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FA73"/>
      </patternFill>
    </fill>
    <fill>
      <patternFill patternType="solid">
        <fgColor rgb="FFFF98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A9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D7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E8FF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C2FF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ABFF73"/>
      </patternFill>
    </fill>
    <fill>
      <patternFill patternType="solid">
        <fgColor rgb="FFD5FF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C573"/>
      </patternFill>
    </fill>
    <fill>
      <patternFill patternType="solid">
        <fgColor rgb="FFC7FF73"/>
      </patternFill>
    </fill>
    <fill>
      <patternFill patternType="solid">
        <fgColor rgb="FFFFCE73"/>
      </patternFill>
    </fill>
    <fill>
      <patternFill patternType="solid">
        <fgColor rgb="FFF1FF73"/>
      </patternFill>
    </fill>
    <fill>
      <patternFill patternType="solid">
        <fgColor rgb="FF73FF78"/>
      </patternFill>
    </fill>
    <fill>
      <patternFill patternType="solid">
        <fgColor rgb="FFD0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<sst xmlns="http://schemas.openxmlformats.org/spreadsheetml/2006/main" count="52392" uniqueCount="1355">
  <si>
    <t>CS2</t>
  </si>
  <si>
    <t>e7110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</si>
  <si>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</si>
  <si>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</si>
  <si>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</si>
  <si>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</si>
  <si>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</si>
  <si>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</si>
  <si>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</si>
  <si>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</si>
  <si>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float</t>
  </si>
  <si>
    <t>int</t>
  </si>
  <si>
    <t>string</t>
  </si>
  <si>
    <t/>
  </si>
  <si>
    <t>pointer</t>
  </si>
  <si>
    <t>ChangeBgm</t>
  </si>
  <si>
    <t>Init_Replay</t>
  </si>
  <si>
    <t>Init_Replay</t>
  </si>
  <si>
    <t>Glass00</t>
  </si>
  <si>
    <t>door09</t>
  </si>
  <si>
    <t>LP_ductin00</t>
  </si>
  <si>
    <t>door04</t>
  </si>
  <si>
    <t>LP2_exit_door</t>
  </si>
  <si>
    <t>__mmp__</t>
  </si>
  <si>
    <t>duct00</t>
  </si>
  <si>
    <t>LP_door_vulcan</t>
  </si>
  <si>
    <t>door02</t>
  </si>
  <si>
    <t>LP_door_scarlet</t>
  </si>
  <si>
    <t>door03</t>
  </si>
  <si>
    <t>LP_door_dubarry</t>
  </si>
  <si>
    <t>door05</t>
  </si>
  <si>
    <t>LP_door_altina</t>
  </si>
  <si>
    <t>door06</t>
  </si>
  <si>
    <t>LP_door_zeno</t>
  </si>
  <si>
    <t>door08</t>
  </si>
  <si>
    <t>LP_door_mcburn</t>
  </si>
  <si>
    <t>door07</t>
  </si>
  <si>
    <t>LP_duct_start</t>
  </si>
  <si>
    <t>Reinit</t>
  </si>
  <si>
    <t>Npc_Table</t>
  </si>
  <si>
    <t>InitEnt</t>
  </si>
  <si>
    <t>ChangeBgm</t>
  </si>
  <si>
    <t>Start</t>
  </si>
  <si>
    <t>End</t>
  </si>
  <si>
    <t>LP_bed00</t>
  </si>
  <si>
    <t>Rest</t>
  </si>
  <si>
    <t>Cancel</t>
  </si>
  <si>
    <t>FC_Party_Face_Reset2</t>
  </si>
  <si>
    <t>FC_MapJumpState</t>
  </si>
  <si>
    <t>FC_MapJumpState2</t>
  </si>
  <si>
    <t>LP_duct_start</t>
  </si>
  <si>
    <t>#E[C]#M[8]</t>
  </si>
  <si>
    <t>dialog</t>
  </si>
  <si>
    <t>#K(Hmm... I wonder...)</t>
  </si>
  <si>
    <t>#E_0#M[0](Well, doesn't matter. I should focus on
gathering information for now.)</t>
  </si>
  <si>
    <t>#E_0#M[0]</t>
  </si>
  <si>
    <t>#K(I should focus on gathering information
for now.)</t>
  </si>
  <si>
    <t>LP_door_vulcan</t>
  </si>
  <si>
    <t>Scarlet's Voice</t>
  </si>
  <si>
    <t>#0T#4C#4CWould you like a cup of tea, V?</t>
  </si>
  <si>
    <t>#4C#4CI've got everything out to make more,
so I'd be happy to pour you a cup if you
want.</t>
  </si>
  <si>
    <t>Vulcan's Voice</t>
  </si>
  <si>
    <t>#0T#4C#4CNah, I'm good. I'm not really a
tea drinkin' guy.</t>
  </si>
  <si>
    <t>#4C#4CI'm just gonna take a nap until
C's back.</t>
  </si>
  <si>
    <t>#0T#4C#4C*sigh* Well, that's a shame...
You could at least help me pass the
time.</t>
  </si>
  <si>
    <t>#K(Sounds like S is paying him a visit.
I'll just leave them be.)</t>
  </si>
  <si>
    <t>Vulcan and Scarlet are talking inside.</t>
  </si>
  <si>
    <t>#E[3]#M[0]</t>
  </si>
  <si>
    <t>#K(It almost feels like V's lost some of
his spirit compared to before...)</t>
  </si>
  <si>
    <t>#E_0#M[0](Oh, well. Can't worry about that now.
I need to focus on what to do next.)</t>
  </si>
  <si>
    <t>LP_door_scarlet</t>
  </si>
  <si>
    <t>There doesn't appear to be anyone inside.</t>
  </si>
  <si>
    <t>#K(I'm really curious how much of what she
said about her past is true...)</t>
  </si>
  <si>
    <t>#E_0#M[0](...but for now, I'd better see what else is
around here.)</t>
  </si>
  <si>
    <t>LP_door_dubarry</t>
  </si>
  <si>
    <t>#K(The Stahlritter and the Steel Maiden, huh?)</t>
  </si>
  <si>
    <t>#E_0#M[0](I'm curious, but I doubt she'd help fill in the
the blanks even if I asked.)</t>
  </si>
  <si>
    <t>LP_door_altina</t>
  </si>
  <si>
    <t>Duvalie's Voice</t>
  </si>
  <si>
    <t>#0T#3C#3CWh-Wh-What are you doing?!
Put that puppet of yours away
right this instant!</t>
  </si>
  <si>
    <t>Altina's Voice</t>
  </si>
  <si>
    <t>#0T#3C#3CMy apologies. I thought another miscreant
may have made its way into my room.</t>
  </si>
  <si>
    <t>#0T#3C#3CI'm nothing of the sort, thank you very
much! I've come to lecture you about how
you spend all your time sleeping!</t>
  </si>
  <si>
    <t>#3C#3CTruly, why must this place be filled wall
to wall with nothing but lunatics?</t>
  </si>
  <si>
    <t>#0T#3C#3CIf you'll forgive me for asking, might
you be counting yourself among the
aforementioned lunatics?</t>
  </si>
  <si>
    <t>#E[C]#M_A</t>
  </si>
  <si>
    <t>#K(I think they're arguing about something.)</t>
  </si>
  <si>
    <t>#E_0#M_0</t>
  </si>
  <si>
    <t>#K(Yeah... Let's go before they realize we're
here.)</t>
  </si>
  <si>
    <t>Altina and Duvalie seem to be arguing about something.</t>
  </si>
  <si>
    <t>#E[9]#M[0]</t>
  </si>
  <si>
    <t>#K(Yeah, probably better to stay away from here.
I don't want to be accused of anything else.)</t>
  </si>
  <si>
    <t>#E_2#M[0](Still, that Black Workshop she mentioned
sounds like a name I should keep at the back
of my mind.)</t>
  </si>
  <si>
    <t>LP_door_zeno</t>
  </si>
  <si>
    <t>Xeno's Voice</t>
  </si>
  <si>
    <t>#0T#3C#3CI wonder what Fie's gonna do.</t>
  </si>
  <si>
    <t>#3C#3CShe ain't the type to lose heart
over something like this.</t>
  </si>
  <si>
    <t>Leonidas' Voice</t>
  </si>
  <si>
    <t>#0T#3C#3CWho knows? All we can do is focus on
the task at hand.</t>
  </si>
  <si>
    <t>#3C#3CWe have our own objective to fulfill.
Anything beyond that isn't our concern.</t>
  </si>
  <si>
    <t>#0T#3C#3C...Heh. True enough.</t>
  </si>
  <si>
    <t>#3C#3CAnyway, you want me to pour
you another glass?</t>
  </si>
  <si>
    <t>#K(I can't hear what they're saying all that
well, but it sounds like they're drinking
together.)</t>
  </si>
  <si>
    <t>#K(Now might be our best chance to escape.)</t>
  </si>
  <si>
    <t>Xeno and Leonidas are drinking together.</t>
  </si>
  <si>
    <t>#E[1]#M[0]</t>
  </si>
  <si>
    <t>#K(It's clear they care about Fie to some extent.)</t>
  </si>
  <si>
    <t>#E_0#M[0](I wish I could've gotten more out of them,
but I'm sure I'll have another chance.)</t>
  </si>
  <si>
    <t>LP_door_mcburn</t>
  </si>
  <si>
    <t>Bleublanc's Voice</t>
  </si>
  <si>
    <t>#0T#3C#3CHow dreadful... It's a terrible shame
to spend a beautiful day like this
napping away.</t>
  </si>
  <si>
    <t>#3C#3CHas boredom caused those flames of
yours to dampen?</t>
  </si>
  <si>
    <t>McBurn's Voice</t>
  </si>
  <si>
    <t>#0T#3C#3CYep.</t>
  </si>
  <si>
    <t>#3C#3CWish there was someone around
here who'd give me a good fight.</t>
  </si>
  <si>
    <t xml:space="preserve">#0T#3C#3CHeh. It's not often one gets to hear
you complain, No. I. </t>
  </si>
  <si>
    <t>#3C#3CPerhaps savoring a glass of wine while
admiring the chaos down below would
help to quench your thirst for battle?</t>
  </si>
  <si>
    <t>#0T#3C#3C*sigh* You never change...</t>
  </si>
  <si>
    <t>#K(So Bleublanc and McBurn hang out?
Well, they're both Enforcers, but still...)</t>
  </si>
  <si>
    <t>#E_2#M_A</t>
  </si>
  <si>
    <t>#K(Let's move along.)</t>
  </si>
  <si>
    <t>Two Ouroboros Enforcers seem to be whiling away the time
inside.</t>
  </si>
  <si>
    <t>#E_2#M[0]</t>
  </si>
  <si>
    <t>#K(Just listening to Ouroboros Enforcers
talk is enough to make you realize how
ridiculously terrifying their strength is.)</t>
  </si>
  <si>
    <t>#E[3]#M[0](I AM glad I got the chance to talk to
McBurn, though.)</t>
  </si>
  <si>
    <t>AV_02001</t>
  </si>
  <si>
    <t>AV_02001</t>
  </si>
  <si>
    <t>AV_02002</t>
  </si>
  <si>
    <t>AV_02002</t>
  </si>
  <si>
    <t>AV_02003</t>
  </si>
  <si>
    <t>AV_02003</t>
  </si>
  <si>
    <t>AV_02004</t>
  </si>
  <si>
    <t>AV_02004</t>
  </si>
  <si>
    <t>Npc_Table</t>
  </si>
  <si>
    <t>dubarry_setting</t>
  </si>
  <si>
    <t>blbranc_setting</t>
  </si>
  <si>
    <t>AniSitWait</t>
  </si>
  <si>
    <t>megane_point</t>
  </si>
  <si>
    <t>TK_blbranc</t>
  </si>
  <si>
    <t>FC_chr_entry_tk</t>
  </si>
  <si>
    <t>#E[1]#M_4</t>
  </si>
  <si>
    <t>#KHaha. Well, do make yourself comfortable
here on this ship.</t>
  </si>
  <si>
    <t>#E_0It's simply filled with beauty--albeit a
different kind to what I would usually
prefer.</t>
  </si>
  <si>
    <t>#E[3]#M[A]</t>
  </si>
  <si>
    <t>#K(Look at him. A wanted criminal is here,
lazing around and enjoying a drink...)</t>
  </si>
  <si>
    <t>#E_F(*sigh* Oh, well. There's not much point
in grumbling about it.)</t>
  </si>
  <si>
    <t>albert_setting</t>
  </si>
  <si>
    <t>AniEvRyoteMae</t>
  </si>
  <si>
    <t>TK_albert</t>
  </si>
  <si>
    <t>Good day, Master Rean.</t>
  </si>
  <si>
    <t>#E[1]My name is Albert, a butler in the service
of the duke.</t>
  </si>
  <si>
    <t>If I can do anything to make your stay a
more comfortable one, do not hesitate to
let me know.</t>
  </si>
  <si>
    <t>simone_setting</t>
  </si>
  <si>
    <t>TK_simone</t>
  </si>
  <si>
    <t>#E_4#M_3</t>
  </si>
  <si>
    <t>Good day, Princess Alfin!</t>
  </si>
  <si>
    <t>And...umm...Master Rean, was it?</t>
  </si>
  <si>
    <t>#E_E#M_A</t>
  </si>
  <si>
    <t>#KY-Yeah? That's me...</t>
  </si>
  <si>
    <t>#E[5]#M_4</t>
  </si>
  <si>
    <t>#KTeehee! He's always been someone rather
special to me.</t>
  </si>
  <si>
    <t>#E_4Now that we've enjoyed our fateful reunion
with one another, I wish never to be parted
from him again. ㈱</t>
  </si>
  <si>
    <t>#E[9]#M[A]</t>
  </si>
  <si>
    <t>#K(She really wants this poor maid to take
things the wrong way...)</t>
  </si>
  <si>
    <t>#E_4#M_0</t>
  </si>
  <si>
    <t>Is that so? My, how wonderful.</t>
  </si>
  <si>
    <t>I imagine you don't want me to press
you on what way he's rather special
to you?</t>
  </si>
  <si>
    <t>#KQuite the contrary! I would prefer such
pressing on, if you don't mind.</t>
  </si>
  <si>
    <t>#E[5]Although, the answer should be all but
obvious with a little thought. ㈱</t>
  </si>
  <si>
    <t>#E_4#M_4</t>
  </si>
  <si>
    <t>Oh, my...!</t>
  </si>
  <si>
    <t>#K(*sigh*...)</t>
  </si>
  <si>
    <t>Take good care of her, Master Rean.</t>
  </si>
  <si>
    <t>#E_2If there is anything I can do to help,
please do let me know.</t>
  </si>
  <si>
    <t>#E[D]#M_9</t>
  </si>
  <si>
    <t>#KTh-Thanks...</t>
  </si>
  <si>
    <t>EV_02_01_00</t>
  </si>
  <si>
    <t>AniFieldAttack</t>
  </si>
  <si>
    <t>AniWait</t>
  </si>
  <si>
    <t>FC_Start_Party</t>
  </si>
  <si>
    <t>I_TVIS002</t>
  </si>
  <si>
    <t>I_VIS010</t>
  </si>
  <si>
    <t>I_VIS011</t>
  </si>
  <si>
    <t>I_VIS012</t>
  </si>
  <si>
    <t>I_VIS013</t>
  </si>
  <si>
    <t>I_VIS014</t>
  </si>
  <si>
    <t>I_VIS015</t>
  </si>
  <si>
    <t>I_VIS016</t>
  </si>
  <si>
    <t>I_VIS017</t>
  </si>
  <si>
    <t>I_VIS019</t>
  </si>
  <si>
    <t>I_VIS020</t>
  </si>
  <si>
    <t>I_VIS021</t>
  </si>
  <si>
    <t>I_SVIS073</t>
  </si>
  <si>
    <t>I_SVIS074</t>
  </si>
  <si>
    <t>C_NPC018_C10</t>
  </si>
  <si>
    <t>Crow</t>
  </si>
  <si>
    <t>FC_chr_entry</t>
  </si>
  <si>
    <t>AniEv4115</t>
  </si>
  <si>
    <t>AniEv5650</t>
  </si>
  <si>
    <t>AniEv5650a</t>
  </si>
  <si>
    <t>AniEv5710</t>
  </si>
  <si>
    <t>AniEv5710a</t>
  </si>
  <si>
    <t>AniEv5715</t>
  </si>
  <si>
    <t>AniEv5720</t>
  </si>
  <si>
    <t>AniEv7310</t>
  </si>
  <si>
    <t>AniEvSitEnd</t>
  </si>
  <si>
    <t>AniEvAtamakaki</t>
  </si>
  <si>
    <t>AniEvYareyare</t>
  </si>
  <si>
    <t>AniEvRyoteburi</t>
  </si>
  <si>
    <t>AniEvSitRyoteburi</t>
  </si>
  <si>
    <t>AniEvUdegumi</t>
  </si>
  <si>
    <t>AniEvTeKosi</t>
  </si>
  <si>
    <t>AniEvSitUdegumi</t>
  </si>
  <si>
    <t>C_EQU201</t>
  </si>
  <si>
    <t>Basket</t>
  </si>
  <si>
    <t>O_E71KMO50</t>
  </si>
  <si>
    <t>Potato</t>
  </si>
  <si>
    <t>C_EQU224</t>
  </si>
  <si>
    <t>Drink 1</t>
  </si>
  <si>
    <t>C_EQU225</t>
  </si>
  <si>
    <t>Drink 2</t>
  </si>
  <si>
    <t>O_E71KMO51</t>
  </si>
  <si>
    <t>Burger 1</t>
  </si>
  <si>
    <t>Burger 2</t>
  </si>
  <si>
    <t>O_E7500</t>
  </si>
  <si>
    <t>Rufus' Airship</t>
  </si>
  <si>
    <t>npccom</t>
  </si>
  <si>
    <t>AniAttachEQU200</t>
  </si>
  <si>
    <t>AniWait2</t>
  </si>
  <si>
    <t>01chr02</t>
  </si>
  <si>
    <t>01chr03</t>
  </si>
  <si>
    <t>halltbl00</t>
  </si>
  <si>
    <t>hallnana00</t>
  </si>
  <si>
    <t>#E_6#M[A]</t>
  </si>
  <si>
    <t>#2P...</t>
  </si>
  <si>
    <t>Duke Cayenne</t>
  </si>
  <si>
    <t>#8C#0T#8CAll that's left to be done is end this
ridiculous war and return order to the
Empire.</t>
  </si>
  <si>
    <t>#8C#8COnly then will everything be as it should.</t>
  </si>
  <si>
    <t>#8C#8CThat includes both your pleasant academy
life and the peaceful days of darling Elise
and her friend the princess.</t>
  </si>
  <si>
    <t>Rufus</t>
  </si>
  <si>
    <t>#8C#0T#8CI suggest you consider carefully the
choice before you.</t>
  </si>
  <si>
    <t>#8C#8CAfter all, every soldier must decide
for himself whether a cause is worth
fighting--perhaps even dying--for.</t>
  </si>
  <si>
    <t>#8C#8CI look forward to hearing your answer.</t>
  </si>
  <si>
    <t>3</t>
  </si>
  <si>
    <t>A</t>
  </si>
  <si>
    <t>#b</t>
  </si>
  <si>
    <t>0</t>
  </si>
  <si>
    <t>(It's hard to argue that this war began
because the Noble Faction went too far...)</t>
  </si>
  <si>
    <t>#E_E#M[A](...but the longer it goes on, the more
people are going to suffer. Am I really
okay with that?)</t>
  </si>
  <si>
    <t>#E_8#M[9](If I joined them, I could reduce the
number of victims, be friends with Crow
again, free Elise and Princess Alfin...)</t>
  </si>
  <si>
    <t>B</t>
  </si>
  <si>
    <t>FC_look_dir_No</t>
  </si>
  <si>
    <t>#E[B]#M[A]</t>
  </si>
  <si>
    <t>(No! This isn't that simple!)</t>
  </si>
  <si>
    <t>#E_2#M[A](Think, Rean! Think!)</t>
  </si>
  <si>
    <t>#E[3](I was able to reunite with the others,
but Elise and Princess Alfin are still in
the alliance's custody.)</t>
  </si>
  <si>
    <t>(What's the best thing I can do?)</t>
  </si>
  <si>
    <t>#E_E(This isn't just about me...
What do ALL of us want to do?)</t>
  </si>
  <si>
    <t>door01</t>
  </si>
  <si>
    <t>open2</t>
  </si>
  <si>
    <t>Young Man's Voice</t>
  </si>
  <si>
    <t>Heh. Keep rackin' your brain like that
and smoke'll start coming out of your
ears.</t>
  </si>
  <si>
    <t>C</t>
  </si>
  <si>
    <t>8</t>
  </si>
  <si>
    <t>J</t>
  </si>
  <si>
    <t>AniEv4115a</t>
  </si>
  <si>
    <t>1</t>
  </si>
  <si>
    <t>#K#0T...</t>
  </si>
  <si>
    <t>#E[7]#M_AWhat do you want?</t>
  </si>
  <si>
    <t>#E_8#M_0</t>
  </si>
  <si>
    <t>#2PHey, now. No need to give me that look.</t>
  </si>
  <si>
    <t>#E[1]#M_0I figured I was gonna find you busy 
thinking everything over like your life
depended it.</t>
  </si>
  <si>
    <t>#E_0#M_0And what do you know? I was right.</t>
  </si>
  <si>
    <t>#E[H]#M_A</t>
  </si>
  <si>
    <t>#K#0THow about you mind your own damn 
business?!</t>
  </si>
  <si>
    <t>#E[7]#M_A</t>
  </si>
  <si>
    <t>#3K#FAnd don't you have better things to
do with your time?</t>
  </si>
  <si>
    <t>#E[I]I figured the glorious Azure Chevalier
would be far too busy with the war to
be hanging out around here.</t>
  </si>
  <si>
    <t>#E[9]#M_0</t>
  </si>
  <si>
    <t>#K#FHaha. It's tough being popular.</t>
  </si>
  <si>
    <t>#E_0#M_0If you joined us, I could get away with
doing half the work I am now.</t>
  </si>
  <si>
    <t>#E[4]#e[5]#M_4So, c'mon! Stop freaking out about it so
much and make a choice.</t>
  </si>
  <si>
    <t>#E[B]#M_A</t>
  </si>
  <si>
    <t>#3K#5SThis isn't something I can just decide
by flipping a coin, Crow!</t>
  </si>
  <si>
    <t>#E_6#M_AAnd besides, it'd probably be an easier choice
if not for a certain SOMEONE...</t>
  </si>
  <si>
    <t>4</t>
  </si>
  <si>
    <t>#K#0TWhat's that in your hand, anyway?</t>
  </si>
  <si>
    <t>#E[1]#M_0</t>
  </si>
  <si>
    <t>#2PGrub, of course.</t>
  </si>
  <si>
    <t>#E_0#M_0Kinda early, but I brought you your lunch.
Mind if I join you?</t>
  </si>
  <si>
    <t>wait</t>
  </si>
  <si>
    <t>AniDetachEQU200</t>
  </si>
  <si>
    <t>#K#0THamburgers, fries, and onion rings, huh?</t>
  </si>
  <si>
    <t>#E[1]#M_9I was expecting something more fancy
like I had last night.</t>
  </si>
  <si>
    <t>#K#0TOh? That kinda food more your thing?</t>
  </si>
  <si>
    <t>#E[1]#M_0'Kay, then, give me a minute while I go
and ask the chef to whip something up.</t>
  </si>
  <si>
    <t>#K#0TNo, this is fine.</t>
  </si>
  <si>
    <t>#E_0#M_9The burger looks delicious.</t>
  </si>
  <si>
    <t>#E[5]#M_0</t>
  </si>
  <si>
    <t>#K#0TCool. All right, dig in!</t>
  </si>
  <si>
    <t>fishberger</t>
  </si>
  <si>
    <t>AniAttachEQU202</t>
  </si>
  <si>
    <t>0A1</t>
  </si>
  <si>
    <t>32BBBB0</t>
  </si>
  <si>
    <t>#E[C]#M_0</t>
  </si>
  <si>
    <t>This tastes kind of different from a
normal burger...</t>
  </si>
  <si>
    <t>Oh, no wonder. It's got white fish in it.</t>
  </si>
  <si>
    <t>#4KYeah. They're called fish burgers.</t>
  </si>
  <si>
    <t>#E[4]#e[5]#M4Pretty good, right?</t>
  </si>
  <si>
    <t>#E_4#M_9</t>
  </si>
  <si>
    <t>Yeah. The tartar sauce makes for an 
unusual extra flavoring, too...</t>
  </si>
  <si>
    <t>#E[G]#M_9</t>
  </si>
  <si>
    <t>*munch* This tastes amazing.</t>
  </si>
  <si>
    <t>#E_4#M_4I like this way more than the food
I had last night, to be honest.</t>
  </si>
  <si>
    <t>#4KWell, glad to hear it.</t>
  </si>
  <si>
    <t>#E[1]#M_0Guess it was worth putting my cooking
skills to the test after all.</t>
  </si>
  <si>
    <t>#3KWait... You made this?!</t>
  </si>
  <si>
    <t>Was my first time cooking in a while, too.
Sharon could probably do better, though.</t>
  </si>
  <si>
    <t>#E[1]#M_0But I wanted to give it a shot anyway.
This stuff was like soul food back in
Jurai where I grew up.</t>
  </si>
  <si>
    <t>#3KOh...</t>
  </si>
  <si>
    <t>Captain Claire</t>
  </si>
  <si>
    <t>#8C#0T#8CTo think, all the time we spent searching
for the leader of the Imperial Liberation
Front, and he was right under our noses...</t>
  </si>
  <si>
    <t>#8C#8CCrow Armbrust, from the Jurai SEZ!</t>
  </si>
  <si>
    <t>Oh, yeah. Vita was using some weird thing
of hers to let you see what was going on,
wasn't she?</t>
  </si>
  <si>
    <t>#E_0#M_0So I guess you saw what happened there.</t>
  </si>
  <si>
    <t>#E[9]#M_A</t>
  </si>
  <si>
    <t>#3KYeah...</t>
  </si>
  <si>
    <t>#E_F#M_AJurai was that special economic zone
in the northwest you guys went to
during our August field study, too.</t>
  </si>
  <si>
    <t>Alisa</t>
  </si>
  <si>
    <t>#8C#0T#8CWe didn't run into anything like that in
the Jurai Special Economic Zone...</t>
  </si>
  <si>
    <t>#8C#8CThough I guess that makes sense, seeing
as it's under the direct control of the
Imperial government and not a noble.</t>
  </si>
  <si>
    <t>Gaius</t>
  </si>
  <si>
    <t>#8C#0T#8CI seem to recall that it was annexed
eight years ago. Is that right?</t>
  </si>
  <si>
    <t>#8C#0T#8CYeah. The Empire stitched it on nice
and neat, without much opposition.</t>
  </si>
  <si>
    <t>#8C#8CNow, it's prospering as a special
economic zone on the coast. Seemed like
a pretty lively place.</t>
  </si>
  <si>
    <t>AniDetachEQU202</t>
  </si>
  <si>
    <t>#E_0#M_A</t>
  </si>
  <si>
    <t>So you ended up going back to your
old hometown, then?</t>
  </si>
  <si>
    <t>#4KYeah. By pure coincidence.</t>
  </si>
  <si>
    <t>#E[1]#M_0It's changed a lot since I was last there,
so it was kinda surreal being back again.</t>
  </si>
  <si>
    <t>#E_0#M_0But it was nostalgic in its own way, too.</t>
  </si>
  <si>
    <t>#E_8#M[A]</t>
  </si>
  <si>
    <t>...</t>
  </si>
  <si>
    <t>9</t>
  </si>
  <si>
    <t>It's been bugging me for a long time
now...</t>
  </si>
  <si>
    <t>What could have made you want to join
a group of terrorists like the Imperial
Liberation Front?</t>
  </si>
  <si>
    <t>#E_FWhat was it that made you hate Chancellor
Osborne that much? Enough to take his life?</t>
  </si>
  <si>
    <t>#E_I#M[A]</t>
  </si>
  <si>
    <t>#4K...</t>
  </si>
  <si>
    <t>#E[3]#M_A</t>
  </si>
  <si>
    <t>Tell me, Crow. Please.</t>
  </si>
  <si>
    <t>I want to know what it was that made
you who you are now.</t>
  </si>
  <si>
    <t>#E_2What kind of place Jurai was, how you
lived there...</t>
  </si>
  <si>
    <t>...and what you were doing before you
entered the academy and met Towa,
Angelica, and George.</t>
  </si>
  <si>
    <t>Hah. Where's the fun in prying into a 
guy's past?</t>
  </si>
  <si>
    <t>#E[A]#M_0Save all that talk for your number one
in class.</t>
  </si>
  <si>
    <t>#E[4]#e[5]#M4Who's the lucky girl, anyway? Alisa?
Laura? Emma? Fie?</t>
  </si>
  <si>
    <t>And don't tell me it's Millium,
because you know sh--</t>
  </si>
  <si>
    <t>#E_8#M_9</t>
  </si>
  <si>
    <t>#3KI'm serious, Crow. I really want to know.</t>
  </si>
  <si>
    <t>#E[1]#M_AThink of telling me your past as paying
off the interest you owe on that 50 mira.</t>
  </si>
  <si>
    <t>#E_2Because until I know--until WE know--
we won't be able to move forward.</t>
  </si>
  <si>
    <t>You're really serious...</t>
  </si>
  <si>
    <t>AniEvWait</t>
  </si>
  <si>
    <t>Crow?</t>
  </si>
  <si>
    <t>My past really isn't that big of a deal,
you know.</t>
  </si>
  <si>
    <t>It's got nothing on yours, that's for sure.
If you find yourself thinking, 'That's all?'
when I'm done, well, I warned you.</t>
  </si>
  <si>
    <t>#E_2#M_ASo, you really want to know?</t>
  </si>
  <si>
    <t>Yeah. Nothing you say will change my mind.</t>
  </si>
  <si>
    <t>#E_2#M_APlease. Tell me.</t>
  </si>
  <si>
    <t>*sigh* All right. You win.</t>
  </si>
  <si>
    <t>#E_I#M_A</t>
  </si>
  <si>
    <t>Like I said, it's just your run-of-the-mill
sob story.</t>
  </si>
  <si>
    <t>#E[1]#M_APick up any history textbook, and you'll
probably find a dozen others just like it.</t>
  </si>
  <si>
    <t>It's the kind of story that's so common,
no one bothers to remember it. Like it
never even happened.</t>
  </si>
  <si>
    <t>#0C#0T#0CBack in those days, Jurai was known as
Jurai City.</t>
  </si>
  <si>
    <t>It was a city-state off the coast of northwest
Zemuria that prospered through maritime
trade with west Erebonia, North Ambria, and
Remiferia.</t>
  </si>
  <si>
    <t>#8C#0T#8CIt had a population of around 150,000 people,
so it wasn't exactly a big place or anything...</t>
  </si>
  <si>
    <t>#8C#8CBecause of that, the surrounding nations
left it alone and let us live out our days in peace.
We were pretty fortunate, all things considered.</t>
  </si>
  <si>
    <t>#8C#8CUntil about 20 years ago.</t>
  </si>
  <si>
    <t>#0C#0T#0CThat was when the North Ambrian Disaster
struck, and much of the Principality of North
Ambria was turned to salt.</t>
  </si>
  <si>
    <t>As a result, trade on the northwest shore
was reduced to virtually nothing.</t>
  </si>
  <si>
    <t>Day after day, Jurai's prosperity started to
fade away...</t>
  </si>
  <si>
    <t>#8C#0T#8CStill, it wasn't all bad. We had our fishing,
our historic landmarks, our septium mines...</t>
  </si>
  <si>
    <t>#8C#8CWe could make use of those to get trade
going again, both to keep our state running
and to help out North Ambria.</t>
  </si>
  <si>
    <t>#8C#8CIn fact, the one who advocated that approach
was the mayor--my grandfather.</t>
  </si>
  <si>
    <t>#8C#0T#8CHe was the last mayor Jurai City ever had.</t>
  </si>
  <si>
    <t>#8C#8CHe was a stubborn old bastard, but he had
this wry sense of humor and was well loved
by everyone.</t>
  </si>
  <si>
    <t>#8C#8CI lost my mom and dad early, so he was also
my only living relative.</t>
  </si>
  <si>
    <t>#8C#8CHaha. He taught me just about everything a
guy could know.</t>
  </si>
  <si>
    <t>#8C#8CHe was like a mom, dad, and your old master
rolled into one, I guess.</t>
  </si>
  <si>
    <t>#0C#0T#0CAnyway, fast forward to ten years ago.</t>
  </si>
  <si>
    <t>Out of nowhere, we received this proposal
from the Erebonian government.</t>
  </si>
  <si>
    <t>They said they wanted to extend a
railway line from Heimdallr all the
way to Jurai.</t>
  </si>
  <si>
    <t>We relied on the sea for trade before, but there
wasn't any reason to believe we couldn't benefit
from being connected to Heimdallr by rail.</t>
  </si>
  <si>
    <t>The proposal drew overwhelming support
from the city's council, and as a result,
my grandfather was forced to accept.</t>
  </si>
  <si>
    <t>#8C#0T#8CWithin a year, the city had all of its old life back
and then some. The streets were more bustling than
ever.</t>
  </si>
  <si>
    <t>#8C#8CBut keep in mind, this was a result of huge
amounts of Imperial capital flowing into the
city.</t>
  </si>
  <si>
    <t>#8C#8CLand and buildings we once treasured were bought
up left and right. Everything became a target for
investment; people only cared about making money.</t>
  </si>
  <si>
    <t>#8C#8CSomething similar supposedly happened in
Crossbell, too, but unlike there, no opposition
existed in Jurai.</t>
  </si>
  <si>
    <t>#8C#8CMy grandfather sensed something was off,
and he tried what he could to get the situation
under control.</t>
  </si>
  <si>
    <t>#8C#0T#8CThen one day, someone blew up the railway
line leading to Jurai.</t>
  </si>
  <si>
    <t>#8C#8CEveryone demanded that it be repaired as
quickly as possible--everyone except the
Imperial government.</t>
  </si>
  <si>
    <t>#8C#8CInstead, they panned our national security
arrangements for being insufficient and
threatened to withdraw all Imperial capital.</t>
  </si>
  <si>
    <t>#0C#0T#0CThe city was left in an uproar like we'd never
seen. Shares plummeted, and with no one able
to ascertain the culprit's identity, chaos reigned.</t>
  </si>
  <si>
    <t>That was when he showed up.</t>
  </si>
  <si>
    <t>Chancellor Giliath Osborne, in his third year
as representative of the Imperial government,
personally came to Jurai.</t>
  </si>
  <si>
    <t>We then received a second proposal:</t>
  </si>
  <si>
    <t>Chancellor Osborne</t>
  </si>
  <si>
    <t>#E_0#M_9</t>
  </si>
  <si>
    <t>#8C#0T#8CThe restoration of the railway--and its future
security--will be seen to by the Imperial Army.</t>
  </si>
  <si>
    <t>#8C#8CIn return for our continued assistance and
safekeeping, Jurai will come under the wing
of our glorious Empire...</t>
  </si>
  <si>
    <t>#8C#8C...and attain even greater prosperity as a
Special Economic Zone.</t>
  </si>
  <si>
    <t>#0C#0T#0CThe timing was too good to be true, really.</t>
  </si>
  <si>
    <t>Realizing this, my grandfather staunchly
opposed the idea. He tried everything he could
to convince the city's council to reject the offer.</t>
  </si>
  <si>
    <t>Unfortunately, once you taste the sweet fruit
of prosperity, it's hard to want to go back.</t>
  </si>
  <si>
    <t>The council, made up of influential merchants
in all their greed, jumped at the offer...</t>
  </si>
  <si>
    <t>...and tempted by the elimination of customs 
together with the tax breaks from being an
SEZ, many of the citizens did, too.</t>
  </si>
  <si>
    <t>And during all that, they'd conveniently
found a suspect behind the railway incident:</t>
  </si>
  <si>
    <t>My grandfather.</t>
  </si>
  <si>
    <t>#8C#0T#8CHe loved Jurai more than anyone, and up till
then, its people loved him, too.</t>
  </si>
  <si>
    <t>#8C#8CAnd yet virtually overnight, he found himself
facing the wrath of both the city's council and
the citizens alike.</t>
  </si>
  <si>
    <t>#8C#8CLeft with no choice, he resigned from his position
as mayor, and Jurai formally became part of the
Empire.</t>
  </si>
  <si>
    <t>#8C#8CBoth of these things happened on the same exact
day.</t>
  </si>
  <si>
    <t>That was eight years ago.</t>
  </si>
  <si>
    <t>#E_I#M_ANaturally, everyone knew my grandfather
wasn't the one who did it.</t>
  </si>
  <si>
    <t>They knew who was really responsible.</t>
  </si>
  <si>
    <t>#E[1]#M_AThey just...turned a blind eye to the truth.</t>
  </si>
  <si>
    <t>#E_F#M_0See? I warned you. Just your run-of-the-mill
sob story.</t>
  </si>
  <si>
    <t>I don't know what to say, Crow...</t>
  </si>
  <si>
    <t>#E[9]#M[A]</t>
  </si>
  <si>
    <t>#E_8#M_A</t>
  </si>
  <si>
    <t>What happened to him after that?
Your grandfather.</t>
  </si>
  <si>
    <t>#E[1]#M_A</t>
  </si>
  <si>
    <t>One day, he just up and died.</t>
  </si>
  <si>
    <t>...!</t>
  </si>
  <si>
    <t>Once he resigned, the whole affair with
the railway getting blown up was all but
forgotten.</t>
  </si>
  <si>
    <t>#E[1]#M_AHe lived comfortably in retirement for about
half a year, fell ill, and that was that.</t>
  </si>
  <si>
    <t>#E_E#M_9He just...lost the will to go on, I guess.</t>
  </si>
  <si>
    <t>#8C#0T#8CLike I said, he was the only family I had.</t>
  </si>
  <si>
    <t>#8C#8CI mean, I had plenty of friends even then,
but I chose to leave it all behind. I was thirteen
at the time.</t>
  </si>
  <si>
    <t>#8C#8CI wandered the land, doing whatever I had to
to get by.</t>
  </si>
  <si>
    <t>#8C#0T#8CThat was when I met old Cayenne, who happily
indulged my hatred for the chancellor.</t>
  </si>
  <si>
    <t>#8C#8CAnd with his financial backing, I went out with
the goal to find others who were just like me.</t>
  </si>
  <si>
    <t>#8C#8CThat was the beginning of the Imperial Liberation
Front.</t>
  </si>
  <si>
    <t>#8C#8CGideon, Scarlet, and Vulcan were among those
I'd recruited.</t>
  </si>
  <si>
    <t>#8C#0T#8CI'd also met Vita then. I only knew her as the
woman who would often come to see Cayenne.</t>
  </si>
  <si>
    <t>#8C#8CShe guided me to a place below the city
of Ordis, and there slept the Azure Knight,
Ordine.</t>
  </si>
  <si>
    <t>#8C#8COne after another, I overcame the same
trials you did with your friends but alone...</t>
  </si>
  <si>
    <t>#8C#8C...and once I'd proven myself worthy, Ordine
accepted me as his Awakener.</t>
  </si>
  <si>
    <t>#8C#8CThat was three years ago. I was sixteen.</t>
  </si>
  <si>
    <t>#8C#0T#8CMy preparations complete, I concealed my
background...</t>
  </si>
  <si>
    <t>#8C#8C...and enrolled in a military academy near
the capital.</t>
  </si>
  <si>
    <t>#8C#8CEverything I did, I did for the sole purpose
of taking the chancellor's head.</t>
  </si>
  <si>
    <t>Come on, now. What's with the face?</t>
  </si>
  <si>
    <t>#E_8#M_0You look sadder about all this than I do.</t>
  </si>
  <si>
    <t>#4K#500WYeah... I guess...</t>
  </si>
  <si>
    <t>Heh. I swear...</t>
  </si>
  <si>
    <t>#E_I#M_AI'm not trying to tell you the chancellor
was evil or anything.</t>
  </si>
  <si>
    <t>#E_4#M_8</t>
  </si>
  <si>
    <t>#4KWhat?</t>
  </si>
  <si>
    <t>Still, there's no denying that he managed
to outwit my grandfather.</t>
  </si>
  <si>
    <t>#E[3]#M_0And he may have lost, but Pops always loved a
good gamble. It's thanks to him that I'm pretty
good at chess, card games--that kinda stuff.</t>
  </si>
  <si>
    <t>#E_2#M_0</t>
  </si>
  <si>
    <t>I'd say it's fairly normal for a student to want
to avenge his master's defeat, wouldn't you?</t>
  </si>
  <si>
    <t>#4KMaybe...</t>
  </si>
  <si>
    <t>#2PAt the end of the day, there's no denying
this country has problems, and the chancellor's
methods were making them worse.</t>
  </si>
  <si>
    <t>#E_J#M_AI studied those problems, worked out how to use
the situation to my advantage, and then won the
game with an all-or-nothing gamble.</t>
  </si>
  <si>
    <t>#E_0#M_9But when you think of how peaceful Jurai is now...</t>
  </si>
  <si>
    <t>#E[1]#M_9...I'd say I've got a duty to clear up the mess
left behind by my game, too. Which means ending
this war and restoring peace.</t>
  </si>
  <si>
    <t>#E[4]#e[5]#M_0</t>
  </si>
  <si>
    <t>#2PSo it's only when that's done that my game is
truly over.</t>
  </si>
  <si>
    <t>#3K#0T</t>
  </si>
  <si>
    <t>#E[9]#M[A]#500W...</t>
  </si>
  <si>
    <t>I don't want whatever your decision is to
be influenced by my past, okay?</t>
  </si>
  <si>
    <t>#E[3]#M_9Like Rufus said, you need to think long and
hard about what it is you're fighting for.</t>
  </si>
  <si>
    <t>#E_2#M_0For you more than anyone else.</t>
  </si>
  <si>
    <t>#4KYeah, but, Crow...</t>
  </si>
  <si>
    <t>#4KAnyway, I think I've stuck around here for
long enough.</t>
  </si>
  <si>
    <t>#E_0#M_0You're going to be treated as a visitor...
Well, sort of.</t>
  </si>
  <si>
    <t>#E_I#M_0It's about time for the higher ups to head
back to Heimdallr, so go ahead and pass the
time however you want.</t>
  </si>
  <si>
    <t>#K#FHowever I want? What else can I even do here?</t>
  </si>
  <si>
    <t>EV_02_01_02</t>
  </si>
  <si>
    <t>AniEvSian</t>
  </si>
  <si>
    <t>#E[2]#M[A]</t>
  </si>
  <si>
    <t>#2K#F...</t>
  </si>
  <si>
    <t>#4KThere'll be no guards outside your room,
so if you want to try and escape, be my
guest.</t>
  </si>
  <si>
    <t>#E[3]#M_0Just keep in mind that some members of
Ouroboros and Zephyr are on board, too.
Not to mention me, Scarlet, and Vulcan.</t>
  </si>
  <si>
    <t>#E[A]#M_0So if you're up for a gamble of your own,
get ready to take all of us on.</t>
  </si>
  <si>
    <t>#K#FSounds fun.</t>
  </si>
  <si>
    <t>Oh, yeah. One more thing: there's this real
cute visitor in the guest of honor's room on
the second floor.</t>
  </si>
  <si>
    <t>#E_0#M_0I think she'd perk right up if she saw you,
so why not go pay her a visit?</t>
  </si>
  <si>
    <t>#E[4]#e[5]#M_4Just don't go making your girl jealous, 'kay?</t>
  </si>
  <si>
    <t>open1</t>
  </si>
  <si>
    <t>close1</t>
  </si>
  <si>
    <t>#2P(I wonder who he means?)</t>
  </si>
  <si>
    <t>#E_E#M[0](He said she's in the guest of honor's
room...)</t>
  </si>
  <si>
    <t>#2P(Well, I can't waste much time here. I told
everyone I'd definitely come back soon.)</t>
  </si>
  <si>
    <t>#E_I(Right now, I need to gather as much
information as I can.)</t>
  </si>
  <si>
    <t>#E_2(I can make my choice after that. At least
then, it'll be an informed one.)</t>
  </si>
  <si>
    <t>FC_End_Party</t>
  </si>
  <si>
    <t>Reinit</t>
  </si>
  <si>
    <t>EV_02_02_00</t>
  </si>
  <si>
    <t>AniEvTeukase</t>
  </si>
  <si>
    <t>Maid's Voice</t>
  </si>
  <si>
    <t>#0T#6C#6CIs there anything I may be able
to help you with?</t>
  </si>
  <si>
    <t>#6C#6CI'll do anything that I can to make
your stay a pleasant one.</t>
  </si>
  <si>
    <t>#E[C]#M[0]</t>
  </si>
  <si>
    <t>#K(This should be the guest of honor's room.)</t>
  </si>
  <si>
    <t>#E[1]#M[0](It sounds like whoever's in there is busy.
Might be better to swing by later.)</t>
  </si>
  <si>
    <t>#K(It sounds like whoever's in there is busy.
Might be better to swing by later.)</t>
  </si>
  <si>
    <t>#K(I think the maid's finished working in
there now.)</t>
  </si>
  <si>
    <t>#E[1]#M[0](I wonder who's using this room, though?)</t>
  </si>
  <si>
    <t>#E[1]#M[0](Time to see who's inside.)</t>
  </si>
  <si>
    <t>Knock</t>
  </si>
  <si>
    <t>Walk Away</t>
  </si>
  <si>
    <t>Girl's Voice</t>
  </si>
  <si>
    <t>#5P#0T#6C#6C...?</t>
  </si>
  <si>
    <t>#6C#6C...Yes? Who is it? Please, come in.</t>
  </si>
  <si>
    <t>#K(That sounds like...!)</t>
  </si>
  <si>
    <t>#E[1]#M_0Excuse me.</t>
  </si>
  <si>
    <t>EV_02_02_01</t>
  </si>
  <si>
    <t>I_SVIS075</t>
  </si>
  <si>
    <t>I_SVIS076</t>
  </si>
  <si>
    <t>C_NPC048</t>
  </si>
  <si>
    <t>Bleublanc</t>
  </si>
  <si>
    <t>C_NPC313_C00</t>
  </si>
  <si>
    <t>Butler</t>
  </si>
  <si>
    <t>AniEvOdoroki</t>
  </si>
  <si>
    <t>AniEvSitSian</t>
  </si>
  <si>
    <t>AniEvTeburi</t>
  </si>
  <si>
    <t>AniEvSitTeburi</t>
  </si>
  <si>
    <t>AniEvSitUdegumiTeburi</t>
  </si>
  <si>
    <t>AniEvSitDeskAgo</t>
  </si>
  <si>
    <t>AniEvOjigi</t>
  </si>
  <si>
    <t>Glass01</t>
  </si>
  <si>
    <t>Table00</t>
  </si>
  <si>
    <t>Man in White</t>
  </si>
  <si>
    <t>#E_J#M_0</t>
  </si>
  <si>
    <t>Good day to you, Rean Schwarzer.</t>
  </si>
  <si>
    <t>#KWhat the...? You're the Phantom Thief!</t>
  </si>
  <si>
    <t>#E_2#M_AYou sure look...comfortable. What are you
doing here?</t>
  </si>
  <si>
    <t>Haha... Why wouldn't I be? I'm as much a guest
on this ship as you are. And who would deny
themselves the pleasure of a ship so beautiful?</t>
  </si>
  <si>
    <t>#E_I#M_0The furnishings are immaculate, the food and
wine are positively sumptuous...</t>
  </si>
  <si>
    <t>#E[1]#M_0...and I am of the firm belief that it's wasteful
not to take advantage of the opportunities life
presents you.</t>
  </si>
  <si>
    <t>#E_2#M[A]</t>
  </si>
  <si>
    <t>Ah, and speaking of opportunities...don't just
stand there! Take a seat, and join me in having
a drink.</t>
  </si>
  <si>
    <t>You've been blessed with the rare chance to
sit and chat one on one with the most beloved
thief of our time.</t>
  </si>
  <si>
    <t>I can't believe that's how you describe
yourself.</t>
  </si>
  <si>
    <t>...Well, what the hell? I'll have a drink.</t>
  </si>
  <si>
    <t>#E_2Nothing alcoholic, though.</t>
  </si>
  <si>
    <t>Funny. I didn't realize you'd met Prince
Olivert.</t>
  </si>
  <si>
    <t>Heh. Indeed. There are few even among
royals whose palate is so refined as his.</t>
  </si>
  <si>
    <t>#E[3]#M_ABetween our shared love of beauty and
fundamental difference of opinion on the
nature of love...</t>
  </si>
  <si>
    <t>#E_2#M_0...he forever remains an endless source of
entertainment for me.</t>
  </si>
  <si>
    <t>#KI suddenly feel very sorry for him...</t>
  </si>
  <si>
    <t>#E_I#M_0What happened down in Liberl sounds pretty
amazing, though.</t>
  </si>
  <si>
    <t>#E_0#M_0I'd heard there were problems with orbal
technology in southern Erebonia at the time,
but I had no idea that was why.</t>
  </si>
  <si>
    <t>#E[G]#M_0</t>
  </si>
  <si>
    <t>#KThat magnificent floating city was quite
the sight to behold, let me tell you. Oh,
how I wish I could have shown it to you!</t>
  </si>
  <si>
    <t>#E_4It would have changed your view of the world
completely.</t>
  </si>
  <si>
    <t>#KIt really does sound amazing...</t>
  </si>
  <si>
    <t>(Wait. Why am I sitting here having a friendly
discussion with a wanted criminal?)</t>
  </si>
  <si>
    <t>#E_E#M[A](He has so many interesting and unusual
stories, I got completely caught up listening
to them.)</t>
  </si>
  <si>
    <t>Haha! A thief of my caliber can steal
much more than objects, Rean.</t>
  </si>
  <si>
    <t>#E_0#M_0There, I was able to steal much of your
time...and your interest.</t>
  </si>
  <si>
    <t>#E[4]#e[5]#M_0Perhaps I stole your heart as well?</t>
  </si>
  <si>
    <t>#4K#0TRest assured, that did not happen.</t>
  </si>
  <si>
    <t>#E_E#M_0Your stories were interesting, though,
I'll admit.</t>
  </si>
  <si>
    <t>By the way, you wouldn't happen to know
where Prince Olivert is now, would you?</t>
  </si>
  <si>
    <t>Last I checked, he wasn't actively fighting
against the alliance.</t>
  </si>
  <si>
    <t>Haha. I imagine Duke Cayenne would welcome
a man like the prince with open arms into the
alliance...if he so wished to join.</t>
  </si>
  <si>
    <t>#E[1]#M_0To my knowledge, he was always wary of the
chancellor himself...</t>
  </si>
  <si>
    <t>#E_I#M_0...but I digress. I'm afraid not even I know where
he is at the moment.</t>
  </si>
  <si>
    <t>However, I'm inclined to believe that wherever
he's hiding, the Crimson Wings is there with
him.</t>
  </si>
  <si>
    <t>#4K#0TSo the Courageous is missing, too, then.</t>
  </si>
  <si>
    <t>#E_2#M_0Although, the duke's got some nerve if he
expects Prince Olivert to side with him after
he imprisoned the rest of the Imperial family.</t>
  </si>
  <si>
    <t>But think: these kinds of things are simply
what the great nobles of this country have
always done.</t>
  </si>
  <si>
    <t>#E_2#M_2The War of the Lions, too, was brought about
by numerous families of some standing backing
potential successors to the throne.</t>
  </si>
  <si>
    <t>#E[3]Emperor Dreichels, as a late arrival to the war,
was a mere exception to the rule.</t>
  </si>
  <si>
    <t>#E[A]#M_0</t>
  </si>
  <si>
    <t>Haha. I wonder, does Prince Olivert think himself
as the second coming of Dreichels?</t>
  </si>
  <si>
    <t>#4K#0T...</t>
  </si>
  <si>
    <t>Prince Olivert</t>
  </si>
  <si>
    <t>#0T#8C#8COne of which is to bring the winds
of change to Thors Military Academy.
A gust of fresh air, if you will.</t>
  </si>
  <si>
    <t>#0T#8C#8CI'll admit, I hesitated to allow it,
but I decided to place my hopes in you.</t>
  </si>
  <si>
    <t>#8C#8CWe believed then, as we still do, that one
day, you all will be a great light that can
push back the darkness of this country.</t>
  </si>
  <si>
    <t>#E_1#M_0</t>
  </si>
  <si>
    <t>...I don't think he does.</t>
  </si>
  <si>
    <t>#E_0#M_0From what I can tell, he intends to try
and end this war in a slightly different
way from Dreichels.</t>
  </si>
  <si>
    <t>#4KOh? Do tell.</t>
  </si>
  <si>
    <t>#KSorry, but I should be going.</t>
  </si>
  <si>
    <t>#E_0#M_9Thanks for all the interesting stories. They
helped me work through things in my head
a bit.</t>
  </si>
  <si>
    <t>#2PHaha. I'm pleased to hear it.</t>
  </si>
  <si>
    <t>#E_2#M_0I will be waiting at the edge of my seat
to hear which path you choose. Join us,
and you'll be warmly welcomed.</t>
  </si>
  <si>
    <t>#E[3]#M_0#2PNaturally, I'm fascinated by you as the
Ashen Knight's pilot...</t>
  </si>
  <si>
    <t>...but I'm even more fascinated with that brute
strength of yours. I would love the chance to
see the power of an ogre up close.</t>
  </si>
  <si>
    <t>#K#0TI doubt it's half as interesting as what
you're thinking.</t>
  </si>
  <si>
    <t>#E_J#M_0Anyway, if you'll excuse me.</t>
  </si>
  <si>
    <t>EV_02_02_CheckTalkAll</t>
  </si>
  <si>
    <t>EV_02_02_CheckTalkAll</t>
  </si>
  <si>
    <t>EV_02_02_02</t>
  </si>
  <si>
    <t>I_SVIS077</t>
  </si>
  <si>
    <t>C_NPC073</t>
  </si>
  <si>
    <t>Duvalie</t>
  </si>
  <si>
    <t>C_NPC073_C00</t>
  </si>
  <si>
    <t>AniEvGyu</t>
  </si>
  <si>
    <t>AniEvRyoteGyu</t>
  </si>
  <si>
    <t>AniEvUdegumiF</t>
  </si>
  <si>
    <t>E</t>
  </si>
  <si>
    <t>#2P*sigh* Having to travel to and from
Crossbell like this is utterly exhausting.</t>
  </si>
  <si>
    <t xml:space="preserve">#2P...No. I mustn't complain! I'm doing this
for the sake of my lord! </t>
  </si>
  <si>
    <t>#E_E#M_0</t>
  </si>
  <si>
    <t>#KUmm... #M[0](Didn't I see her in Legram?)</t>
  </si>
  <si>
    <t>#KUmm... #M[0](She sounds awfully familiar...)</t>
  </si>
  <si>
    <t>Wh-Who goes there?!</t>
  </si>
  <si>
    <t>#E_6#M_AWait! You're the Ashen Knight's pilot!</t>
  </si>
  <si>
    <t>#KI remember you now...</t>
  </si>
  <si>
    <t>#E[3]You're with Ouroboros. Duvalie the Swift,
right?</t>
  </si>
  <si>
    <t>Have you no shame? Is it perhaps
normal for you to barge into a lady's
room unannounced?</t>
  </si>
  <si>
    <t>6</t>
  </si>
  <si>
    <t>#5SYou and that Arseid are only as bad
as each other, I swear. Learn your
place!</t>
  </si>
  <si>
    <t>#3K#0TActually, I just walked through the
door normally...</t>
  </si>
  <si>
    <t>#E_F#M_0I should've probably knocked before
I came in, though. Sorry about that.</t>
  </si>
  <si>
    <t>AniEvTeMune</t>
  </si>
  <si>
    <t>AniEvMukkii</t>
  </si>
  <si>
    <t>AniEvInori</t>
  </si>
  <si>
    <t>AniEvOdorokiTeburi</t>
  </si>
  <si>
    <t>AniEvRyoteKosi</t>
  </si>
  <si>
    <t>AniEvHakushu</t>
  </si>
  <si>
    <t>#E[H]#M_0</t>
  </si>
  <si>
    <t>So, now that we're understood...
what do you want?</t>
  </si>
  <si>
    <t>#E_2#M_9Have you come to tell me that you'll
be fighting on our side after all?</t>
  </si>
  <si>
    <t>#4K#0TCan you not jump to conclusions?</t>
  </si>
  <si>
    <t>#E_2#M_ABesides, it's not like you're working with
the alliance because you agree with what
they're doing.</t>
  </si>
  <si>
    <t>Oh, naturally.</t>
  </si>
  <si>
    <t>#E_J#M_0Lady Clotilde seems to have a purpose of her
own, but for my part, I have no obligation to
help the alliance whatsoever.</t>
  </si>
  <si>
    <t>#E[1]#M_9I'm simply cooperating because I was told
doing so was necessary to the plan.</t>
  </si>
  <si>
    <t>#4K#0TPlan?
(I'm not sure what she's getting at...)</t>
  </si>
  <si>
    <t>#E_2#M_AJust so we're clear, that lord you keep
mentioning isn't Vita Clotilde, is it?</t>
  </si>
  <si>
    <t>No. She may be an Anguis like her, but my
lord is the Seventh, not the Second.</t>
  </si>
  <si>
    <t>#E[G]#M_4</t>
  </si>
  <si>
    <t>#E[G]#M_4#2PShe's the leader of the Stahlritter,
the great light which guides us...</t>
  </si>
  <si>
    <t>#E_C#M_4</t>
  </si>
  <si>
    <t>#2PGallant yet beautiful, proud yet merciful...</t>
  </si>
  <si>
    <t>#6SShe's the strongest knight of all!
And, oh, she's simply DIVINE!</t>
  </si>
  <si>
    <t>#1KW-Well, you've made it clear how great
you think she is...</t>
  </si>
  <si>
    <t>#1KSo the head of the Stahlritter is also a
woman?</t>
  </si>
  <si>
    <t>#2PShe certainly is.</t>
  </si>
  <si>
    <t>#E[H]#M_9And if you must know, a hundred swordsmen
of your strength couldn't hope to equal her.</t>
  </si>
  <si>
    <t>#2PNo. A thousand! Even ten thousand of you
wouldn't be able to so much as scratch her!</t>
  </si>
  <si>
    <t>#1KOkay, I get it. She's strong.</t>
  </si>
  <si>
    <t>#E[3]#M[0](Still, if she's a woman who could be described
as 'the strongest knight of all'...)</t>
  </si>
  <si>
    <t>#E_J#M[0](Laura already noticed the similarity between
the Eisenritter and Stahlritter, but she really
does sound like St. Sandlot.)</t>
  </si>
  <si>
    <t>#2PHeehee. I see I've got you thinking.</t>
  </si>
  <si>
    <t>#E[G]#M_9#2PIncidentally, I may have already mentioned
her title, but one can never share my lord's
glory too many times.</t>
  </si>
  <si>
    <t>#2PShe's known as the Steel Maiden.</t>
  </si>
  <si>
    <t>#3K#0TThe Steel Maiden, huh...?</t>
  </si>
  <si>
    <t>EV_02_02_02_DUBARRY_ANIME</t>
  </si>
  <si>
    <t>#K#FAnd with that, I believe that's enough idle
chatter.</t>
  </si>
  <si>
    <t>#K#FIf you didn't come to tell me that you'll
be fighting on our side, then we remain
enemies.</t>
  </si>
  <si>
    <t>#E_2#M_0As such, we shouldn't be standing here
being friendly with one another.</t>
  </si>
  <si>
    <t>#4K#FYeah, I suppose you're right.</t>
  </si>
  <si>
    <t>#E_8#M_9Sorry for bothering you.</t>
  </si>
  <si>
    <t>#4K#FActually, there was one more thing
I wanted to ask...</t>
  </si>
  <si>
    <t>#E_I#M_0You're not an Enforcer like Bleublanc
or Sharon, right?</t>
  </si>
  <si>
    <t>#E_0#M_0Is there any reason for that?</t>
  </si>
  <si>
    <t>#K#FUgh... You just had to ask...</t>
  </si>
  <si>
    <t>#E[3]#M_0</t>
  </si>
  <si>
    <t>Enforcers are selected by the society's
leader, the Grandmaster.</t>
  </si>
  <si>
    <t>#E_J#M_0And in order to be selected as one and
given a number, that person needs to be
burdened by some kind of 'darkness.'</t>
  </si>
  <si>
    <t>#E_6#M_0</t>
  </si>
  <si>
    <t>B-But just so we're clear, there is NO
correlation between having a number and
one's strength, all right?! I'm quite strong!</t>
  </si>
  <si>
    <t>#4KI didn't say you weren't...</t>
  </si>
  <si>
    <t>#E[G]#M_9But it makes perfect sense. You don't
strike me as someone who's carrying
any kind of 'darkness' with you.</t>
  </si>
  <si>
    <t>#E_8#M_9You're refreshingly...sincere. Like someone
who hates anything that strays from the
path of righteousness.</t>
  </si>
  <si>
    <t>#1P...!</t>
  </si>
  <si>
    <t>2</t>
  </si>
  <si>
    <t>#E[K]#M_0#H[2]</t>
  </si>
  <si>
    <t>#1PI'll th-thank you not to spout such
nauseating drivel in my presence!</t>
  </si>
  <si>
    <t>#E[B]#M_0#H[2]</t>
  </si>
  <si>
    <t>#1P#6SNow, get the HELL out of my room!</t>
  </si>
  <si>
    <t>(...She chased me out.)</t>
  </si>
  <si>
    <t>0J</t>
  </si>
  <si>
    <t>#E_J#M[0]</t>
  </si>
  <si>
    <t>(I'm really curious about the Steel Maiden.)</t>
  </si>
  <si>
    <t>(Could she really have some connection
with the Lance Maiden?)</t>
  </si>
  <si>
    <t>#2P(Perhaps even with the woman who helped
us during our August field study...)</t>
  </si>
  <si>
    <t>EV_02_02_02_DUBARRY_ANIME</t>
  </si>
  <si>
    <t>EV_02_02_03</t>
  </si>
  <si>
    <t>battle/atk051_0.eff</t>
  </si>
  <si>
    <t>C_NPC070_C00</t>
  </si>
  <si>
    <t>Altina</t>
  </si>
  <si>
    <t>C_NPC079</t>
  </si>
  <si>
    <t>Claiomh Solais</t>
  </si>
  <si>
    <t>AniEvShagami</t>
  </si>
  <si>
    <t>AniEv7405</t>
  </si>
  <si>
    <t>AniEv1500</t>
  </si>
  <si>
    <t>AniEv1515</t>
  </si>
  <si>
    <t>AniEv8315</t>
  </si>
  <si>
    <t>11bed00</t>
  </si>
  <si>
    <t>11bed01</t>
  </si>
  <si>
    <t>#K...?
(I think I can sense someone inside.)</t>
  </si>
  <si>
    <t>#E[3]#M[0](Given the circumstances, I imagine it
must be one of the people who fought
us in Ymir.)</t>
  </si>
  <si>
    <t>Go Inside</t>
  </si>
  <si>
    <t>#KHuh? It's open.</t>
  </si>
  <si>
    <t>open1_c</t>
  </si>
  <si>
    <t>cover</t>
  </si>
  <si>
    <t>#3K#FIt's empty... Weird. I could've sworn
I sensed someone in here.</t>
  </si>
  <si>
    <t>Voice</t>
  </si>
  <si>
    <t>#0T#3S#500WZzz... Zzz...</t>
  </si>
  <si>
    <t>#KOh...</t>
  </si>
  <si>
    <t>Black-Clad Girl</t>
  </si>
  <si>
    <t>#500W#3S...</t>
  </si>
  <si>
    <t>#E[1]#M[0]#500W#3SZzz...</t>
  </si>
  <si>
    <t>#K(Looking at her lying down like this,
she really is just a child.)</t>
  </si>
  <si>
    <t>#E_E#M[0](Maybe 12 or 13? Somewhere close to
Millium's age.)</t>
  </si>
  <si>
    <t>#E[3]#M[0](How did a kid like this end up fighting
with the alliance?)</t>
  </si>
  <si>
    <t>#500W#3SMmm...</t>
  </si>
  <si>
    <t>#500W#3S#1PWho are...you...?</t>
  </si>
  <si>
    <t>#500W#3S#1PWho's...calling me...?</t>
  </si>
  <si>
    <t>#E_I#M[0]</t>
  </si>
  <si>
    <t>#4K#0T(Is she talking in her sleep...?)</t>
  </si>
  <si>
    <t>#E[N]#M[0]</t>
  </si>
  <si>
    <t>#500W#2P...</t>
  </si>
  <si>
    <t>#4K#0T</t>
  </si>
  <si>
    <t>#800W...Situation assessed.</t>
  </si>
  <si>
    <t>Location is a room inside the guest area
of the Pantagruel.</t>
  </si>
  <si>
    <t>#E_J#M_0#800WNine hours have passed since initial loss
of consciousness...</t>
  </si>
  <si>
    <t>#E_8#M[9]</t>
  </si>
  <si>
    <t>#4K#0T(Guess she's sleeping comfortably enough
here. Then again, she needs it at her age.
She's got plenty of growing left.)</t>
  </si>
  <si>
    <t>#E[9]#M[0](...Wait.)</t>
  </si>
  <si>
    <t>#800W...</t>
  </si>
  <si>
    <t>#3KUmm... Good morning?</t>
  </si>
  <si>
    <t>#K#FRean Schwarzer...? Why are you here?</t>
  </si>
  <si>
    <t>#E[A]#M_0Unless my memories have been tampered
with, I believe this room was solely
allocated to me.</t>
  </si>
  <si>
    <t>#3KOh, it was.</t>
  </si>
  <si>
    <t>#E_8#M_0Sorry. If I'd known you were sleeping,
I wouldn't have come in here.</t>
  </si>
  <si>
    <t>#3KSo you're an intruder, then.</t>
  </si>
  <si>
    <t>#E[P]#M_0Claiomh Solais.</t>
  </si>
  <si>
    <t>NODE_CENTER</t>
  </si>
  <si>
    <t>#1P#3C#3CХ＇кёёГ</t>
  </si>
  <si>
    <t>#E_F#M_0</t>
  </si>
  <si>
    <t>No, it was just an innocent mistake--</t>
  </si>
  <si>
    <t>#2P#5SWhoa!
Can't we at least talk about this?!</t>
  </si>
  <si>
    <t>#K#0TNo mercy for trespassers.</t>
  </si>
  <si>
    <t>C_NPC070</t>
  </si>
  <si>
    <t>H</t>
  </si>
  <si>
    <t>So you claim to have no inappropriate
motives for sneaking into this room?</t>
  </si>
  <si>
    <t>#KNot claim! I really didn't!</t>
  </si>
  <si>
    <t>But once you walked in, you fell
victim to temptation and chose to
act in accordance to your desires...</t>
  </si>
  <si>
    <t>#K#5SNo! No, I didn't!</t>
  </si>
  <si>
    <t>#K*sigh* How many times do I have to
explain what happened before you'll
believe me...?</t>
  </si>
  <si>
    <t>I was making a joke.</t>
  </si>
  <si>
    <t>#E_0#M_0Had you any intention of harming me,
Claiomh Solais would have attacked you.
That he didn't proves your innocence.</t>
  </si>
  <si>
    <t>#1P#3C#3CУ＇фэък</t>
  </si>
  <si>
    <t>AniFieldAttackEnd</t>
  </si>
  <si>
    <t>#1KOh, right...</t>
  </si>
  <si>
    <t>#E[B]#M_0</t>
  </si>
  <si>
    <t>#1K#5SThen what was all that for?!</t>
  </si>
  <si>
    <t>0[autoM0]</t>
  </si>
  <si>
    <t>*sigh* Oh, whatever. I suppose it's my own
fault for coming in without permission.</t>
  </si>
  <si>
    <t>#E_8#M_0Anyway, I've cleared my name. I'll see
you some other time, probably.</t>
  </si>
  <si>
    <t>#KIf that's what you want to do...</t>
  </si>
  <si>
    <t>#E_I#M_0You didn't come to ask me anything,
then?</t>
  </si>
  <si>
    <t>#K#FWell, no. Honestly, I didn't even know you
were in here.</t>
  </si>
  <si>
    <t>#E_2#M_0I do have a lot I'd LIKE to ask you, though.
And just as much I'd like to say to you.</t>
  </si>
  <si>
    <t>#K#F...</t>
  </si>
  <si>
    <t>#K#FOkay, if you're offering...</t>
  </si>
  <si>
    <t>#E_2What are your reasons for helping
the alliance?</t>
  </si>
  <si>
    <t>#E[1]Why do you have a puppet just like
Millium's?</t>
  </si>
  <si>
    <t>#E_8Just who are you?</t>
  </si>
  <si>
    <t>The answer to your first question is:
I was ordered to do so.</t>
  </si>
  <si>
    <t>#E[1]#M_0As all information regarding Claiomh Solais
is confidential, I am unable to answer your
second question.</t>
  </si>
  <si>
    <t>#E_F#M_0#800WAnd as for the last one...I am unable to fully
comprehend the depth of your question.</t>
  </si>
  <si>
    <t>#K*sigh* Oh, forget it...</t>
  </si>
  <si>
    <t>#E_2#M_AYou abducted my sister and the princess.
Whether you were ordered to or not doesn't
change that.</t>
  </si>
  <si>
    <t>#E[3]#M_AAnd it's not something I think I can forgive.
See you around.</t>
  </si>
  <si>
    <t>#E_8#M[3]</t>
  </si>
  <si>
    <t>#K#F...!</t>
  </si>
  <si>
    <t>*groan*...</t>
  </si>
  <si>
    <t>#KSorry. That was probably too harsh.</t>
  </si>
  <si>
    <t>#E[1]#M_0I can't pretend to know anything about 
your circumstances...</t>
  </si>
  <si>
    <t>#E_8#M_9...but I do know you didn't abduct them of
your own free will.</t>
  </si>
  <si>
    <t>#K#800W...</t>
  </si>
  <si>
    <t>#KAnyway, with that said, I'll be going.</t>
  </si>
  <si>
    <t>#E_0#M_9Maybe we'll have a chance to talk again
sometime.</t>
  </si>
  <si>
    <t>#KThe Black Workshop.</t>
  </si>
  <si>
    <t>#K...What?</t>
  </si>
  <si>
    <t>#6P#4TThat's the name of the place I belong to.</t>
  </si>
  <si>
    <t>It was they who loaned me to the Noble
Alliance.</t>
  </si>
  <si>
    <t>#E[1]Unless you choose to join the alliance,
that is the most I'm able to disclose
to you.</t>
  </si>
  <si>
    <t>#3K#0TThe name doesn't ring any bells...</t>
  </si>
  <si>
    <t>#E_F#M_0And loaned? That makes it sound like...</t>
  </si>
  <si>
    <t>#E_8#M_9I suppose it's none of my business.</t>
  </si>
  <si>
    <t>#E[1]#M_9</t>
  </si>
  <si>
    <t>#KThanks for telling me.</t>
  </si>
  <si>
    <t>#E_4#M_9I'll be sure to remember that name.</t>
  </si>
  <si>
    <t>I can't see doing so holding any real
purpose for you.</t>
  </si>
  <si>
    <t>Incidentally, did you have any untoward
motives behind what you just did?</t>
  </si>
  <si>
    <t>#7K#0TNo, I did not.</t>
  </si>
  <si>
    <t>I</t>
  </si>
  <si>
    <t>(The Black Workshop... Loaned...)</t>
  </si>
  <si>
    <t>#E[3]#M[0](Sounds like stuff worth remembering.)</t>
  </si>
  <si>
    <t>EV_02_02_04</t>
  </si>
  <si>
    <t>C_NPC023</t>
  </si>
  <si>
    <t>Xeno</t>
  </si>
  <si>
    <t>C_NPC024</t>
  </si>
  <si>
    <t>Leonidas</t>
  </si>
  <si>
    <t>AniEvSitHitei</t>
  </si>
  <si>
    <t>AniEvSitAtamakaki</t>
  </si>
  <si>
    <t>12chr04</t>
  </si>
  <si>
    <t>12chr05</t>
  </si>
  <si>
    <t>#3K(I wonder who's in here...)</t>
  </si>
  <si>
    <t>Easygoing Voice</t>
  </si>
  <si>
    <t>#6C#0T#6CHmm? We got a visitor?</t>
  </si>
  <si>
    <t>Solemn Voice</t>
  </si>
  <si>
    <t>#6C#0T#6CCome on in.</t>
  </si>
  <si>
    <t>#3K...Excuse me.</t>
  </si>
  <si>
    <t>Haha. Figured it was you. 'Sup?</t>
  </si>
  <si>
    <t>Have a seat.</t>
  </si>
  <si>
    <t>#E_I#M_0Bourbon? ...I suppose not.</t>
  </si>
  <si>
    <t>#KYeah, I really shouldn't...</t>
  </si>
  <si>
    <t>#E[9]#M_0How come you guys are being so friendly, 
though?</t>
  </si>
  <si>
    <t>#E_2#M_0I mean, we're on opposing sides and all.</t>
  </si>
  <si>
    <t>Haha. Why wouldn't we be? It's not like
we're on a battlefield right now.</t>
  </si>
  <si>
    <t>#E[Q]We're jaegers. Nothing unusual about us
tryin' to cut some throats one day, then
sittin' in a bar with the same guys the next.</t>
  </si>
  <si>
    <t>#E_0#M_4</t>
  </si>
  <si>
    <t>#1KOf course, if you would rather fight with us,
that can be arranged.</t>
  </si>
  <si>
    <t>#K#0TI shall have to politely decline.</t>
  </si>
  <si>
    <t>#E_E#M_0For one thing, I don't think I'd stand the
slightest chance of taking you two down.</t>
  </si>
  <si>
    <t>Hey, now! No need to be so pessimistic.</t>
  </si>
  <si>
    <t>#E_0#M_0Fie seems to think pretty highly of you.
Have a little more faith in yourself.</t>
  </si>
  <si>
    <t>#K#FAt the very least, you'd be able to give
us a real fight in your Divine Knight.</t>
  </si>
  <si>
    <t>#E_0#M_4Not that I'd have any intention of losing
even then.</t>
  </si>
  <si>
    <t>#K(The scary thing is, I'm pretty sure he's
dead serious.)</t>
  </si>
  <si>
    <t>#E_J#M[0](Well, they're used to taking out tanks.
They probably have their ways.)</t>
  </si>
  <si>
    <t>Glass04</t>
  </si>
  <si>
    <t>Glass02</t>
  </si>
  <si>
    <t>Heh. Oh, yeah?</t>
  </si>
  <si>
    <t>#E[G]#M_4Ranking 72nd for the year in an academy 
full of big-shot students ain't half bad.</t>
  </si>
  <si>
    <t>Brings a tear to my eye to see our little
Fie putting her heart into her education.</t>
  </si>
  <si>
    <t>And don't forget, she was the youngest
of her classmates, too.</t>
  </si>
  <si>
    <t>#E[1]#M_4The boss was right when he said that she
can do anything she puts her mind to.</t>
  </si>
  <si>
    <t>You got that right.</t>
  </si>
  <si>
    <t>Maybe joining the Gardening Club'll
make her a bit more ladylike, too...</t>
  </si>
  <si>
    <t>#E[9]#M_AOh, who am I kidding?</t>
  </si>
  <si>
    <t>#E_E#M_4</t>
  </si>
  <si>
    <t>#2PShe's still young. She has plenty of time
to develop on that front if she so pleases.</t>
  </si>
  <si>
    <t>#KHaha...</t>
  </si>
  <si>
    <t>#E[1]#M[9](They really seem to adore her. Like two
proud parents talking about their child.)</t>
  </si>
  <si>
    <t>#E_F#M[0](And yet...)</t>
  </si>
  <si>
    <t>#KIf you don't mind me asking, why DID you
leave Fie behind?</t>
  </si>
  <si>
    <t>#E_0#M_0After your boss was killed in a battle with
his sworn enemy, I mean.</t>
  </si>
  <si>
    <t>Oh, Fie told you about that?</t>
  </si>
  <si>
    <t>#E_6#M_AIt sounds like you're closer to her than
I thought you were...</t>
  </si>
  <si>
    <t>#E[7]#M_0</t>
  </si>
  <si>
    <t>#1PI trust this is simply me being paranoid...</t>
  </si>
  <si>
    <t>S</t>
  </si>
  <si>
    <t>#E[K]#M_0#1P#5S...but you haven't tried making any moves
on her, have you?</t>
  </si>
  <si>
    <t>#K#5SNo, of course not! I wouldn't dream of it!</t>
  </si>
  <si>
    <t>#KI just want to know why you'd abandon
her when she obviously means so much
to the two of you!</t>
  </si>
  <si>
    <t>#E_6#M_0She thought of you all like family.
Why did you leave her all alone?!</t>
  </si>
  <si>
    <t>#KWell...</t>
  </si>
  <si>
    <t>#K...</t>
  </si>
  <si>
    <t>#E[D]#M_0</t>
  </si>
  <si>
    <t>We had our reasons. Let's leave it at that.</t>
  </si>
  <si>
    <t>I know you wanna know, but you're not the
one we should be telling that to.</t>
  </si>
  <si>
    <t>We'll be sure to tell Fie our reasons in due
time.</t>
  </si>
  <si>
    <t>#E_0Until then, leave the issue be.</t>
  </si>
  <si>
    <t>...All right. I can accept that.</t>
  </si>
  <si>
    <t>#E[3]#M_0Still, she's our classmate, and in that sense,
she's like family to me--to us--too.</t>
  </si>
  <si>
    <t>#E[7]#M_0And we feel that way about her just as
strongly as you do, if not more so.</t>
  </si>
  <si>
    <t>#E_6#M_0I want to be perfectly clear on that.</t>
  </si>
  <si>
    <t>#4K#0THaha. Fighting words right there.</t>
  </si>
  <si>
    <t>#4K#0TStill, we'll remember you said that.</t>
  </si>
  <si>
    <t>7</t>
  </si>
  <si>
    <t>#E_6#M_A</t>
  </si>
  <si>
    <t>...Returning to the matter at hand,
you're sure you haven't tried to make
ANY moves on her?</t>
  </si>
  <si>
    <t>#E[Q]#M_A</t>
  </si>
  <si>
    <t>C'mon! Spit it out!</t>
  </si>
  <si>
    <t>#3K#0T(They really are like two overprotective
fathers...)</t>
  </si>
  <si>
    <t>(I was hoping to get a bit more out
of them about what Zephyr is up to.)</t>
  </si>
  <si>
    <t>#E_I#M[0](All we did was talk about Fie the
whole time.)</t>
  </si>
  <si>
    <t>#E[1]#M[9]</t>
  </si>
  <si>
    <t>#1P(...Oh, well.)</t>
  </si>
  <si>
    <t>#E_F#M[9](At least now I know that the guys
in Zephyr really cared about her, so it
wasn't a complete waste of time.)</t>
  </si>
  <si>
    <t>EV_02_02_05</t>
  </si>
  <si>
    <t>I_SVIS081</t>
  </si>
  <si>
    <t>I_SVIS082</t>
  </si>
  <si>
    <t>I_SVIS078</t>
  </si>
  <si>
    <t>event/ev2ac006.eff</t>
  </si>
  <si>
    <t>C_NPC071</t>
  </si>
  <si>
    <t>McBurn</t>
  </si>
  <si>
    <t>AniEv1280</t>
  </si>
  <si>
    <t>AniEv0330</t>
  </si>
  <si>
    <t>AniEv0870</t>
  </si>
  <si>
    <t>AniEv1375</t>
  </si>
  <si>
    <t>AniEv1377</t>
  </si>
  <si>
    <t>AniEv1380</t>
  </si>
  <si>
    <t>13chr05</t>
  </si>
  <si>
    <t>(I can sense someone inside...)</t>
  </si>
  <si>
    <t>#E[7]#e[6]#M[7]</t>
  </si>
  <si>
    <t>(Ugh... What the...?)</t>
  </si>
  <si>
    <t>Bored-Sounding Voice</t>
  </si>
  <si>
    <t>Huh?</t>
  </si>
  <si>
    <t>Oh, it's you.</t>
  </si>
  <si>
    <t>#E[9]#M_0Forgot you were staying here, too.</t>
  </si>
  <si>
    <t>#K#0TYeah...</t>
  </si>
  <si>
    <t>#E_F#M[A]</t>
  </si>
  <si>
    <t>#K(What WAS that...?)</t>
  </si>
  <si>
    <t>#E[3]#M[A](It's gone now, anyway... Maybe it was
just my imagination?)</t>
  </si>
  <si>
    <t>#K#FSo, what's up?</t>
  </si>
  <si>
    <t>#E_0#M_4I couldn't give a damn whether you join
the alliance or not, to be honest.</t>
  </si>
  <si>
    <t>Oh, I didn't come here for any specific
reason...</t>
  </si>
  <si>
    <t>#8C#0T#8CInteresting...</t>
  </si>
  <si>
    <t>#8C#8CYou mixed, by any chance?</t>
  </si>
  <si>
    <t>Could I sit and talk to you for a 
while?</t>
  </si>
  <si>
    <t>#2PWhat a pain in the ass...</t>
  </si>
  <si>
    <t>#K...So, what d'you wanna ask?</t>
  </si>
  <si>
    <t>#KWhen we ran into each other back near 
Bareahard, you asked a weird question.</t>
  </si>
  <si>
    <t>#E_2#M_ASomething about being 'mixed'?</t>
  </si>
  <si>
    <t>#KOh, that?</t>
  </si>
  <si>
    <t>#KI didn't have the chance to figure out
what that meant at the time...</t>
  </si>
  <si>
    <t>#E_F#M_A...but what DID you mean?</t>
  </si>
  <si>
    <t>#E_I#M_0</t>
  </si>
  <si>
    <t>#KDon't know if I can even explain that one...</t>
  </si>
  <si>
    <t>It's just something you feel.</t>
  </si>
  <si>
    <t>#E_0#M_0What we've got mixed into us is obviously
different in strength and nature...</t>
  </si>
  <si>
    <t>#E_E#M_0It's kinda hard to put into words.</t>
  </si>
  <si>
    <t>#3K#0TYeah, seems that way.</t>
  </si>
  <si>
    <t>#E_F#M_AI know you're not trying to confuse me
on purpose, but I really can't wrap my
head around what you're saying.</t>
  </si>
  <si>
    <t>*sigh* ...Just watch.</t>
  </si>
  <si>
    <t>#K#0T...?</t>
  </si>
  <si>
    <t>#E[C]#M[A]</t>
  </si>
  <si>
    <t>#3K#0T...!</t>
  </si>
  <si>
    <t>There's no trick to it. I'm not using an
orbment, it's not magic...</t>
  </si>
  <si>
    <t>...and I'm not using an artifact, either.</t>
  </si>
  <si>
    <t>#E_I#M_0I just will fire to appear, and it does.</t>
  </si>
  <si>
    <t>#3K#0TSo it's just a totally unnatural ability?</t>
  </si>
  <si>
    <t>#1KYeah, I guess you could say that.</t>
  </si>
  <si>
    <t>Something that just gives you results
without the processes you'd usually
have to go through to obtain them.</t>
  </si>
  <si>
    <t>#E_2#M_4</t>
  </si>
  <si>
    <t>#2K#FYou've got one, too, right?</t>
  </si>
  <si>
    <t>F</t>
  </si>
  <si>
    <t>Well...</t>
  </si>
  <si>
    <t>#E[9]#M[A](True... That power of mine wasn't
something I gained from training...)</t>
  </si>
  <si>
    <t>#E_E#M[A](I don't even know where the power
itself is coming from...)</t>
  </si>
  <si>
    <t>It's the same kinda thing.</t>
  </si>
  <si>
    <t>#E[1]#M_4People who can do things like that usually
have something 'mixed' into them.</t>
  </si>
  <si>
    <t>Something foreign--unnatural--mixed into
their body itself, different to the church's
Stigmas.</t>
  </si>
  <si>
    <t>#E_2#M_4Looks like a pretty small part of it in your
case, though.</t>
  </si>
  <si>
    <t>#E_F#M_A</t>
  </si>
  <si>
    <t>#3K#0TOh...</t>
  </si>
  <si>
    <t>#E[A]#M_4</t>
  </si>
  <si>
    <t>#4K...There, huh?</t>
  </si>
  <si>
    <t>#E[1]#M_0Anyway, I couldn't tell you how, where,
or why whatever it is got mixed into you.</t>
  </si>
  <si>
    <t>#E_I#M_0Sure you've got more questions, but sorry.
I can't answer them.</t>
  </si>
  <si>
    <t>#K#FNo, it's okay. You've answered enough
already.</t>
  </si>
  <si>
    <t>#E[1]#M_0I feel like I understand myself a little
better now, actually.</t>
  </si>
  <si>
    <t>#E[9]#M_4</t>
  </si>
  <si>
    <t>#4KHeh. Good for you, I guess?</t>
  </si>
  <si>
    <t>#E_I#M_0So, we done now?</t>
  </si>
  <si>
    <t>#K#FYeah. Thanks for your time.</t>
  </si>
  <si>
    <t>0[autoE0]</t>
  </si>
  <si>
    <t>#KOh, yeah...</t>
  </si>
  <si>
    <t>#E_J#M_0So how much of you is unnatural?</t>
  </si>
  <si>
    <t>#K#FMe?</t>
  </si>
  <si>
    <t>#E[M]#M_4</t>
  </si>
  <si>
    <t>#800W...All of me.</t>
  </si>
  <si>
    <t>#1P(Hmm...)</t>
  </si>
  <si>
    <t>#E_F(His circumstances seem very different
from mine.)</t>
  </si>
  <si>
    <t>#2P(Guess all I can do is remember what he
said. Maybe there will come a time when
it'll all make sense.)</t>
  </si>
  <si>
    <t>#E_I(I'm sure one day, I'll find out what this
power of mine is. What the story behind
me being given this power as a kid is.)</t>
  </si>
  <si>
    <t>#E_2#M[A](One day...)</t>
  </si>
  <si>
    <t>EV_02_02_07</t>
  </si>
  <si>
    <t>I_SVIS084</t>
  </si>
  <si>
    <t>I_VIS049</t>
  </si>
  <si>
    <t>I_VIS022</t>
  </si>
  <si>
    <t>C_NPC021</t>
  </si>
  <si>
    <t>Vulcan</t>
  </si>
  <si>
    <t>03chr02</t>
  </si>
  <si>
    <t>#K(I can sense someone inside...)</t>
  </si>
  <si>
    <t>#K(And judging by the fact that S is in the
next room...)</t>
  </si>
  <si>
    <t>Deep Voice</t>
  </si>
  <si>
    <t>#6C#0T#6CHuh?</t>
  </si>
  <si>
    <t>#6C#6CIt's open. C'mon in.</t>
  </si>
  <si>
    <t>#K(That sounds like...)</t>
  </si>
  <si>
    <t>#KExcuse me.</t>
  </si>
  <si>
    <t>I_TVIS265</t>
  </si>
  <si>
    <t>#2POh, it's you.</t>
  </si>
  <si>
    <t>#E_0#M_0You finished talkin' with C?</t>
  </si>
  <si>
    <t>#KHis name's Crow, not C.</t>
  </si>
  <si>
    <t>#E_6#M_0And he's never going to be
anything else for me.</t>
  </si>
  <si>
    <t>#KHeh. Oh, I know his real name.</t>
  </si>
  <si>
    <t>#E_I#M_0But to us, he's always gonna be C.</t>
  </si>
  <si>
    <t>#E_0#M_0That's our leader. He might be young,
but each an' every one of us look up
to him and respect him.</t>
  </si>
  <si>
    <t>#E_F#M[0]</t>
  </si>
  <si>
    <t>#KAnyway, take a seat.</t>
  </si>
  <si>
    <t>#E_4#M_0You got a whole lotta questions,
I bet.</t>
  </si>
  <si>
    <t>#KDoes you asking that mean you're
willing to answer them?</t>
  </si>
  <si>
    <t>#KHeh. Depends on the questions.</t>
  </si>
  <si>
    <t>#KJust out of curiosity...</t>
  </si>
  <si>
    <t>#E_0#M_0...how many members does the Imperial
Liberation Front have left?</t>
  </si>
  <si>
    <t>#E[3]#M_0I know the explosion back in the mine
was staged, obviously.</t>
  </si>
  <si>
    <t>Sure was. Anyway, ten, give or take?</t>
  </si>
  <si>
    <t>#E_8We lost most of our members as soon
as the war started kickin' into gear.</t>
  </si>
  <si>
    <t>#K</t>
  </si>
  <si>
    <t>Oh...</t>
  </si>
  <si>
    <t>#KIs that because the group's primary
objective had been fulfilled?</t>
  </si>
  <si>
    <t>Basically, yeah.</t>
  </si>
  <si>
    <t>#E_6We all came from different backgrounds,
but the one thing we had in common was
that we hated that bastard's guts.</t>
  </si>
  <si>
    <t>#E[3]So after he'd kicked it, most of the guys
didn't really have any reason for stickin'
around.</t>
  </si>
  <si>
    <t>#E_8Can't say I blame 'em for callin' it quits.</t>
  </si>
  <si>
    <t>#E_E#M[0]</t>
  </si>
  <si>
    <t>#E[9]#M_0Crow said that seeing this war through to
its end was the last part of his 'game'...</t>
  </si>
  <si>
    <t>#E_2Are the members who haven't left sticking
around for similar reasons?</t>
  </si>
  <si>
    <t>#KHaha. Interesting question.</t>
  </si>
  <si>
    <t>#K...Can't speak for the others, but me?
I don't really care how this war goes.</t>
  </si>
  <si>
    <t>#E[1]#M_0I mean, I'm a former jaeger who can hold
his own in a fight. I've always lived for war.</t>
  </si>
  <si>
    <t>#E[A]#M_0And teachin' those dumbasses in the 
provincial armies how to pilot Soldats is
a job worth doin', even if it's a pain.</t>
  </si>
  <si>
    <t>#E[G]#M_0If we disband, I'll find myself somethin'
else to do.</t>
  </si>
  <si>
    <t>#KI see...</t>
  </si>
  <si>
    <t>#KI can't defend the assassination of the
chancellor or what you did near Trista...</t>
  </si>
  <si>
    <t>#E_8#M_9...but I'd be happy if you chose to disband,
at least.</t>
  </si>
  <si>
    <t>Heh. You're a funny kid.</t>
  </si>
  <si>
    <t>#E[A]#M_0Bein' oddly nice to us after all the
shit we caused, don'cha think?</t>
  </si>
  <si>
    <t>#KThe cycle of hatred's gone on for long
enough.</t>
  </si>
  <si>
    <t>#E_E#M_0The crimes you've committed will never 
vanish, but no one wants this war to go
on longer than it has to.</t>
  </si>
  <si>
    <t>#E_2#M_0It's not as though you guys WANT war,
do you?</t>
  </si>
  <si>
    <t>#2PHmph. That's enough of the niceties.</t>
  </si>
  <si>
    <t>#E_2#M_AIf you've got time to worry about us,
use it to worry about yourself.</t>
  </si>
  <si>
    <t>#E[7]#M_0Whether you choose to side with the 
alliance or go against 'em...</t>
  </si>
  <si>
    <t>#E_6#M_0...you've got a tough road ahead whether
you like it or not.</t>
  </si>
  <si>
    <t>#E_F#M[8]</t>
  </si>
  <si>
    <t>#K#0T</t>
  </si>
  <si>
    <t>#2PHeh. Make sure to think long an' hard
before you decide.</t>
  </si>
  <si>
    <t>#E[3]#M_0And if we end up as enemies again,
show me what you got.</t>
  </si>
  <si>
    <t>#E[K]#M_0On the battlefield, I mean.</t>
  </si>
  <si>
    <t>#K...Excuse me.</t>
  </si>
  <si>
    <t>Heh. Think I might've been too harsh
on the kid.</t>
  </si>
  <si>
    <t>#E_0#M_0Still...</t>
  </si>
  <si>
    <t>G</t>
  </si>
  <si>
    <t>#3K#F...Yeah, he's probably perfect for the job.</t>
  </si>
  <si>
    <t>#1P(He saw right through me...)</t>
  </si>
  <si>
    <t>#E_E#M[0](He's not wrong, though. I should be
worrying about myself right now.)</t>
  </si>
  <si>
    <t>(He seemed kind of different, though.
Like he'd lost his spark.)</t>
  </si>
  <si>
    <t>#2P(His sole objective in life seemed to be
to get revenge for his old jaeger corps
killed by Osborne...)</t>
  </si>
  <si>
    <t>#E_E#M[0](Maybe he's just not sure what to do
with himself now that he's done just
that...?)</t>
  </si>
  <si>
    <t>EV_02_02_08</t>
  </si>
  <si>
    <t>I_SVIS145</t>
  </si>
  <si>
    <t>I_SVIS193</t>
  </si>
  <si>
    <t>I_SVIS194</t>
  </si>
  <si>
    <t>I_SVIS195</t>
  </si>
  <si>
    <t>C_NPC020</t>
  </si>
  <si>
    <t>Scarlet</t>
  </si>
  <si>
    <t>AniEvSitUdegumiF</t>
  </si>
  <si>
    <t>AniEvSitSianF</t>
  </si>
  <si>
    <t>02chr01</t>
  </si>
  <si>
    <t>02tbl00</t>
  </si>
  <si>
    <t>02chr02</t>
  </si>
  <si>
    <t>#K(And judging by the fact that V
is in the next room...)</t>
  </si>
  <si>
    <t>Female Voice</t>
  </si>
  <si>
    <t>#6C#0T#6CHmm?</t>
  </si>
  <si>
    <t>#6C#6CCome on in if you like.</t>
  </si>
  <si>
    <t>I_TVIS264</t>
  </si>
  <si>
    <t>Hello there, love.</t>
  </si>
  <si>
    <t>#E_8I'd heard you came on board yesterday,
so I did wonder whether we would run
into one another at some point.</t>
  </si>
  <si>
    <t>#K#0THello, Scarlet.</t>
  </si>
  <si>
    <t>#KLast time we spoke was a month and
a half ago near Trista, I think?</t>
  </si>
  <si>
    <t>#K#FQuite a memorable day for the both
of us, wasn't it?</t>
  </si>
  <si>
    <t>#E_4There's no need to stand over there.
Come and have a seat.</t>
  </si>
  <si>
    <t>I'll pour us some tea.</t>
  </si>
  <si>
    <t>#KY-You really don't have to...</t>
  </si>
  <si>
    <t>#2P#500W...*humming*...</t>
  </si>
  <si>
    <t>#K#0T#F(Well, I guess there's no harm
in chatting for a bit.)</t>
  </si>
  <si>
    <t>Cup00</t>
  </si>
  <si>
    <t>Cup01</t>
  </si>
  <si>
    <t>#KThese tea leaves really are wonderful,
aren't they?</t>
  </si>
  <si>
    <t>#E_8#M_0Only the best for the airship of Erebonia's
most powerful noble, I suppose.</t>
  </si>
  <si>
    <t>#KI have to admit, the fragrance is like
no tea I've ever had before.</t>
  </si>
  <si>
    <t>#E_8#M_9You're right, though. It makes sense if
it's something Duke Cayenne personally
chose.</t>
  </si>
  <si>
    <t>#KOh? I was under the impression that
your family is a part of the nobility, too.</t>
  </si>
  <si>
    <t>#E[1]#M_0Your father is a baron, isn't he?</t>
  </si>
  <si>
    <t>#E[9]#M_9</t>
  </si>
  <si>
    <t>He might be a noble, but generally,
barons aren't all that wealthy.</t>
  </si>
  <si>
    <t>#E_8#M_9We live a relatively modest lifestyle.</t>
  </si>
  <si>
    <t>#KHeehee. Oh, really?</t>
  </si>
  <si>
    <t>#E_0#M_0I wouldn't have thought it before,
but maybe my family was actually
more well off than yours.</t>
  </si>
  <si>
    <t>#8C#0T#8CAnd Scarlet...I heard she lost her old
hometown when he went and built a
railway through it.</t>
  </si>
  <si>
    <t>What kind of family did you come from,
then?</t>
  </si>
  <si>
    <t>Oh, they weren't nobles if that's what
you're wondering.</t>
  </si>
  <si>
    <t>#E[1]They were just relatively wealthy farmers.</t>
  </si>
  <si>
    <t>#E_0We were almost local celebrities in a way.</t>
  </si>
  <si>
    <t>#K#0TOh, I see...</t>
  </si>
  <si>
    <t>#E_E#M[0]...</t>
  </si>
  <si>
    <t>Heehee. You're wondering how someone
like me became a terrorist?</t>
  </si>
  <si>
    <t>#E[A]#M_0It's written all over your face.</t>
  </si>
  <si>
    <t>#KWell, I can't deny that I'm curious.</t>
  </si>
  <si>
    <t>#E_8#M_0I'd heard that you lost your hometown
because Osborne built a railway through
it...</t>
  </si>
  <si>
    <t>#KOh, did C tell you?</t>
  </si>
  <si>
    <t>#E[9]#M_A...No, I suppose it must have been V.
He never was one to keep quiet about
things.</t>
  </si>
  <si>
    <t>#KSo...I mean, what happened?</t>
  </si>
  <si>
    <t>...Some things are best left unsaid,
I think.</t>
  </si>
  <si>
    <t>#E_8It's not as if knowing would somehow
allow you to change things.</t>
  </si>
  <si>
    <t>#K#0TI suppose...</t>
  </si>
  <si>
    <t>#E_F#M[0]...</t>
  </si>
  <si>
    <t>You're so adorable, Rean. Now I know why
C took a liking to you.</t>
  </si>
  <si>
    <t>#E_A#M_4What do you say? How about you come and
fight with me and the other big girls and boys?
It'll be fun. I promise!</t>
  </si>
  <si>
    <t>02chr00</t>
  </si>
  <si>
    <t>*sigh* Please stop teasing me.</t>
  </si>
  <si>
    <t>Anyway, thank you for the tea.</t>
  </si>
  <si>
    <t>#E_8#M_9It wasn't just made with high-quality
leaves--it was brewed exceptionally, too.</t>
  </si>
  <si>
    <t>#KHeehee. You're very welcome.</t>
  </si>
  <si>
    <t>Oh, actually, I may as well ask while 
I have the chance...</t>
  </si>
  <si>
    <t>Where did you learn how to use that
weapon of yours, anyway? It's pretty
unique.</t>
  </si>
  <si>
    <t>#E[G]#M_0I suppose it can't hurt to tell you.
The Holy City of Arteria.</t>
  </si>
  <si>
    <t>THE Arteria? Where the High Seat of
the Septian Church is?</t>
  </si>
  <si>
    <t>#KThat's the one. It's called a templar
sword, and it's a traditional weapon
in the church.</t>
  </si>
  <si>
    <t>#E[1]A few years ago, I was studying to be
a sister and was trained in how to use
it there.</t>
  </si>
  <si>
    <t>#KSurely you must be talking about
some other church, right?</t>
  </si>
  <si>
    <t>#E_F#M_0You're telling me there are sisters in
the Septian Church who use weapons
like that?</t>
  </si>
  <si>
    <t>#KHeehee. There are more things in this
world you don't know than you could
possibly imagine.</t>
  </si>
  <si>
    <t>#E_E#M_0Well, it doesn't matter much now.
I ended up returning to Erebonia before
my training was complete.</t>
  </si>
  <si>
    <t>#E_4#M[8]</t>
  </si>
  <si>
    <t>#KOh?</t>
  </si>
  <si>
    <t>Anyway, that's all I'm telling you for now.</t>
  </si>
  <si>
    <t>#E_8#M_0I'll give you the full story if you decide to
join us. Sound fair?</t>
  </si>
  <si>
    <t>#E[G]#M_4And if you choose not to join...well, that
way has its own charms, I suppose.</t>
  </si>
  <si>
    <t>#2P(She ended up being a lot friendlier
than I expected her to be.)</t>
  </si>
  <si>
    <t>#E_I(I wonder how much of what she was
saying about being a sister was true?)</t>
  </si>
  <si>
    <t>0F</t>
  </si>
  <si>
    <t>(She seemed to really hate the chancellor...)</t>
  </si>
  <si>
    <t>#E[9]#M[0](I wonder what she intends to do now that
he's gone?)</t>
  </si>
  <si>
    <t>EV_02_02_06</t>
  </si>
  <si>
    <t>I_SVIS146</t>
  </si>
  <si>
    <t>I_SVIS147</t>
  </si>
  <si>
    <t>I_SVIS148</t>
  </si>
  <si>
    <t>I_SVIS149</t>
  </si>
  <si>
    <t>I_VIS000</t>
  </si>
  <si>
    <t>I_VIS001</t>
  </si>
  <si>
    <t>I_VIS002</t>
  </si>
  <si>
    <t>I_VIS008</t>
  </si>
  <si>
    <t>I_VIS009</t>
  </si>
  <si>
    <t>I_VIS035</t>
  </si>
  <si>
    <t>event/ev2re013.eff</t>
  </si>
  <si>
    <t>event/ev2re014.eff</t>
  </si>
  <si>
    <t>AniEv7195</t>
  </si>
  <si>
    <t>AniEv7340</t>
  </si>
  <si>
    <t>AniEv7345</t>
  </si>
  <si>
    <t>AniEv7347</t>
  </si>
  <si>
    <t>AniEv7350</t>
  </si>
  <si>
    <t>AniEv7325</t>
  </si>
  <si>
    <t>AniEvRyoteMune</t>
  </si>
  <si>
    <t>Girl</t>
  </si>
  <si>
    <t>#KI had a feeling it was you...</t>
  </si>
  <si>
    <t>#E_8#M_9...but I didn't dare to hope.</t>
  </si>
  <si>
    <t>#E_8#M[8]</t>
  </si>
  <si>
    <t>#K#F#800WIt's...you...</t>
  </si>
  <si>
    <t xml:space="preserve">#800W#2PIt's really, really you! </t>
  </si>
  <si>
    <t>R</t>
  </si>
  <si>
    <t>Your Highness...</t>
  </si>
  <si>
    <t>#E[R]#M_0</t>
  </si>
  <si>
    <t>#2PWhat are--I mean, how did you get
here? This all feels like a dream...</t>
  </si>
  <si>
    <t>#E[Q]#M_0*sniffle* Please, don't tell me it is.
I don't think my heart could handle
the disappointment...</t>
  </si>
  <si>
    <t>#1PHaha. It's really me.</t>
  </si>
  <si>
    <t>#E_8#M_9I'm so glad you're safe...</t>
  </si>
  <si>
    <t>#E[9]#M_0I'm so sorry that you had to go through
all of this. If I hadn't been so weak and
careless, none of this would've happened.</t>
  </si>
  <si>
    <t>#E[R]#M_A</t>
  </si>
  <si>
    <t>#800W#2P*sniffle* You mustn't apologize.</t>
  </si>
  <si>
    <t>#800W#2PSimply being able to see you again
is more than I could've hoped for...
*sniffle*</t>
  </si>
  <si>
    <t>#1PYou must have been really lonely...</t>
  </si>
  <si>
    <t>#E[1]#M_9I'm here for you now, though. I might
not be the most reliable person for the
job...</t>
  </si>
  <si>
    <t>#E_8...but I'm not going anywhere.</t>
  </si>
  <si>
    <t>#0TSo that's what you've been doing all
this time?</t>
  </si>
  <si>
    <t>#KYeah. I was happy all of us were
able to get back together again...</t>
  </si>
  <si>
    <t>#E[9]#M_0...but then yesterday, I ended up being 
'invited' onto this ship by Duke Cayenne.</t>
  </si>
  <si>
    <t>#E_F#M_0That's why I'm here, talking to you.</t>
  </si>
  <si>
    <t>#2PI do recall thinking things were a little
noisier than usual yesterday. Now I know
why.</t>
  </si>
  <si>
    <t>#E[R]#M_0Heehee. Strange as it may sound,
I suppose I owe the duke my thanks.</t>
  </si>
  <si>
    <t>#E_8#M_0After all, if not for his invitation,
we wouldn't have been able to find
each other like this.</t>
  </si>
  <si>
    <t>#3K#0TSorry. I wish I could say I'd snuck on
board to rescue you or something.</t>
  </si>
  <si>
    <t>#KIncidentally, I hesitate to ask, but...</t>
  </si>
  <si>
    <t>You want to know where Elise is, right?</t>
  </si>
  <si>
    <t>#E_E#M_AShe's not on this ship, I'm afraid.</t>
  </si>
  <si>
    <t>#E_2#M_AI can't say for sure, but I believe she's
been taken to the same place as my
parents.</t>
  </si>
  <si>
    <t>#KReally?!</t>
  </si>
  <si>
    <t>I'm sure it isn't news to you that my
mother, father, and Cedric have been
imprisoned somewhere...</t>
  </si>
  <si>
    <t>#E[3]...and apparently, they've chosen Elise
to be my family's attendant.</t>
  </si>
  <si>
    <t>#E_2So it's likely wherever they've been
taken, she's right there with them.</t>
  </si>
  <si>
    <t>Really...?</t>
  </si>
  <si>
    <t>#E_8#M_9I'm not sure whether to feel relieved
or what.</t>
  </si>
  <si>
    <t>#KTeehee. I can hardly blame you. I feel
exactly the same way, even.</t>
  </si>
  <si>
    <t>But why were you alone imprisoned
on this airship?</t>
  </si>
  <si>
    <t>#E_2#M_0Surely there must be some reason.</t>
  </si>
  <si>
    <t>#1PThat was Duke Cayenne's decision.</t>
  </si>
  <si>
    <t>#E_F#M_AI believe he's using me to suppress
potential rebellion in areas occupied
by the alliance...</t>
  </si>
  <si>
    <t>#E_8#M_0...by having me address the people and
calm them down.</t>
  </si>
  <si>
    <t>#4KForgive me for saying so, but that's...
a little messed up. Using you like that.</t>
  </si>
  <si>
    <t>#1PI don't especially mind doing it, honestly.
It's a simple enough task.</t>
  </si>
  <si>
    <t>#E_8#M_0People all across Erebonia are uneasy about
this war, and as princess, I should do what's
within my power to help calm their nerves.</t>
  </si>
  <si>
    <t>Q</t>
  </si>
  <si>
    <t>But at the expense of your own feelings?</t>
  </si>
  <si>
    <t>I know you want to help, but you can't be
happy about being used as the alliance's
puppet to deceive them.</t>
  </si>
  <si>
    <t>#E_8#M_0Plus, you've been forcibly separated from
your family, your best friend... You don't
even know where they are.</t>
  </si>
  <si>
    <t>Yes, but...</t>
  </si>
  <si>
    <t>89</t>
  </si>
  <si>
    <t>#E[R]#M_0#H[2]</t>
  </si>
  <si>
    <t>...Oh, why even bother? You see through
everything, don't you, Rean?</t>
  </si>
  <si>
    <t>RRRRRRR8</t>
  </si>
  <si>
    <t>#E[3]#M_A#H[2]</t>
  </si>
  <si>
    <t>#4KA-Anyway, putting my feelings aside...
what do you plan to do now?</t>
  </si>
  <si>
    <t>#E_E#M_9#H[0]I presume you don't intend to actually
do whatever Duke Cayenne tells you to.</t>
  </si>
  <si>
    <t>I'm...really not sure what to do.</t>
  </si>
  <si>
    <t>#E[1]#M_0The longer this war goes on, the more
people will suffer because of it.</t>
  </si>
  <si>
    <t>#E_F#M_0But even so, I don't feel as though siding
with the Noble Alliance is the right course
of action.</t>
  </si>
  <si>
    <t>#E_0#M_0And the same goes for the Imperial Army.
I can't in good conscience side with them,
either.</t>
  </si>
  <si>
    <t>#4KI see...</t>
  </si>
  <si>
    <t>There's so much to think about. You're being
used as a puppet against your will...</t>
  </si>
  <si>
    <t>#E_2#M_0...and then Elise is imprisoned somewhere,
too, being forced to do who knows what.
I have to act somehow to change things...</t>
  </si>
  <si>
    <t>#4KThat wasn't your fault, Rean...</t>
  </si>
  <si>
    <t>#1PEver since I was taken in by my family
all those years ago...</t>
  </si>
  <si>
    <t>...I've tried to be a brother figure to her.</t>
  </si>
  <si>
    <t>#K#0T#FI became the person I am today because
of them.</t>
  </si>
  <si>
    <t>They've always loved me like they would
a real son, and she's always treated me
like a real older brother.</t>
  </si>
  <si>
    <t>#E_E#M_0You saw that power of mine, didn't you?
And what I look like when I use it.</t>
  </si>
  <si>
    <t>#E_8#M_8</t>
  </si>
  <si>
    <t>#K#0TWell, umm...yes, I did.</t>
  </si>
  <si>
    <t>#K#0T#FBack when I was a kid, something just
like that happened. I ended up using it
right there in front of her...</t>
  </si>
  <si>
    <t>#E_8#M_9She should've been terrified of me, but if
she was, she never once let it show.
She treated me exactly the same as before.</t>
  </si>
  <si>
    <t>#K#0T#FAnd that was when I swore, deep within
my heart:</t>
  </si>
  <si>
    <t>#E_2#M_ANo matter what happened, no matter
what I had to do, I would always protect
her.</t>
  </si>
  <si>
    <t>#1PAnd that's why I can't help but wonder...</t>
  </si>
  <si>
    <t>#E[9]#M_AI can't help but wonder if now's the time
to live up to that promise. If I should put
her before everything else.</t>
  </si>
  <si>
    <t>Even if I have to ignore or outright betray
my own personal beliefs in the process.</t>
  </si>
  <si>
    <t>#1PRean...</t>
  </si>
  <si>
    <t>#E[R]#M[A]...</t>
  </si>
  <si>
    <t>#5SAs your honorary little sister, I order
you to get a hold of yourself!</t>
  </si>
  <si>
    <t>#1PWha--</t>
  </si>
  <si>
    <t>#2PY-Your Highness...?</t>
  </si>
  <si>
    <t>I know Elise far better than you think I do!</t>
  </si>
  <si>
    <t>#M_AIn fact, I'd even go as far as to say I know
her BETTER than you!</t>
  </si>
  <si>
    <t>#K#0T#FRean, she's already told me so much
about what happened eight years ago.</t>
  </si>
  <si>
    <t>#E_E#M_AShe told me about how that snowy day
was what inspired you to take up the
sword.</t>
  </si>
  <si>
    <t>#E_8#M_AShe told me how traumatic that
moment was for you--how what
happened stays with you even now!</t>
  </si>
  <si>
    <t>#K#0TAnd she even told me that, while she
hated how she felt, she felt the tiniest
bit happy because of it!</t>
  </si>
  <si>
    <t>#E[9]#M_ABecause it meant that your attention, your
guilt, and your sense of responsibility 
were directed towards her and no one else!</t>
  </si>
  <si>
    <t>#E_8#M_0And she knew more than anyone how
selfish that was.</t>
  </si>
  <si>
    <t>#K#0T#F</t>
  </si>
  <si>
    <t>#K#0T#FShe may have had other reasons for 
choosing to go to St. Astraia...</t>
  </si>
  <si>
    <t>#E_8#M_A...but her main reason was that she didn't
want you to keep feeling guilty because
of her.</t>
  </si>
  <si>
    <t>#E[B]#M_AMore than anything else, she wanted to
free you of your burdens.</t>
  </si>
  <si>
    <t>#K#0T#800W</t>
  </si>
  <si>
    <t>#2PYou should know, when you joined Thors
and were making new friends, and you
finally seemed to be moving forward...</t>
  </si>
  <si>
    <t>...she felt a little jealous, and even a little
lonely at being left behind...but she was
so very, very happy for you, too.</t>
  </si>
  <si>
    <t>#E_E#M_ASo please, Rean...</t>
  </si>
  <si>
    <t>#E[9]#M_APlease, don't use Elise to justify not
choosing your place in this war.</t>
  </si>
  <si>
    <t>#K#0T#FBecause I know for a fact: she wants you,
of all people, to carve your own path and
find true happiness!</t>
  </si>
  <si>
    <t>#K#0T#F#800W</t>
  </si>
  <si>
    <t>#2PHow could I have been so blind?</t>
  </si>
  <si>
    <t>All this time, I thought I was trying to
protect her...and it's been the other
way around since the start.</t>
  </si>
  <si>
    <t>#E_EAnd that's not just true for her, either.
Mom, Dad, Master Ka-fai...</t>
  </si>
  <si>
    <t>#E_8All my friends at Thors... They've been
supporting me this whole time. How could
I have missed something so obvious?</t>
  </si>
  <si>
    <t>#K#0T#F(I think I finally understand what I've
been lacking inside of me all this time.)</t>
  </si>
  <si>
    <t>#K#0T(I was so focused on trying to protect
others, I never stopped to think about
how relationships go both ways.)</t>
  </si>
  <si>
    <t>#K#0T(Others try to support me just like I try
to support them, and I have as much of
an effect on them as they do on me...)</t>
  </si>
  <si>
    <t>#K#0T#F(How did I not realize before now?
...I'm sorry, Master. I think you gave me
that intermediate scroll a bit too soon.)</t>
  </si>
  <si>
    <t>BlackBox</t>
  </si>
  <si>
    <t>#E[3]#M[9]</t>
  </si>
  <si>
    <t>#2P(But better to realize late than never, 
I suppose.)</t>
  </si>
  <si>
    <t>#E_2#M[9](Because now I finally feel like I'm ready.
As long as I keep that fact in mind, I won't
lose control again!)</t>
  </si>
  <si>
    <t>Rean has attained a new state of mind.</t>
  </si>
  <si>
    <t>He is now ready to use a new craft, 
Spirit Unification, when the time comes.</t>
  </si>
  <si>
    <t>#4K...Are you all right?</t>
  </si>
  <si>
    <t>I'm fine...and I've got you to thank for
that. Forget honorary--you sounded
just like my real sister for a minute.</t>
  </si>
  <si>
    <t>#E_4#M_9So, thank you.</t>
  </si>
  <si>
    <t>#E_E#M[A]#H[2]...</t>
  </si>
  <si>
    <t>#KI think it's time we get going.</t>
  </si>
  <si>
    <t>#E_8#M_9I wouldn't want to keep my classmates
waiting any longer than I already have.</t>
  </si>
  <si>
    <t>#E_8#M_0#H[0]</t>
  </si>
  <si>
    <t>A pity, but you're right.</t>
  </si>
  <si>
    <t>#E[9]#M_0Heehee. I was rather hoping we could stay
like this a little while longer, but I suppose
all good things have to come to an end.</t>
  </si>
  <si>
    <t>#E[3]#M_0Take care of yourself, Rean. I'll leave Elise's
rescue to you.</t>
  </si>
  <si>
    <t>#E_2No matter what it takes, please--</t>
  </si>
  <si>
    <t>#E[C]#M_8</t>
  </si>
  <si>
    <t>Why are you shaking your head...?</t>
  </si>
  <si>
    <t>I said it's time 'we' get going, didn't I?</t>
  </si>
  <si>
    <t>#E[3]#M_9There's no way I'm leaving my sister's
best friend imprisoned in a place like
this.</t>
  </si>
  <si>
    <t>#E_2#M_9I WILL get the two of us off this ship.
So, stay close to me.</t>
  </si>
  <si>
    <t>#E[C]#M[3]#H[2]</t>
  </si>
  <si>
    <t>#4K...!</t>
  </si>
  <si>
    <t>5</t>
  </si>
  <si>
    <t>FC_look_dir_Yes</t>
  </si>
  <si>
    <t>#E_8#M_0#H[2]</t>
  </si>
  <si>
    <t>#5SRight!</t>
  </si>
  <si>
    <t>Princess Alfin joined the party.</t>
  </si>
  <si>
    <t>#E_2#M_0#H[0]</t>
  </si>
  <si>
    <t>#4KSo, do you have an escape plan?</t>
  </si>
  <si>
    <t>Valimar--the Ashen Knight--is on the
deck.</t>
  </si>
  <si>
    <t>#E_J#M_AHe's chained up there, but if we can get
to him, I'm sure we can find some way to
use him to get away from here.</t>
  </si>
  <si>
    <t>#E_2#M_0First, though, we need to find a way to
get out of this part of the ship without
anyone noticing.</t>
  </si>
  <si>
    <t>All right, then.</t>
  </si>
  <si>
    <t>#E_8#M_0Heehee. I never imagined I'd be running
away from here with you at my side...</t>
  </si>
  <si>
    <t>#E[4]#e[5]#M_0Elise is going to be SO envious.</t>
  </si>
  <si>
    <t>#4KHaha... Anyway, let's get going.</t>
  </si>
  <si>
    <t>Set_Mquartz_Lv</t>
  </si>
  <si>
    <t>EV_Heal_HPCP</t>
  </si>
  <si>
    <t>EV_02_03_00</t>
  </si>
  <si>
    <t>#4KHmm? This looks like...</t>
  </si>
  <si>
    <t>#2K...Thought so.</t>
  </si>
  <si>
    <t>#E_I#M_0It's a vent.</t>
  </si>
  <si>
    <t>#KWell, that's convenient.</t>
  </si>
  <si>
    <t>#E_0#M_AMight it lead to somewhere else on the
ship, you think?</t>
  </si>
  <si>
    <t>#2KMost likely. Still...</t>
  </si>
  <si>
    <t>#E_E#M_0I can't very well ask a princess to crawl
through a vent...</t>
  </si>
  <si>
    <t>#KNonsense, Rean. Of course you can!
I'm ready to begin our great escape!</t>
  </si>
  <si>
    <t>#1KBut it's going to be all dark inside...
and probably filthy, too.</t>
  </si>
  <si>
    <t>#KA little bit of darkness and dirt never
hurt anyone.</t>
  </si>
  <si>
    <t>#E_2#M_0I had to travel through some fairly
narrow underground passages when
escaping from Heimdallr, too.</t>
  </si>
  <si>
    <t>#E_4#M_0All right! How about I go first?
I'm smaller than you, after all.</t>
  </si>
  <si>
    <t>#1KNo! Definitely not!</t>
  </si>
  <si>
    <t>#E_F#M_0*cough* Well, as long as you're all right
with it...but I'll be going first.
Like I said before, just stay close to me.</t>
  </si>
  <si>
    <t>#KHmm...? All right, then.</t>
  </si>
  <si>
    <t>#2K(*sigh* You'd think a princess would
be more mindful when she's wearing
a dress...)</t>
  </si>
  <si>
    <t>SB_02_TALK_MAID</t>
  </si>
  <si>
    <t>She still seems depressed, you say?</t>
  </si>
  <si>
    <t>I'm afraid so. It pains me to see her
like this, to be honest...</t>
  </si>
  <si>
    <t>#E_8Perhaps we should inform His Grace
about this?</t>
  </si>
  <si>
    <t>Hmm... I can certainly see it having
a negative effect on her health if she
remains this way much longer...</t>
  </si>
  <si>
    <t>Whether His Grace will truly care,
however...</t>
  </si>
  <si>
    <t>I'll give the issue some more thought.</t>
  </si>
  <si>
    <t>May I leave her to you in the meantime?</t>
  </si>
  <si>
    <t>Absolutely.</t>
  </si>
  <si>
    <t>May I leave her to you while I give
the issue some thought?</t>
  </si>
  <si>
    <t>SB_02_STOPPER_SOLDIER_B</t>
  </si>
  <si>
    <t>LP2_exit_door</t>
  </si>
  <si>
    <t>#K(There are soldiers through here.)</t>
  </si>
  <si>
    <t>#E_2(Probably better to stay away.)</t>
  </si>
  <si>
    <t>#K(I should've known they wouldn't
let me through...)</t>
  </si>
  <si>
    <t>#E_2(I probably shouldn't try my luck
a second time.)</t>
  </si>
  <si>
    <t>_LP_bed00</t>
  </si>
  <si>
    <t>fill</t>
  </si>
  <si>
    <t>_EV_02_01_00</t>
  </si>
  <si>
    <t>_EV_02_01_02</t>
  </si>
  <si>
    <t>_EV_02_02_00</t>
  </si>
  <si>
    <t>_EV_02_02_01</t>
  </si>
  <si>
    <t>_EV_02_02_02</t>
  </si>
  <si>
    <t>_EV_02_02_02_DUBARRY_ANIME</t>
  </si>
  <si>
    <t>_EV_02_02_03</t>
  </si>
  <si>
    <t>_EV_02_02_04</t>
  </si>
  <si>
    <t>_EV_02_02_05</t>
  </si>
  <si>
    <t>_EV_02_02_07</t>
  </si>
  <si>
    <t>_EV_02_02_08</t>
  </si>
  <si>
    <t>_EV_02_02_06</t>
  </si>
  <si>
    <t>_EV_02_03_00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</si>
</sst>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FA73"/>
      </patternFill>
    </fill>
    <fill>
      <patternFill patternType="solid">
        <fgColor rgb="FFFF98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A9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D7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E8FF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C2FF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ABFF73"/>
      </patternFill>
    </fill>
    <fill>
      <patternFill patternType="solid">
        <fgColor rgb="FFD5FF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C573"/>
      </patternFill>
    </fill>
    <fill>
      <patternFill patternType="solid">
        <fgColor rgb="FFC7FF73"/>
      </patternFill>
    </fill>
    <fill>
      <patternFill patternType="solid">
        <fgColor rgb="FFFFCE73"/>
      </patternFill>
    </fill>
    <fill>
      <patternFill patternType="solid">
        <fgColor rgb="FFF1FF73"/>
      </patternFill>
    </fill>
    <fill>
      <patternFill patternType="solid">
        <fgColor rgb="FF73FF78"/>
      </patternFill>
    </fill>
    <fill>
      <patternFill patternType="solid">
        <fgColor rgb="FFD0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T1520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1128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</row>
    <row r="9">
      <c r="A9" t="n">
        <v>1132</v>
      </c>
      <c r="B9" s="6" t="n">
        <v>162</v>
      </c>
      <c r="C9" s="7" t="n">
        <v>0</v>
      </c>
      <c r="D9" s="7" t="n">
        <v>0</v>
      </c>
    </row>
    <row r="10">
      <c r="A10" t="s">
        <v>4</v>
      </c>
      <c r="B10" s="4" t="s">
        <v>5</v>
      </c>
    </row>
    <row r="11">
      <c r="A11" t="n">
        <v>1135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1136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9</v>
      </c>
      <c r="E15" s="4" t="s">
        <v>10</v>
      </c>
      <c r="F15" s="4" t="s">
        <v>9</v>
      </c>
      <c r="G15" s="4" t="s">
        <v>11</v>
      </c>
      <c r="H15" s="4" t="s">
        <v>11</v>
      </c>
      <c r="I15" s="4" t="s">
        <v>9</v>
      </c>
      <c r="J15" s="4" t="s">
        <v>9</v>
      </c>
      <c r="K15" s="4" t="s">
        <v>11</v>
      </c>
      <c r="L15" s="4" t="s">
        <v>11</v>
      </c>
      <c r="M15" s="4" t="s">
        <v>11</v>
      </c>
      <c r="N15" s="4" t="s">
        <v>11</v>
      </c>
      <c r="O15" s="4" t="s">
        <v>12</v>
      </c>
    </row>
    <row r="16">
      <c r="A16" t="n">
        <v>1141</v>
      </c>
      <c r="B16" s="9" t="n">
        <v>50</v>
      </c>
      <c r="C16" s="7" t="n">
        <v>0</v>
      </c>
      <c r="D16" s="7" t="n">
        <v>5043</v>
      </c>
      <c r="E16" s="7" t="n">
        <v>0.200000002980232</v>
      </c>
      <c r="F16" s="7" t="n">
        <v>1000</v>
      </c>
      <c r="G16" s="7" t="n">
        <v>0</v>
      </c>
      <c r="H16" s="7" t="n">
        <v>-1061158912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13</v>
      </c>
    </row>
    <row r="17" spans="1:15">
      <c r="A17" t="s">
        <v>4</v>
      </c>
      <c r="B17" s="4" t="s">
        <v>5</v>
      </c>
      <c r="C17" s="4" t="s">
        <v>7</v>
      </c>
      <c r="D17" s="4" t="s">
        <v>9</v>
      </c>
      <c r="E17" s="4" t="s">
        <v>7</v>
      </c>
      <c r="F17" s="4" t="s">
        <v>14</v>
      </c>
    </row>
    <row r="18" spans="1:15">
      <c r="A18" t="n">
        <v>1180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A26</f>
        <v>0</v>
      </c>
    </row>
    <row r="19" spans="1:15">
      <c r="A19" t="s">
        <v>4</v>
      </c>
      <c r="B19" s="4" t="s">
        <v>5</v>
      </c>
      <c r="C19" s="4" t="s">
        <v>9</v>
      </c>
    </row>
    <row r="20" spans="1:15">
      <c r="A20" t="n">
        <v>1189</v>
      </c>
      <c r="B20" s="12" t="n">
        <v>13</v>
      </c>
      <c r="C20" s="7" t="n">
        <v>6767</v>
      </c>
    </row>
    <row r="21" spans="1:15">
      <c r="A21" t="s">
        <v>4</v>
      </c>
      <c r="B21" s="4" t="s">
        <v>5</v>
      </c>
      <c r="C21" s="4" t="s">
        <v>7</v>
      </c>
      <c r="D21" s="4" t="s">
        <v>9</v>
      </c>
      <c r="E21" s="4" t="s">
        <v>10</v>
      </c>
      <c r="F21" s="4" t="s">
        <v>9</v>
      </c>
      <c r="G21" s="4" t="s">
        <v>10</v>
      </c>
      <c r="H21" s="4" t="s">
        <v>7</v>
      </c>
    </row>
    <row r="22" spans="1:15">
      <c r="A22" t="n">
        <v>1192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15">
      <c r="A23" t="s">
        <v>4</v>
      </c>
      <c r="B23" s="4" t="s">
        <v>5</v>
      </c>
      <c r="C23" s="4" t="s">
        <v>7</v>
      </c>
      <c r="D23" s="4" t="s">
        <v>9</v>
      </c>
      <c r="E23" s="4" t="s">
        <v>9</v>
      </c>
    </row>
    <row r="24" spans="1:15">
      <c r="A24" t="n">
        <v>1207</v>
      </c>
      <c r="B24" s="9" t="n">
        <v>50</v>
      </c>
      <c r="C24" s="7" t="n">
        <v>1</v>
      </c>
      <c r="D24" s="7" t="n">
        <v>5043</v>
      </c>
      <c r="E24" s="7" t="n">
        <v>0</v>
      </c>
    </row>
    <row r="25" spans="1:15">
      <c r="A25" t="s">
        <v>4</v>
      </c>
      <c r="B25" s="4" t="s">
        <v>5</v>
      </c>
      <c r="C25" s="4" t="s">
        <v>7</v>
      </c>
      <c r="D25" s="4" t="s">
        <v>12</v>
      </c>
    </row>
    <row r="26" spans="1:15">
      <c r="A26" t="n">
        <v>1213</v>
      </c>
      <c r="B26" s="14" t="n">
        <v>2</v>
      </c>
      <c r="C26" s="7" t="n">
        <v>11</v>
      </c>
      <c r="D26" s="7" t="s">
        <v>15</v>
      </c>
    </row>
    <row r="27" spans="1:15">
      <c r="A27" t="s">
        <v>4</v>
      </c>
      <c r="B27" s="4" t="s">
        <v>5</v>
      </c>
      <c r="C27" s="4" t="s">
        <v>7</v>
      </c>
      <c r="D27" s="4" t="s">
        <v>12</v>
      </c>
    </row>
    <row r="28" spans="1:15">
      <c r="A28" t="n">
        <v>1225</v>
      </c>
      <c r="B28" s="14" t="n">
        <v>2</v>
      </c>
      <c r="C28" s="7" t="n">
        <v>11</v>
      </c>
      <c r="D28" s="7" t="s">
        <v>16</v>
      </c>
    </row>
    <row r="29" spans="1:15">
      <c r="A29" t="s">
        <v>4</v>
      </c>
      <c r="B29" s="4" t="s">
        <v>5</v>
      </c>
      <c r="C29" s="4" t="s">
        <v>7</v>
      </c>
      <c r="D29" s="4" t="s">
        <v>9</v>
      </c>
      <c r="E29" s="4" t="s">
        <v>9</v>
      </c>
      <c r="F29" s="4" t="s">
        <v>9</v>
      </c>
      <c r="G29" s="4" t="s">
        <v>9</v>
      </c>
      <c r="H29" s="4" t="s">
        <v>9</v>
      </c>
      <c r="I29" s="4" t="s">
        <v>9</v>
      </c>
      <c r="J29" s="4" t="s">
        <v>11</v>
      </c>
      <c r="K29" s="4" t="s">
        <v>11</v>
      </c>
      <c r="L29" s="4" t="s">
        <v>11</v>
      </c>
      <c r="M29" s="4" t="s">
        <v>12</v>
      </c>
    </row>
    <row r="30" spans="1:15">
      <c r="A30" t="n">
        <v>1239</v>
      </c>
      <c r="B30" s="15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13</v>
      </c>
    </row>
    <row r="31" spans="1:15">
      <c r="A31" t="s">
        <v>4</v>
      </c>
      <c r="B31" s="4" t="s">
        <v>5</v>
      </c>
    </row>
    <row r="32" spans="1:15">
      <c r="A32" t="n">
        <v>1266</v>
      </c>
      <c r="B32" s="5" t="n">
        <v>1</v>
      </c>
    </row>
    <row r="33" spans="1:13" s="3" customFormat="1" customHeight="0">
      <c r="A33" s="3" t="s">
        <v>2</v>
      </c>
      <c r="B33" s="3" t="s">
        <v>17</v>
      </c>
    </row>
    <row r="34" spans="1:13">
      <c r="A34" t="s">
        <v>4</v>
      </c>
      <c r="B34" s="4" t="s">
        <v>5</v>
      </c>
      <c r="C34" s="4" t="s">
        <v>7</v>
      </c>
      <c r="D34" s="4" t="s">
        <v>12</v>
      </c>
      <c r="E34" s="4" t="s">
        <v>9</v>
      </c>
    </row>
    <row r="35" spans="1:13">
      <c r="A35" t="n">
        <v>1268</v>
      </c>
      <c r="B35" s="16" t="n">
        <v>94</v>
      </c>
      <c r="C35" s="7" t="n">
        <v>1</v>
      </c>
      <c r="D35" s="7" t="s">
        <v>18</v>
      </c>
      <c r="E35" s="7" t="n">
        <v>1</v>
      </c>
    </row>
    <row r="36" spans="1:13">
      <c r="A36" t="s">
        <v>4</v>
      </c>
      <c r="B36" s="4" t="s">
        <v>5</v>
      </c>
      <c r="C36" s="4" t="s">
        <v>7</v>
      </c>
      <c r="D36" s="4" t="s">
        <v>12</v>
      </c>
      <c r="E36" s="4" t="s">
        <v>9</v>
      </c>
    </row>
    <row r="37" spans="1:13">
      <c r="A37" t="n">
        <v>1280</v>
      </c>
      <c r="B37" s="16" t="n">
        <v>94</v>
      </c>
      <c r="C37" s="7" t="n">
        <v>1</v>
      </c>
      <c r="D37" s="7" t="s">
        <v>18</v>
      </c>
      <c r="E37" s="7" t="n">
        <v>2</v>
      </c>
    </row>
    <row r="38" spans="1:13">
      <c r="A38" t="s">
        <v>4</v>
      </c>
      <c r="B38" s="4" t="s">
        <v>5</v>
      </c>
      <c r="C38" s="4" t="s">
        <v>7</v>
      </c>
      <c r="D38" s="4" t="s">
        <v>12</v>
      </c>
      <c r="E38" s="4" t="s">
        <v>9</v>
      </c>
    </row>
    <row r="39" spans="1:13">
      <c r="A39" t="n">
        <v>1292</v>
      </c>
      <c r="B39" s="16" t="n">
        <v>94</v>
      </c>
      <c r="C39" s="7" t="n">
        <v>0</v>
      </c>
      <c r="D39" s="7" t="s">
        <v>18</v>
      </c>
      <c r="E39" s="7" t="n">
        <v>4</v>
      </c>
    </row>
    <row r="40" spans="1:13">
      <c r="A40" t="s">
        <v>4</v>
      </c>
      <c r="B40" s="4" t="s">
        <v>5</v>
      </c>
      <c r="C40" s="4" t="s">
        <v>7</v>
      </c>
      <c r="D40" s="4" t="s">
        <v>9</v>
      </c>
      <c r="E40" s="4" t="s">
        <v>7</v>
      </c>
      <c r="F40" s="4" t="s">
        <v>14</v>
      </c>
    </row>
    <row r="41" spans="1:13">
      <c r="A41" t="n">
        <v>1304</v>
      </c>
      <c r="B41" s="10" t="n">
        <v>5</v>
      </c>
      <c r="C41" s="7" t="n">
        <v>30</v>
      </c>
      <c r="D41" s="7" t="n">
        <v>6400</v>
      </c>
      <c r="E41" s="7" t="n">
        <v>1</v>
      </c>
      <c r="F41" s="11" t="n">
        <f t="normal" ca="1">A241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12</v>
      </c>
      <c r="E42" s="4" t="s">
        <v>9</v>
      </c>
    </row>
    <row r="43" spans="1:13">
      <c r="A43" t="n">
        <v>1313</v>
      </c>
      <c r="B43" s="16" t="n">
        <v>94</v>
      </c>
      <c r="C43" s="7" t="n">
        <v>0</v>
      </c>
      <c r="D43" s="7" t="s">
        <v>19</v>
      </c>
      <c r="E43" s="7" t="n">
        <v>16</v>
      </c>
    </row>
    <row r="44" spans="1:13">
      <c r="A44" t="s">
        <v>4</v>
      </c>
      <c r="B44" s="4" t="s">
        <v>5</v>
      </c>
      <c r="C44" s="4" t="s">
        <v>7</v>
      </c>
      <c r="D44" s="4" t="s">
        <v>12</v>
      </c>
      <c r="E44" s="4" t="s">
        <v>9</v>
      </c>
    </row>
    <row r="45" spans="1:13">
      <c r="A45" t="n">
        <v>1324</v>
      </c>
      <c r="B45" s="16" t="n">
        <v>94</v>
      </c>
      <c r="C45" s="7" t="n">
        <v>0</v>
      </c>
      <c r="D45" s="7" t="s">
        <v>19</v>
      </c>
      <c r="E45" s="7" t="n">
        <v>512</v>
      </c>
    </row>
    <row r="46" spans="1:13">
      <c r="A46" t="s">
        <v>4</v>
      </c>
      <c r="B46" s="4" t="s">
        <v>5</v>
      </c>
      <c r="C46" s="4" t="s">
        <v>7</v>
      </c>
      <c r="D46" s="4" t="s">
        <v>12</v>
      </c>
      <c r="E46" s="4" t="s">
        <v>9</v>
      </c>
    </row>
    <row r="47" spans="1:13">
      <c r="A47" t="n">
        <v>1335</v>
      </c>
      <c r="B47" s="17" t="n">
        <v>91</v>
      </c>
      <c r="C47" s="7" t="n">
        <v>1</v>
      </c>
      <c r="D47" s="7" t="s">
        <v>20</v>
      </c>
      <c r="E47" s="7" t="n">
        <v>1</v>
      </c>
    </row>
    <row r="48" spans="1:13">
      <c r="A48" t="s">
        <v>4</v>
      </c>
      <c r="B48" s="4" t="s">
        <v>5</v>
      </c>
      <c r="C48" s="4" t="s">
        <v>7</v>
      </c>
      <c r="D48" s="4" t="s">
        <v>12</v>
      </c>
      <c r="E48" s="4" t="s">
        <v>9</v>
      </c>
    </row>
    <row r="49" spans="1:6">
      <c r="A49" t="n">
        <v>1351</v>
      </c>
      <c r="B49" s="16" t="n">
        <v>94</v>
      </c>
      <c r="C49" s="7" t="n">
        <v>0</v>
      </c>
      <c r="D49" s="7" t="s">
        <v>21</v>
      </c>
      <c r="E49" s="7" t="n">
        <v>16</v>
      </c>
    </row>
    <row r="50" spans="1:6">
      <c r="A50" t="s">
        <v>4</v>
      </c>
      <c r="B50" s="4" t="s">
        <v>5</v>
      </c>
      <c r="C50" s="4" t="s">
        <v>7</v>
      </c>
      <c r="D50" s="4" t="s">
        <v>12</v>
      </c>
      <c r="E50" s="4" t="s">
        <v>9</v>
      </c>
    </row>
    <row r="51" spans="1:6">
      <c r="A51" t="n">
        <v>1362</v>
      </c>
      <c r="B51" s="16" t="n">
        <v>94</v>
      </c>
      <c r="C51" s="7" t="n">
        <v>0</v>
      </c>
      <c r="D51" s="7" t="s">
        <v>21</v>
      </c>
      <c r="E51" s="7" t="n">
        <v>512</v>
      </c>
    </row>
    <row r="52" spans="1:6">
      <c r="A52" t="s">
        <v>4</v>
      </c>
      <c r="B52" s="4" t="s">
        <v>5</v>
      </c>
      <c r="C52" s="4" t="s">
        <v>7</v>
      </c>
      <c r="D52" s="4" t="s">
        <v>12</v>
      </c>
      <c r="E52" s="4" t="s">
        <v>9</v>
      </c>
    </row>
    <row r="53" spans="1:6">
      <c r="A53" t="n">
        <v>1373</v>
      </c>
      <c r="B53" s="17" t="n">
        <v>91</v>
      </c>
      <c r="C53" s="7" t="n">
        <v>1</v>
      </c>
      <c r="D53" s="7" t="s">
        <v>22</v>
      </c>
      <c r="E53" s="7" t="n">
        <v>1</v>
      </c>
    </row>
    <row r="54" spans="1:6">
      <c r="A54" t="s">
        <v>4</v>
      </c>
      <c r="B54" s="4" t="s">
        <v>5</v>
      </c>
      <c r="C54" s="4" t="s">
        <v>7</v>
      </c>
      <c r="D54" s="4" t="s">
        <v>9</v>
      </c>
      <c r="E54" s="4" t="s">
        <v>12</v>
      </c>
      <c r="F54" s="4" t="s">
        <v>12</v>
      </c>
      <c r="G54" s="4" t="s">
        <v>7</v>
      </c>
    </row>
    <row r="55" spans="1:6">
      <c r="A55" t="n">
        <v>1391</v>
      </c>
      <c r="B55" s="18" t="n">
        <v>32</v>
      </c>
      <c r="C55" s="7" t="n">
        <v>0</v>
      </c>
      <c r="D55" s="7" t="n">
        <v>65533</v>
      </c>
      <c r="E55" s="7" t="s">
        <v>23</v>
      </c>
      <c r="F55" s="7" t="s">
        <v>24</v>
      </c>
      <c r="G55" s="7" t="n">
        <v>0</v>
      </c>
    </row>
    <row r="56" spans="1:6">
      <c r="A56" t="s">
        <v>4</v>
      </c>
      <c r="B56" s="4" t="s">
        <v>5</v>
      </c>
      <c r="C56" s="4" t="s">
        <v>7</v>
      </c>
      <c r="D56" s="4" t="s">
        <v>12</v>
      </c>
      <c r="E56" s="4" t="s">
        <v>9</v>
      </c>
    </row>
    <row r="57" spans="1:6">
      <c r="A57" t="n">
        <v>1411</v>
      </c>
      <c r="B57" s="17" t="n">
        <v>91</v>
      </c>
      <c r="C57" s="7" t="n">
        <v>1</v>
      </c>
      <c r="D57" s="7" t="s">
        <v>25</v>
      </c>
      <c r="E57" s="7" t="n">
        <v>1</v>
      </c>
    </row>
    <row r="58" spans="1:6">
      <c r="A58" t="s">
        <v>4</v>
      </c>
      <c r="B58" s="4" t="s">
        <v>5</v>
      </c>
      <c r="C58" s="4" t="s">
        <v>7</v>
      </c>
      <c r="D58" s="4" t="s">
        <v>12</v>
      </c>
      <c r="E58" s="4" t="s">
        <v>9</v>
      </c>
    </row>
    <row r="59" spans="1:6">
      <c r="A59" t="n">
        <v>1430</v>
      </c>
      <c r="B59" s="16" t="n">
        <v>94</v>
      </c>
      <c r="C59" s="7" t="n">
        <v>0</v>
      </c>
      <c r="D59" s="7" t="s">
        <v>26</v>
      </c>
      <c r="E59" s="7" t="n">
        <v>16</v>
      </c>
    </row>
    <row r="60" spans="1:6">
      <c r="A60" t="s">
        <v>4</v>
      </c>
      <c r="B60" s="4" t="s">
        <v>5</v>
      </c>
      <c r="C60" s="4" t="s">
        <v>7</v>
      </c>
      <c r="D60" s="4" t="s">
        <v>12</v>
      </c>
      <c r="E60" s="4" t="s">
        <v>9</v>
      </c>
    </row>
    <row r="61" spans="1:6">
      <c r="A61" t="n">
        <v>1441</v>
      </c>
      <c r="B61" s="16" t="n">
        <v>94</v>
      </c>
      <c r="C61" s="7" t="n">
        <v>0</v>
      </c>
      <c r="D61" s="7" t="s">
        <v>26</v>
      </c>
      <c r="E61" s="7" t="n">
        <v>512</v>
      </c>
    </row>
    <row r="62" spans="1:6">
      <c r="A62" t="s">
        <v>4</v>
      </c>
      <c r="B62" s="4" t="s">
        <v>5</v>
      </c>
      <c r="C62" s="4" t="s">
        <v>7</v>
      </c>
      <c r="D62" s="4" t="s">
        <v>9</v>
      </c>
      <c r="E62" s="4" t="s">
        <v>7</v>
      </c>
      <c r="F62" s="4" t="s">
        <v>9</v>
      </c>
      <c r="G62" s="4" t="s">
        <v>7</v>
      </c>
      <c r="H62" s="4" t="s">
        <v>7</v>
      </c>
      <c r="I62" s="4" t="s">
        <v>14</v>
      </c>
    </row>
    <row r="63" spans="1:6">
      <c r="A63" t="n">
        <v>1452</v>
      </c>
      <c r="B63" s="10" t="n">
        <v>5</v>
      </c>
      <c r="C63" s="7" t="n">
        <v>30</v>
      </c>
      <c r="D63" s="7" t="n">
        <v>8973</v>
      </c>
      <c r="E63" s="7" t="n">
        <v>30</v>
      </c>
      <c r="F63" s="7" t="n">
        <v>8961</v>
      </c>
      <c r="G63" s="7" t="n">
        <v>11</v>
      </c>
      <c r="H63" s="7" t="n">
        <v>1</v>
      </c>
      <c r="I63" s="11" t="n">
        <f t="normal" ca="1">A73</f>
        <v>0</v>
      </c>
    </row>
    <row r="64" spans="1:6">
      <c r="A64" t="s">
        <v>4</v>
      </c>
      <c r="B64" s="4" t="s">
        <v>5</v>
      </c>
      <c r="C64" s="4" t="s">
        <v>7</v>
      </c>
      <c r="D64" s="4" t="s">
        <v>12</v>
      </c>
      <c r="E64" s="4" t="s">
        <v>9</v>
      </c>
    </row>
    <row r="65" spans="1:9">
      <c r="A65" t="n">
        <v>1465</v>
      </c>
      <c r="B65" s="17" t="n">
        <v>91</v>
      </c>
      <c r="C65" s="7" t="n">
        <v>0</v>
      </c>
      <c r="D65" s="7" t="s">
        <v>25</v>
      </c>
      <c r="E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12</v>
      </c>
      <c r="E66" s="4" t="s">
        <v>9</v>
      </c>
    </row>
    <row r="67" spans="1:9">
      <c r="A67" t="n">
        <v>1484</v>
      </c>
      <c r="B67" s="16" t="n">
        <v>94</v>
      </c>
      <c r="C67" s="7" t="n">
        <v>1</v>
      </c>
      <c r="D67" s="7" t="s">
        <v>26</v>
      </c>
      <c r="E67" s="7" t="n">
        <v>16</v>
      </c>
    </row>
    <row r="68" spans="1:9">
      <c r="A68" t="s">
        <v>4</v>
      </c>
      <c r="B68" s="4" t="s">
        <v>5</v>
      </c>
      <c r="C68" s="4" t="s">
        <v>7</v>
      </c>
      <c r="D68" s="4" t="s">
        <v>12</v>
      </c>
      <c r="E68" s="4" t="s">
        <v>9</v>
      </c>
    </row>
    <row r="69" spans="1:9">
      <c r="A69" t="n">
        <v>1495</v>
      </c>
      <c r="B69" s="16" t="n">
        <v>94</v>
      </c>
      <c r="C69" s="7" t="n">
        <v>1</v>
      </c>
      <c r="D69" s="7" t="s">
        <v>26</v>
      </c>
      <c r="E69" s="7" t="n">
        <v>512</v>
      </c>
    </row>
    <row r="70" spans="1:9">
      <c r="A70" t="s">
        <v>4</v>
      </c>
      <c r="B70" s="4" t="s">
        <v>5</v>
      </c>
      <c r="C70" s="4" t="s">
        <v>14</v>
      </c>
    </row>
    <row r="71" spans="1:9">
      <c r="A71" t="n">
        <v>1506</v>
      </c>
      <c r="B71" s="19" t="n">
        <v>3</v>
      </c>
      <c r="C71" s="11" t="n">
        <f t="normal" ca="1">A79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9</v>
      </c>
      <c r="E72" s="4" t="s">
        <v>7</v>
      </c>
      <c r="F72" s="4" t="s">
        <v>14</v>
      </c>
    </row>
    <row r="73" spans="1:9">
      <c r="A73" t="n">
        <v>1511</v>
      </c>
      <c r="B73" s="10" t="n">
        <v>5</v>
      </c>
      <c r="C73" s="7" t="n">
        <v>30</v>
      </c>
      <c r="D73" s="7" t="n">
        <v>8960</v>
      </c>
      <c r="E73" s="7" t="n">
        <v>1</v>
      </c>
      <c r="F73" s="11" t="n">
        <f t="normal" ca="1">A79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12</v>
      </c>
      <c r="E74" s="4" t="s">
        <v>9</v>
      </c>
    </row>
    <row r="75" spans="1:9">
      <c r="A75" t="n">
        <v>1520</v>
      </c>
      <c r="B75" s="16" t="n">
        <v>94</v>
      </c>
      <c r="C75" s="7" t="n">
        <v>1</v>
      </c>
      <c r="D75" s="7" t="s">
        <v>26</v>
      </c>
      <c r="E75" s="7" t="n">
        <v>16</v>
      </c>
    </row>
    <row r="76" spans="1:9">
      <c r="A76" t="s">
        <v>4</v>
      </c>
      <c r="B76" s="4" t="s">
        <v>5</v>
      </c>
      <c r="C76" s="4" t="s">
        <v>7</v>
      </c>
      <c r="D76" s="4" t="s">
        <v>12</v>
      </c>
      <c r="E76" s="4" t="s">
        <v>9</v>
      </c>
    </row>
    <row r="77" spans="1:9">
      <c r="A77" t="n">
        <v>1531</v>
      </c>
      <c r="B77" s="16" t="n">
        <v>94</v>
      </c>
      <c r="C77" s="7" t="n">
        <v>1</v>
      </c>
      <c r="D77" s="7" t="s">
        <v>26</v>
      </c>
      <c r="E77" s="7" t="n">
        <v>512</v>
      </c>
    </row>
    <row r="78" spans="1:9">
      <c r="A78" t="s">
        <v>4</v>
      </c>
      <c r="B78" s="4" t="s">
        <v>5</v>
      </c>
      <c r="C78" s="4" t="s">
        <v>7</v>
      </c>
      <c r="D78" s="4" t="s">
        <v>12</v>
      </c>
      <c r="E78" s="4" t="s">
        <v>9</v>
      </c>
    </row>
    <row r="79" spans="1:9">
      <c r="A79" t="n">
        <v>1542</v>
      </c>
      <c r="B79" s="17" t="n">
        <v>91</v>
      </c>
      <c r="C79" s="7" t="n">
        <v>1</v>
      </c>
      <c r="D79" s="7" t="s">
        <v>27</v>
      </c>
      <c r="E79" s="7" t="n">
        <v>1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9</v>
      </c>
    </row>
    <row r="81" spans="1:6">
      <c r="A81" t="n">
        <v>1562</v>
      </c>
      <c r="B81" s="16" t="n">
        <v>94</v>
      </c>
      <c r="C81" s="7" t="n">
        <v>0</v>
      </c>
      <c r="D81" s="7" t="s">
        <v>28</v>
      </c>
      <c r="E81" s="7" t="n">
        <v>16</v>
      </c>
    </row>
    <row r="82" spans="1:6">
      <c r="A82" t="s">
        <v>4</v>
      </c>
      <c r="B82" s="4" t="s">
        <v>5</v>
      </c>
      <c r="C82" s="4" t="s">
        <v>7</v>
      </c>
      <c r="D82" s="4" t="s">
        <v>12</v>
      </c>
      <c r="E82" s="4" t="s">
        <v>9</v>
      </c>
    </row>
    <row r="83" spans="1:6">
      <c r="A83" t="n">
        <v>1573</v>
      </c>
      <c r="B83" s="16" t="n">
        <v>94</v>
      </c>
      <c r="C83" s="7" t="n">
        <v>0</v>
      </c>
      <c r="D83" s="7" t="s">
        <v>28</v>
      </c>
      <c r="E83" s="7" t="n">
        <v>512</v>
      </c>
    </row>
    <row r="84" spans="1:6">
      <c r="A84" t="s">
        <v>4</v>
      </c>
      <c r="B84" s="4" t="s">
        <v>5</v>
      </c>
      <c r="C84" s="4" t="s">
        <v>7</v>
      </c>
      <c r="D84" s="4" t="s">
        <v>9</v>
      </c>
      <c r="E84" s="4" t="s">
        <v>7</v>
      </c>
      <c r="F84" s="4" t="s">
        <v>9</v>
      </c>
      <c r="G84" s="4" t="s">
        <v>7</v>
      </c>
      <c r="H84" s="4" t="s">
        <v>7</v>
      </c>
      <c r="I84" s="4" t="s">
        <v>14</v>
      </c>
    </row>
    <row r="85" spans="1:6">
      <c r="A85" t="n">
        <v>1584</v>
      </c>
      <c r="B85" s="10" t="n">
        <v>5</v>
      </c>
      <c r="C85" s="7" t="n">
        <v>30</v>
      </c>
      <c r="D85" s="7" t="n">
        <v>8974</v>
      </c>
      <c r="E85" s="7" t="n">
        <v>30</v>
      </c>
      <c r="F85" s="7" t="n">
        <v>8961</v>
      </c>
      <c r="G85" s="7" t="n">
        <v>11</v>
      </c>
      <c r="H85" s="7" t="n">
        <v>1</v>
      </c>
      <c r="I85" s="11" t="n">
        <f t="normal" ca="1">A95</f>
        <v>0</v>
      </c>
    </row>
    <row r="86" spans="1:6">
      <c r="A86" t="s">
        <v>4</v>
      </c>
      <c r="B86" s="4" t="s">
        <v>5</v>
      </c>
      <c r="C86" s="4" t="s">
        <v>7</v>
      </c>
      <c r="D86" s="4" t="s">
        <v>12</v>
      </c>
      <c r="E86" s="4" t="s">
        <v>9</v>
      </c>
    </row>
    <row r="87" spans="1:6">
      <c r="A87" t="n">
        <v>1597</v>
      </c>
      <c r="B87" s="17" t="n">
        <v>91</v>
      </c>
      <c r="C87" s="7" t="n">
        <v>0</v>
      </c>
      <c r="D87" s="7" t="s">
        <v>27</v>
      </c>
      <c r="E87" s="7" t="n">
        <v>1</v>
      </c>
    </row>
    <row r="88" spans="1:6">
      <c r="A88" t="s">
        <v>4</v>
      </c>
      <c r="B88" s="4" t="s">
        <v>5</v>
      </c>
      <c r="C88" s="4" t="s">
        <v>7</v>
      </c>
      <c r="D88" s="4" t="s">
        <v>12</v>
      </c>
      <c r="E88" s="4" t="s">
        <v>9</v>
      </c>
    </row>
    <row r="89" spans="1:6">
      <c r="A89" t="n">
        <v>1617</v>
      </c>
      <c r="B89" s="16" t="n">
        <v>94</v>
      </c>
      <c r="C89" s="7" t="n">
        <v>1</v>
      </c>
      <c r="D89" s="7" t="s">
        <v>28</v>
      </c>
      <c r="E89" s="7" t="n">
        <v>16</v>
      </c>
    </row>
    <row r="90" spans="1:6">
      <c r="A90" t="s">
        <v>4</v>
      </c>
      <c r="B90" s="4" t="s">
        <v>5</v>
      </c>
      <c r="C90" s="4" t="s">
        <v>7</v>
      </c>
      <c r="D90" s="4" t="s">
        <v>12</v>
      </c>
      <c r="E90" s="4" t="s">
        <v>9</v>
      </c>
    </row>
    <row r="91" spans="1:6">
      <c r="A91" t="n">
        <v>1628</v>
      </c>
      <c r="B91" s="16" t="n">
        <v>94</v>
      </c>
      <c r="C91" s="7" t="n">
        <v>1</v>
      </c>
      <c r="D91" s="7" t="s">
        <v>28</v>
      </c>
      <c r="E91" s="7" t="n">
        <v>512</v>
      </c>
    </row>
    <row r="92" spans="1:6">
      <c r="A92" t="s">
        <v>4</v>
      </c>
      <c r="B92" s="4" t="s">
        <v>5</v>
      </c>
      <c r="C92" s="4" t="s">
        <v>14</v>
      </c>
    </row>
    <row r="93" spans="1:6">
      <c r="A93" t="n">
        <v>1639</v>
      </c>
      <c r="B93" s="19" t="n">
        <v>3</v>
      </c>
      <c r="C93" s="11" t="n">
        <f t="normal" ca="1">A101</f>
        <v>0</v>
      </c>
    </row>
    <row r="94" spans="1:6">
      <c r="A94" t="s">
        <v>4</v>
      </c>
      <c r="B94" s="4" t="s">
        <v>5</v>
      </c>
      <c r="C94" s="4" t="s">
        <v>7</v>
      </c>
      <c r="D94" s="4" t="s">
        <v>9</v>
      </c>
      <c r="E94" s="4" t="s">
        <v>7</v>
      </c>
      <c r="F94" s="4" t="s">
        <v>14</v>
      </c>
    </row>
    <row r="95" spans="1:6">
      <c r="A95" t="n">
        <v>1644</v>
      </c>
      <c r="B95" s="10" t="n">
        <v>5</v>
      </c>
      <c r="C95" s="7" t="n">
        <v>30</v>
      </c>
      <c r="D95" s="7" t="n">
        <v>8960</v>
      </c>
      <c r="E95" s="7" t="n">
        <v>1</v>
      </c>
      <c r="F95" s="11" t="n">
        <f t="normal" ca="1">A101</f>
        <v>0</v>
      </c>
    </row>
    <row r="96" spans="1:6">
      <c r="A96" t="s">
        <v>4</v>
      </c>
      <c r="B96" s="4" t="s">
        <v>5</v>
      </c>
      <c r="C96" s="4" t="s">
        <v>7</v>
      </c>
      <c r="D96" s="4" t="s">
        <v>12</v>
      </c>
      <c r="E96" s="4" t="s">
        <v>9</v>
      </c>
    </row>
    <row r="97" spans="1:9">
      <c r="A97" t="n">
        <v>1653</v>
      </c>
      <c r="B97" s="16" t="n">
        <v>94</v>
      </c>
      <c r="C97" s="7" t="n">
        <v>1</v>
      </c>
      <c r="D97" s="7" t="s">
        <v>28</v>
      </c>
      <c r="E97" s="7" t="n">
        <v>16</v>
      </c>
    </row>
    <row r="98" spans="1:9">
      <c r="A98" t="s">
        <v>4</v>
      </c>
      <c r="B98" s="4" t="s">
        <v>5</v>
      </c>
      <c r="C98" s="4" t="s">
        <v>7</v>
      </c>
      <c r="D98" s="4" t="s">
        <v>12</v>
      </c>
      <c r="E98" s="4" t="s">
        <v>9</v>
      </c>
    </row>
    <row r="99" spans="1:9">
      <c r="A99" t="n">
        <v>1664</v>
      </c>
      <c r="B99" s="16" t="n">
        <v>94</v>
      </c>
      <c r="C99" s="7" t="n">
        <v>1</v>
      </c>
      <c r="D99" s="7" t="s">
        <v>28</v>
      </c>
      <c r="E99" s="7" t="n">
        <v>512</v>
      </c>
    </row>
    <row r="100" spans="1:9">
      <c r="A100" t="s">
        <v>4</v>
      </c>
      <c r="B100" s="4" t="s">
        <v>5</v>
      </c>
      <c r="C100" s="4" t="s">
        <v>7</v>
      </c>
      <c r="D100" s="4" t="s">
        <v>12</v>
      </c>
      <c r="E100" s="4" t="s">
        <v>9</v>
      </c>
    </row>
    <row r="101" spans="1:9">
      <c r="A101" t="n">
        <v>1675</v>
      </c>
      <c r="B101" s="17" t="n">
        <v>91</v>
      </c>
      <c r="C101" s="7" t="n">
        <v>1</v>
      </c>
      <c r="D101" s="7" t="s">
        <v>29</v>
      </c>
      <c r="E101" s="7" t="n">
        <v>1</v>
      </c>
    </row>
    <row r="102" spans="1:9">
      <c r="A102" t="s">
        <v>4</v>
      </c>
      <c r="B102" s="4" t="s">
        <v>5</v>
      </c>
      <c r="C102" s="4" t="s">
        <v>7</v>
      </c>
      <c r="D102" s="4" t="s">
        <v>12</v>
      </c>
      <c r="E102" s="4" t="s">
        <v>9</v>
      </c>
    </row>
    <row r="103" spans="1:9">
      <c r="A103" t="n">
        <v>1695</v>
      </c>
      <c r="B103" s="16" t="n">
        <v>94</v>
      </c>
      <c r="C103" s="7" t="n">
        <v>0</v>
      </c>
      <c r="D103" s="7" t="s">
        <v>30</v>
      </c>
      <c r="E103" s="7" t="n">
        <v>16</v>
      </c>
    </row>
    <row r="104" spans="1:9">
      <c r="A104" t="s">
        <v>4</v>
      </c>
      <c r="B104" s="4" t="s">
        <v>5</v>
      </c>
      <c r="C104" s="4" t="s">
        <v>7</v>
      </c>
      <c r="D104" s="4" t="s">
        <v>12</v>
      </c>
      <c r="E104" s="4" t="s">
        <v>9</v>
      </c>
    </row>
    <row r="105" spans="1:9">
      <c r="A105" t="n">
        <v>1706</v>
      </c>
      <c r="B105" s="16" t="n">
        <v>94</v>
      </c>
      <c r="C105" s="7" t="n">
        <v>0</v>
      </c>
      <c r="D105" s="7" t="s">
        <v>30</v>
      </c>
      <c r="E105" s="7" t="n">
        <v>512</v>
      </c>
    </row>
    <row r="106" spans="1:9">
      <c r="A106" t="s">
        <v>4</v>
      </c>
      <c r="B106" s="4" t="s">
        <v>5</v>
      </c>
      <c r="C106" s="4" t="s">
        <v>7</v>
      </c>
      <c r="D106" s="4" t="s">
        <v>9</v>
      </c>
      <c r="E106" s="4" t="s">
        <v>7</v>
      </c>
      <c r="F106" s="4" t="s">
        <v>9</v>
      </c>
      <c r="G106" s="4" t="s">
        <v>7</v>
      </c>
      <c r="H106" s="4" t="s">
        <v>7</v>
      </c>
      <c r="I106" s="4" t="s">
        <v>14</v>
      </c>
    </row>
    <row r="107" spans="1:9">
      <c r="A107" t="n">
        <v>1717</v>
      </c>
      <c r="B107" s="10" t="n">
        <v>5</v>
      </c>
      <c r="C107" s="7" t="n">
        <v>30</v>
      </c>
      <c r="D107" s="7" t="n">
        <v>8969</v>
      </c>
      <c r="E107" s="7" t="n">
        <v>30</v>
      </c>
      <c r="F107" s="7" t="n">
        <v>8961</v>
      </c>
      <c r="G107" s="7" t="n">
        <v>11</v>
      </c>
      <c r="H107" s="7" t="n">
        <v>1</v>
      </c>
      <c r="I107" s="11" t="n">
        <f t="normal" ca="1">A117</f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12</v>
      </c>
      <c r="E108" s="4" t="s">
        <v>9</v>
      </c>
    </row>
    <row r="109" spans="1:9">
      <c r="A109" t="n">
        <v>1730</v>
      </c>
      <c r="B109" s="17" t="n">
        <v>91</v>
      </c>
      <c r="C109" s="7" t="n">
        <v>0</v>
      </c>
      <c r="D109" s="7" t="s">
        <v>29</v>
      </c>
      <c r="E109" s="7" t="n">
        <v>1</v>
      </c>
    </row>
    <row r="110" spans="1:9">
      <c r="A110" t="s">
        <v>4</v>
      </c>
      <c r="B110" s="4" t="s">
        <v>5</v>
      </c>
      <c r="C110" s="4" t="s">
        <v>7</v>
      </c>
      <c r="D110" s="4" t="s">
        <v>12</v>
      </c>
      <c r="E110" s="4" t="s">
        <v>9</v>
      </c>
    </row>
    <row r="111" spans="1:9">
      <c r="A111" t="n">
        <v>1750</v>
      </c>
      <c r="B111" s="16" t="n">
        <v>94</v>
      </c>
      <c r="C111" s="7" t="n">
        <v>1</v>
      </c>
      <c r="D111" s="7" t="s">
        <v>30</v>
      </c>
      <c r="E111" s="7" t="n">
        <v>16</v>
      </c>
    </row>
    <row r="112" spans="1:9">
      <c r="A112" t="s">
        <v>4</v>
      </c>
      <c r="B112" s="4" t="s">
        <v>5</v>
      </c>
      <c r="C112" s="4" t="s">
        <v>7</v>
      </c>
      <c r="D112" s="4" t="s">
        <v>12</v>
      </c>
      <c r="E112" s="4" t="s">
        <v>9</v>
      </c>
    </row>
    <row r="113" spans="1:9">
      <c r="A113" t="n">
        <v>1761</v>
      </c>
      <c r="B113" s="16" t="n">
        <v>94</v>
      </c>
      <c r="C113" s="7" t="n">
        <v>1</v>
      </c>
      <c r="D113" s="7" t="s">
        <v>30</v>
      </c>
      <c r="E113" s="7" t="n">
        <v>512</v>
      </c>
    </row>
    <row r="114" spans="1:9">
      <c r="A114" t="s">
        <v>4</v>
      </c>
      <c r="B114" s="4" t="s">
        <v>5</v>
      </c>
      <c r="C114" s="4" t="s">
        <v>14</v>
      </c>
    </row>
    <row r="115" spans="1:9">
      <c r="A115" t="n">
        <v>1772</v>
      </c>
      <c r="B115" s="19" t="n">
        <v>3</v>
      </c>
      <c r="C115" s="11" t="n">
        <f t="normal" ca="1">A119</f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9</v>
      </c>
      <c r="E116" s="4" t="s">
        <v>7</v>
      </c>
      <c r="F116" s="4" t="s">
        <v>14</v>
      </c>
    </row>
    <row r="117" spans="1:9">
      <c r="A117" t="n">
        <v>1777</v>
      </c>
      <c r="B117" s="10" t="n">
        <v>5</v>
      </c>
      <c r="C117" s="7" t="n">
        <v>30</v>
      </c>
      <c r="D117" s="7" t="n">
        <v>8960</v>
      </c>
      <c r="E117" s="7" t="n">
        <v>1</v>
      </c>
      <c r="F117" s="11" t="n">
        <f t="normal" ca="1">A119</f>
        <v>0</v>
      </c>
    </row>
    <row r="118" spans="1:9">
      <c r="A118" t="s">
        <v>4</v>
      </c>
      <c r="B118" s="4" t="s">
        <v>5</v>
      </c>
      <c r="C118" s="4" t="s">
        <v>7</v>
      </c>
      <c r="D118" s="4" t="s">
        <v>12</v>
      </c>
      <c r="E118" s="4" t="s">
        <v>9</v>
      </c>
    </row>
    <row r="119" spans="1:9">
      <c r="A119" t="n">
        <v>1786</v>
      </c>
      <c r="B119" s="17" t="n">
        <v>91</v>
      </c>
      <c r="C119" s="7" t="n">
        <v>1</v>
      </c>
      <c r="D119" s="7" t="s">
        <v>31</v>
      </c>
      <c r="E119" s="7" t="n">
        <v>1</v>
      </c>
    </row>
    <row r="120" spans="1:9">
      <c r="A120" t="s">
        <v>4</v>
      </c>
      <c r="B120" s="4" t="s">
        <v>5</v>
      </c>
      <c r="C120" s="4" t="s">
        <v>7</v>
      </c>
      <c r="D120" s="4" t="s">
        <v>12</v>
      </c>
      <c r="E120" s="4" t="s">
        <v>9</v>
      </c>
    </row>
    <row r="121" spans="1:9">
      <c r="A121" t="n">
        <v>1805</v>
      </c>
      <c r="B121" s="16" t="n">
        <v>94</v>
      </c>
      <c r="C121" s="7" t="n">
        <v>0</v>
      </c>
      <c r="D121" s="7" t="s">
        <v>32</v>
      </c>
      <c r="E121" s="7" t="n">
        <v>16</v>
      </c>
    </row>
    <row r="122" spans="1:9">
      <c r="A122" t="s">
        <v>4</v>
      </c>
      <c r="B122" s="4" t="s">
        <v>5</v>
      </c>
      <c r="C122" s="4" t="s">
        <v>7</v>
      </c>
      <c r="D122" s="4" t="s">
        <v>12</v>
      </c>
      <c r="E122" s="4" t="s">
        <v>9</v>
      </c>
    </row>
    <row r="123" spans="1:9">
      <c r="A123" t="n">
        <v>1816</v>
      </c>
      <c r="B123" s="16" t="n">
        <v>94</v>
      </c>
      <c r="C123" s="7" t="n">
        <v>0</v>
      </c>
      <c r="D123" s="7" t="s">
        <v>32</v>
      </c>
      <c r="E123" s="7" t="n">
        <v>512</v>
      </c>
    </row>
    <row r="124" spans="1:9">
      <c r="A124" t="s">
        <v>4</v>
      </c>
      <c r="B124" s="4" t="s">
        <v>5</v>
      </c>
      <c r="C124" s="4" t="s">
        <v>7</v>
      </c>
      <c r="D124" s="4" t="s">
        <v>9</v>
      </c>
      <c r="E124" s="4" t="s">
        <v>7</v>
      </c>
      <c r="F124" s="4" t="s">
        <v>9</v>
      </c>
      <c r="G124" s="4" t="s">
        <v>7</v>
      </c>
      <c r="H124" s="4" t="s">
        <v>7</v>
      </c>
      <c r="I124" s="4" t="s">
        <v>14</v>
      </c>
    </row>
    <row r="125" spans="1:9">
      <c r="A125" t="n">
        <v>1827</v>
      </c>
      <c r="B125" s="10" t="n">
        <v>5</v>
      </c>
      <c r="C125" s="7" t="n">
        <v>30</v>
      </c>
      <c r="D125" s="7" t="n">
        <v>8970</v>
      </c>
      <c r="E125" s="7" t="n">
        <v>30</v>
      </c>
      <c r="F125" s="7" t="n">
        <v>8961</v>
      </c>
      <c r="G125" s="7" t="n">
        <v>11</v>
      </c>
      <c r="H125" s="7" t="n">
        <v>1</v>
      </c>
      <c r="I125" s="11" t="n">
        <f t="normal" ca="1">A135</f>
        <v>0</v>
      </c>
    </row>
    <row r="126" spans="1:9">
      <c r="A126" t="s">
        <v>4</v>
      </c>
      <c r="B126" s="4" t="s">
        <v>5</v>
      </c>
      <c r="C126" s="4" t="s">
        <v>7</v>
      </c>
      <c r="D126" s="4" t="s">
        <v>12</v>
      </c>
      <c r="E126" s="4" t="s">
        <v>9</v>
      </c>
    </row>
    <row r="127" spans="1:9">
      <c r="A127" t="n">
        <v>1840</v>
      </c>
      <c r="B127" s="17" t="n">
        <v>91</v>
      </c>
      <c r="C127" s="7" t="n">
        <v>0</v>
      </c>
      <c r="D127" s="7" t="s">
        <v>31</v>
      </c>
      <c r="E127" s="7" t="n">
        <v>1</v>
      </c>
    </row>
    <row r="128" spans="1:9">
      <c r="A128" t="s">
        <v>4</v>
      </c>
      <c r="B128" s="4" t="s">
        <v>5</v>
      </c>
      <c r="C128" s="4" t="s">
        <v>7</v>
      </c>
      <c r="D128" s="4" t="s">
        <v>12</v>
      </c>
      <c r="E128" s="4" t="s">
        <v>9</v>
      </c>
    </row>
    <row r="129" spans="1:9">
      <c r="A129" t="n">
        <v>1859</v>
      </c>
      <c r="B129" s="16" t="n">
        <v>94</v>
      </c>
      <c r="C129" s="7" t="n">
        <v>1</v>
      </c>
      <c r="D129" s="7" t="s">
        <v>32</v>
      </c>
      <c r="E129" s="7" t="n">
        <v>16</v>
      </c>
    </row>
    <row r="130" spans="1:9">
      <c r="A130" t="s">
        <v>4</v>
      </c>
      <c r="B130" s="4" t="s">
        <v>5</v>
      </c>
      <c r="C130" s="4" t="s">
        <v>7</v>
      </c>
      <c r="D130" s="4" t="s">
        <v>12</v>
      </c>
      <c r="E130" s="4" t="s">
        <v>9</v>
      </c>
    </row>
    <row r="131" spans="1:9">
      <c r="A131" t="n">
        <v>1870</v>
      </c>
      <c r="B131" s="16" t="n">
        <v>94</v>
      </c>
      <c r="C131" s="7" t="n">
        <v>1</v>
      </c>
      <c r="D131" s="7" t="s">
        <v>32</v>
      </c>
      <c r="E131" s="7" t="n">
        <v>512</v>
      </c>
    </row>
    <row r="132" spans="1:9">
      <c r="A132" t="s">
        <v>4</v>
      </c>
      <c r="B132" s="4" t="s">
        <v>5</v>
      </c>
      <c r="C132" s="4" t="s">
        <v>14</v>
      </c>
    </row>
    <row r="133" spans="1:9">
      <c r="A133" t="n">
        <v>1881</v>
      </c>
      <c r="B133" s="19" t="n">
        <v>3</v>
      </c>
      <c r="C133" s="11" t="n">
        <f t="normal" ca="1">A141</f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9</v>
      </c>
      <c r="E134" s="4" t="s">
        <v>7</v>
      </c>
      <c r="F134" s="4" t="s">
        <v>14</v>
      </c>
    </row>
    <row r="135" spans="1:9">
      <c r="A135" t="n">
        <v>1886</v>
      </c>
      <c r="B135" s="10" t="n">
        <v>5</v>
      </c>
      <c r="C135" s="7" t="n">
        <v>30</v>
      </c>
      <c r="D135" s="7" t="n">
        <v>8960</v>
      </c>
      <c r="E135" s="7" t="n">
        <v>1</v>
      </c>
      <c r="F135" s="11" t="n">
        <f t="normal" ca="1">A141</f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12</v>
      </c>
      <c r="E136" s="4" t="s">
        <v>9</v>
      </c>
    </row>
    <row r="137" spans="1:9">
      <c r="A137" t="n">
        <v>1895</v>
      </c>
      <c r="B137" s="16" t="n">
        <v>94</v>
      </c>
      <c r="C137" s="7" t="n">
        <v>1</v>
      </c>
      <c r="D137" s="7" t="s">
        <v>32</v>
      </c>
      <c r="E137" s="7" t="n">
        <v>16</v>
      </c>
    </row>
    <row r="138" spans="1:9">
      <c r="A138" t="s">
        <v>4</v>
      </c>
      <c r="B138" s="4" t="s">
        <v>5</v>
      </c>
      <c r="C138" s="4" t="s">
        <v>7</v>
      </c>
      <c r="D138" s="4" t="s">
        <v>12</v>
      </c>
      <c r="E138" s="4" t="s">
        <v>9</v>
      </c>
    </row>
    <row r="139" spans="1:9">
      <c r="A139" t="n">
        <v>1906</v>
      </c>
      <c r="B139" s="16" t="n">
        <v>94</v>
      </c>
      <c r="C139" s="7" t="n">
        <v>1</v>
      </c>
      <c r="D139" s="7" t="s">
        <v>32</v>
      </c>
      <c r="E139" s="7" t="n">
        <v>512</v>
      </c>
    </row>
    <row r="140" spans="1:9">
      <c r="A140" t="s">
        <v>4</v>
      </c>
      <c r="B140" s="4" t="s">
        <v>5</v>
      </c>
      <c r="C140" s="4" t="s">
        <v>7</v>
      </c>
      <c r="D140" s="4" t="s">
        <v>12</v>
      </c>
      <c r="E140" s="4" t="s">
        <v>9</v>
      </c>
    </row>
    <row r="141" spans="1:9">
      <c r="A141" t="n">
        <v>1917</v>
      </c>
      <c r="B141" s="17" t="n">
        <v>91</v>
      </c>
      <c r="C141" s="7" t="n">
        <v>1</v>
      </c>
      <c r="D141" s="7" t="s">
        <v>33</v>
      </c>
      <c r="E141" s="7" t="n">
        <v>1</v>
      </c>
    </row>
    <row r="142" spans="1:9">
      <c r="A142" t="s">
        <v>4</v>
      </c>
      <c r="B142" s="4" t="s">
        <v>5</v>
      </c>
      <c r="C142" s="4" t="s">
        <v>7</v>
      </c>
      <c r="D142" s="4" t="s">
        <v>12</v>
      </c>
      <c r="E142" s="4" t="s">
        <v>9</v>
      </c>
    </row>
    <row r="143" spans="1:9">
      <c r="A143" t="n">
        <v>1934</v>
      </c>
      <c r="B143" s="16" t="n">
        <v>94</v>
      </c>
      <c r="C143" s="7" t="n">
        <v>0</v>
      </c>
      <c r="D143" s="7" t="s">
        <v>34</v>
      </c>
      <c r="E143" s="7" t="n">
        <v>16</v>
      </c>
    </row>
    <row r="144" spans="1:9">
      <c r="A144" t="s">
        <v>4</v>
      </c>
      <c r="B144" s="4" t="s">
        <v>5</v>
      </c>
      <c r="C144" s="4" t="s">
        <v>7</v>
      </c>
      <c r="D144" s="4" t="s">
        <v>12</v>
      </c>
      <c r="E144" s="4" t="s">
        <v>9</v>
      </c>
    </row>
    <row r="145" spans="1:6">
      <c r="A145" t="n">
        <v>1945</v>
      </c>
      <c r="B145" s="16" t="n">
        <v>94</v>
      </c>
      <c r="C145" s="7" t="n">
        <v>0</v>
      </c>
      <c r="D145" s="7" t="s">
        <v>34</v>
      </c>
      <c r="E145" s="7" t="n">
        <v>512</v>
      </c>
    </row>
    <row r="146" spans="1:6">
      <c r="A146" t="s">
        <v>4</v>
      </c>
      <c r="B146" s="4" t="s">
        <v>5</v>
      </c>
      <c r="C146" s="4" t="s">
        <v>7</v>
      </c>
      <c r="D146" s="4" t="s">
        <v>9</v>
      </c>
      <c r="E146" s="4" t="s">
        <v>7</v>
      </c>
      <c r="F146" s="4" t="s">
        <v>9</v>
      </c>
      <c r="G146" s="4" t="s">
        <v>7</v>
      </c>
      <c r="H146" s="4" t="s">
        <v>7</v>
      </c>
      <c r="I146" s="4" t="s">
        <v>14</v>
      </c>
    </row>
    <row r="147" spans="1:6">
      <c r="A147" t="n">
        <v>1956</v>
      </c>
      <c r="B147" s="10" t="n">
        <v>5</v>
      </c>
      <c r="C147" s="7" t="n">
        <v>30</v>
      </c>
      <c r="D147" s="7" t="n">
        <v>8971</v>
      </c>
      <c r="E147" s="7" t="n">
        <v>30</v>
      </c>
      <c r="F147" s="7" t="n">
        <v>8961</v>
      </c>
      <c r="G147" s="7" t="n">
        <v>11</v>
      </c>
      <c r="H147" s="7" t="n">
        <v>1</v>
      </c>
      <c r="I147" s="11" t="n">
        <f t="normal" ca="1">A157</f>
        <v>0</v>
      </c>
    </row>
    <row r="148" spans="1:6">
      <c r="A148" t="s">
        <v>4</v>
      </c>
      <c r="B148" s="4" t="s">
        <v>5</v>
      </c>
      <c r="C148" s="4" t="s">
        <v>7</v>
      </c>
      <c r="D148" s="4" t="s">
        <v>12</v>
      </c>
      <c r="E148" s="4" t="s">
        <v>9</v>
      </c>
    </row>
    <row r="149" spans="1:6">
      <c r="A149" t="n">
        <v>1969</v>
      </c>
      <c r="B149" s="17" t="n">
        <v>91</v>
      </c>
      <c r="C149" s="7" t="n">
        <v>0</v>
      </c>
      <c r="D149" s="7" t="s">
        <v>33</v>
      </c>
      <c r="E149" s="7" t="n">
        <v>1</v>
      </c>
    </row>
    <row r="150" spans="1:6">
      <c r="A150" t="s">
        <v>4</v>
      </c>
      <c r="B150" s="4" t="s">
        <v>5</v>
      </c>
      <c r="C150" s="4" t="s">
        <v>7</v>
      </c>
      <c r="D150" s="4" t="s">
        <v>12</v>
      </c>
      <c r="E150" s="4" t="s">
        <v>9</v>
      </c>
    </row>
    <row r="151" spans="1:6">
      <c r="A151" t="n">
        <v>1986</v>
      </c>
      <c r="B151" s="16" t="n">
        <v>94</v>
      </c>
      <c r="C151" s="7" t="n">
        <v>1</v>
      </c>
      <c r="D151" s="7" t="s">
        <v>34</v>
      </c>
      <c r="E151" s="7" t="n">
        <v>16</v>
      </c>
    </row>
    <row r="152" spans="1:6">
      <c r="A152" t="s">
        <v>4</v>
      </c>
      <c r="B152" s="4" t="s">
        <v>5</v>
      </c>
      <c r="C152" s="4" t="s">
        <v>7</v>
      </c>
      <c r="D152" s="4" t="s">
        <v>12</v>
      </c>
      <c r="E152" s="4" t="s">
        <v>9</v>
      </c>
    </row>
    <row r="153" spans="1:6">
      <c r="A153" t="n">
        <v>1997</v>
      </c>
      <c r="B153" s="16" t="n">
        <v>94</v>
      </c>
      <c r="C153" s="7" t="n">
        <v>1</v>
      </c>
      <c r="D153" s="7" t="s">
        <v>34</v>
      </c>
      <c r="E153" s="7" t="n">
        <v>512</v>
      </c>
    </row>
    <row r="154" spans="1:6">
      <c r="A154" t="s">
        <v>4</v>
      </c>
      <c r="B154" s="4" t="s">
        <v>5</v>
      </c>
      <c r="C154" s="4" t="s">
        <v>14</v>
      </c>
    </row>
    <row r="155" spans="1:6">
      <c r="A155" t="n">
        <v>2008</v>
      </c>
      <c r="B155" s="19" t="n">
        <v>3</v>
      </c>
      <c r="C155" s="11" t="n">
        <f t="normal" ca="1">A163</f>
        <v>0</v>
      </c>
    </row>
    <row r="156" spans="1:6">
      <c r="A156" t="s">
        <v>4</v>
      </c>
      <c r="B156" s="4" t="s">
        <v>5</v>
      </c>
      <c r="C156" s="4" t="s">
        <v>7</v>
      </c>
      <c r="D156" s="4" t="s">
        <v>9</v>
      </c>
      <c r="E156" s="4" t="s">
        <v>7</v>
      </c>
      <c r="F156" s="4" t="s">
        <v>14</v>
      </c>
    </row>
    <row r="157" spans="1:6">
      <c r="A157" t="n">
        <v>2013</v>
      </c>
      <c r="B157" s="10" t="n">
        <v>5</v>
      </c>
      <c r="C157" s="7" t="n">
        <v>30</v>
      </c>
      <c r="D157" s="7" t="n">
        <v>8960</v>
      </c>
      <c r="E157" s="7" t="n">
        <v>1</v>
      </c>
      <c r="F157" s="11" t="n">
        <f t="normal" ca="1">A163</f>
        <v>0</v>
      </c>
    </row>
    <row r="158" spans="1:6">
      <c r="A158" t="s">
        <v>4</v>
      </c>
      <c r="B158" s="4" t="s">
        <v>5</v>
      </c>
      <c r="C158" s="4" t="s">
        <v>7</v>
      </c>
      <c r="D158" s="4" t="s">
        <v>12</v>
      </c>
      <c r="E158" s="4" t="s">
        <v>9</v>
      </c>
    </row>
    <row r="159" spans="1:6">
      <c r="A159" t="n">
        <v>2022</v>
      </c>
      <c r="B159" s="16" t="n">
        <v>94</v>
      </c>
      <c r="C159" s="7" t="n">
        <v>1</v>
      </c>
      <c r="D159" s="7" t="s">
        <v>34</v>
      </c>
      <c r="E159" s="7" t="n">
        <v>16</v>
      </c>
    </row>
    <row r="160" spans="1:6">
      <c r="A160" t="s">
        <v>4</v>
      </c>
      <c r="B160" s="4" t="s">
        <v>5</v>
      </c>
      <c r="C160" s="4" t="s">
        <v>7</v>
      </c>
      <c r="D160" s="4" t="s">
        <v>12</v>
      </c>
      <c r="E160" s="4" t="s">
        <v>9</v>
      </c>
    </row>
    <row r="161" spans="1:9">
      <c r="A161" t="n">
        <v>2033</v>
      </c>
      <c r="B161" s="16" t="n">
        <v>94</v>
      </c>
      <c r="C161" s="7" t="n">
        <v>1</v>
      </c>
      <c r="D161" s="7" t="s">
        <v>34</v>
      </c>
      <c r="E161" s="7" t="n">
        <v>512</v>
      </c>
    </row>
    <row r="162" spans="1:9">
      <c r="A162" t="s">
        <v>4</v>
      </c>
      <c r="B162" s="4" t="s">
        <v>5</v>
      </c>
      <c r="C162" s="4" t="s">
        <v>7</v>
      </c>
      <c r="D162" s="4" t="s">
        <v>12</v>
      </c>
      <c r="E162" s="4" t="s">
        <v>9</v>
      </c>
    </row>
    <row r="163" spans="1:9">
      <c r="A163" t="n">
        <v>2044</v>
      </c>
      <c r="B163" s="17" t="n">
        <v>91</v>
      </c>
      <c r="C163" s="7" t="n">
        <v>1</v>
      </c>
      <c r="D163" s="7" t="s">
        <v>35</v>
      </c>
      <c r="E163" s="7" t="n">
        <v>1</v>
      </c>
    </row>
    <row r="164" spans="1:9">
      <c r="A164" t="s">
        <v>4</v>
      </c>
      <c r="B164" s="4" t="s">
        <v>5</v>
      </c>
      <c r="C164" s="4" t="s">
        <v>7</v>
      </c>
      <c r="D164" s="4" t="s">
        <v>12</v>
      </c>
      <c r="E164" s="4" t="s">
        <v>9</v>
      </c>
    </row>
    <row r="165" spans="1:9">
      <c r="A165" t="n">
        <v>2063</v>
      </c>
      <c r="B165" s="16" t="n">
        <v>94</v>
      </c>
      <c r="C165" s="7" t="n">
        <v>0</v>
      </c>
      <c r="D165" s="7" t="s">
        <v>36</v>
      </c>
      <c r="E165" s="7" t="n">
        <v>16</v>
      </c>
    </row>
    <row r="166" spans="1:9">
      <c r="A166" t="s">
        <v>4</v>
      </c>
      <c r="B166" s="4" t="s">
        <v>5</v>
      </c>
      <c r="C166" s="4" t="s">
        <v>7</v>
      </c>
      <c r="D166" s="4" t="s">
        <v>12</v>
      </c>
      <c r="E166" s="4" t="s">
        <v>9</v>
      </c>
    </row>
    <row r="167" spans="1:9">
      <c r="A167" t="n">
        <v>2074</v>
      </c>
      <c r="B167" s="16" t="n">
        <v>94</v>
      </c>
      <c r="C167" s="7" t="n">
        <v>0</v>
      </c>
      <c r="D167" s="7" t="s">
        <v>36</v>
      </c>
      <c r="E167" s="7" t="n">
        <v>512</v>
      </c>
    </row>
    <row r="168" spans="1:9">
      <c r="A168" t="s">
        <v>4</v>
      </c>
      <c r="B168" s="4" t="s">
        <v>5</v>
      </c>
      <c r="C168" s="4" t="s">
        <v>7</v>
      </c>
      <c r="D168" s="4" t="s">
        <v>9</v>
      </c>
      <c r="E168" s="4" t="s">
        <v>7</v>
      </c>
      <c r="F168" s="4" t="s">
        <v>9</v>
      </c>
      <c r="G168" s="4" t="s">
        <v>7</v>
      </c>
      <c r="H168" s="4" t="s">
        <v>7</v>
      </c>
      <c r="I168" s="4" t="s">
        <v>14</v>
      </c>
    </row>
    <row r="169" spans="1:9">
      <c r="A169" t="n">
        <v>2085</v>
      </c>
      <c r="B169" s="10" t="n">
        <v>5</v>
      </c>
      <c r="C169" s="7" t="n">
        <v>30</v>
      </c>
      <c r="D169" s="7" t="n">
        <v>8972</v>
      </c>
      <c r="E169" s="7" t="n">
        <v>30</v>
      </c>
      <c r="F169" s="7" t="n">
        <v>8961</v>
      </c>
      <c r="G169" s="7" t="n">
        <v>11</v>
      </c>
      <c r="H169" s="7" t="n">
        <v>1</v>
      </c>
      <c r="I169" s="11" t="n">
        <f t="normal" ca="1">A179</f>
        <v>0</v>
      </c>
    </row>
    <row r="170" spans="1:9">
      <c r="A170" t="s">
        <v>4</v>
      </c>
      <c r="B170" s="4" t="s">
        <v>5</v>
      </c>
      <c r="C170" s="4" t="s">
        <v>7</v>
      </c>
      <c r="D170" s="4" t="s">
        <v>12</v>
      </c>
      <c r="E170" s="4" t="s">
        <v>9</v>
      </c>
    </row>
    <row r="171" spans="1:9">
      <c r="A171" t="n">
        <v>2098</v>
      </c>
      <c r="B171" s="17" t="n">
        <v>91</v>
      </c>
      <c r="C171" s="7" t="n">
        <v>0</v>
      </c>
      <c r="D171" s="7" t="s">
        <v>35</v>
      </c>
      <c r="E171" s="7" t="n">
        <v>1</v>
      </c>
    </row>
    <row r="172" spans="1:9">
      <c r="A172" t="s">
        <v>4</v>
      </c>
      <c r="B172" s="4" t="s">
        <v>5</v>
      </c>
      <c r="C172" s="4" t="s">
        <v>7</v>
      </c>
      <c r="D172" s="4" t="s">
        <v>12</v>
      </c>
      <c r="E172" s="4" t="s">
        <v>9</v>
      </c>
    </row>
    <row r="173" spans="1:9">
      <c r="A173" t="n">
        <v>2117</v>
      </c>
      <c r="B173" s="16" t="n">
        <v>94</v>
      </c>
      <c r="C173" s="7" t="n">
        <v>1</v>
      </c>
      <c r="D173" s="7" t="s">
        <v>36</v>
      </c>
      <c r="E173" s="7" t="n">
        <v>16</v>
      </c>
    </row>
    <row r="174" spans="1:9">
      <c r="A174" t="s">
        <v>4</v>
      </c>
      <c r="B174" s="4" t="s">
        <v>5</v>
      </c>
      <c r="C174" s="4" t="s">
        <v>7</v>
      </c>
      <c r="D174" s="4" t="s">
        <v>12</v>
      </c>
      <c r="E174" s="4" t="s">
        <v>9</v>
      </c>
    </row>
    <row r="175" spans="1:9">
      <c r="A175" t="n">
        <v>2128</v>
      </c>
      <c r="B175" s="16" t="n">
        <v>94</v>
      </c>
      <c r="C175" s="7" t="n">
        <v>1</v>
      </c>
      <c r="D175" s="7" t="s">
        <v>36</v>
      </c>
      <c r="E175" s="7" t="n">
        <v>512</v>
      </c>
    </row>
    <row r="176" spans="1:9">
      <c r="A176" t="s">
        <v>4</v>
      </c>
      <c r="B176" s="4" t="s">
        <v>5</v>
      </c>
      <c r="C176" s="4" t="s">
        <v>14</v>
      </c>
    </row>
    <row r="177" spans="1:9">
      <c r="A177" t="n">
        <v>2139</v>
      </c>
      <c r="B177" s="19" t="n">
        <v>3</v>
      </c>
      <c r="C177" s="11" t="n">
        <f t="normal" ca="1">A185</f>
        <v>0</v>
      </c>
    </row>
    <row r="178" spans="1:9">
      <c r="A178" t="s">
        <v>4</v>
      </c>
      <c r="B178" s="4" t="s">
        <v>5</v>
      </c>
      <c r="C178" s="4" t="s">
        <v>7</v>
      </c>
      <c r="D178" s="4" t="s">
        <v>9</v>
      </c>
      <c r="E178" s="4" t="s">
        <v>7</v>
      </c>
      <c r="F178" s="4" t="s">
        <v>14</v>
      </c>
    </row>
    <row r="179" spans="1:9">
      <c r="A179" t="n">
        <v>2144</v>
      </c>
      <c r="B179" s="10" t="n">
        <v>5</v>
      </c>
      <c r="C179" s="7" t="n">
        <v>30</v>
      </c>
      <c r="D179" s="7" t="n">
        <v>8960</v>
      </c>
      <c r="E179" s="7" t="n">
        <v>1</v>
      </c>
      <c r="F179" s="11" t="n">
        <f t="normal" ca="1">A185</f>
        <v>0</v>
      </c>
    </row>
    <row r="180" spans="1:9">
      <c r="A180" t="s">
        <v>4</v>
      </c>
      <c r="B180" s="4" t="s">
        <v>5</v>
      </c>
      <c r="C180" s="4" t="s">
        <v>7</v>
      </c>
      <c r="D180" s="4" t="s">
        <v>12</v>
      </c>
      <c r="E180" s="4" t="s">
        <v>9</v>
      </c>
    </row>
    <row r="181" spans="1:9">
      <c r="A181" t="n">
        <v>2153</v>
      </c>
      <c r="B181" s="16" t="n">
        <v>94</v>
      </c>
      <c r="C181" s="7" t="n">
        <v>1</v>
      </c>
      <c r="D181" s="7" t="s">
        <v>36</v>
      </c>
      <c r="E181" s="7" t="n">
        <v>16</v>
      </c>
    </row>
    <row r="182" spans="1:9">
      <c r="A182" t="s">
        <v>4</v>
      </c>
      <c r="B182" s="4" t="s">
        <v>5</v>
      </c>
      <c r="C182" s="4" t="s">
        <v>7</v>
      </c>
      <c r="D182" s="4" t="s">
        <v>12</v>
      </c>
      <c r="E182" s="4" t="s">
        <v>9</v>
      </c>
    </row>
    <row r="183" spans="1:9">
      <c r="A183" t="n">
        <v>2164</v>
      </c>
      <c r="B183" s="16" t="n">
        <v>94</v>
      </c>
      <c r="C183" s="7" t="n">
        <v>1</v>
      </c>
      <c r="D183" s="7" t="s">
        <v>36</v>
      </c>
      <c r="E183" s="7" t="n">
        <v>512</v>
      </c>
    </row>
    <row r="184" spans="1:9">
      <c r="A184" t="s">
        <v>4</v>
      </c>
      <c r="B184" s="4" t="s">
        <v>5</v>
      </c>
      <c r="C184" s="4" t="s">
        <v>7</v>
      </c>
      <c r="D184" s="4" t="s">
        <v>7</v>
      </c>
      <c r="E184" s="4" t="s">
        <v>7</v>
      </c>
      <c r="F184" s="4" t="s">
        <v>11</v>
      </c>
      <c r="G184" s="4" t="s">
        <v>7</v>
      </c>
      <c r="H184" s="4" t="s">
        <v>7</v>
      </c>
      <c r="I184" s="4" t="s">
        <v>14</v>
      </c>
    </row>
    <row r="185" spans="1:9">
      <c r="A185" t="n">
        <v>2175</v>
      </c>
      <c r="B185" s="10" t="n">
        <v>5</v>
      </c>
      <c r="C185" s="7" t="n">
        <v>35</v>
      </c>
      <c r="D185" s="7" t="n">
        <v>3</v>
      </c>
      <c r="E185" s="7" t="n">
        <v>0</v>
      </c>
      <c r="F185" s="7" t="n">
        <v>0</v>
      </c>
      <c r="G185" s="7" t="n">
        <v>2</v>
      </c>
      <c r="H185" s="7" t="n">
        <v>1</v>
      </c>
      <c r="I185" s="11" t="n">
        <f t="normal" ca="1">A189</f>
        <v>0</v>
      </c>
    </row>
    <row r="186" spans="1:9">
      <c r="A186" t="s">
        <v>4</v>
      </c>
      <c r="B186" s="4" t="s">
        <v>5</v>
      </c>
      <c r="C186" s="4" t="s">
        <v>14</v>
      </c>
    </row>
    <row r="187" spans="1:9">
      <c r="A187" t="n">
        <v>2189</v>
      </c>
      <c r="B187" s="19" t="n">
        <v>3</v>
      </c>
      <c r="C187" s="11" t="n">
        <f t="normal" ca="1">A241</f>
        <v>0</v>
      </c>
    </row>
    <row r="188" spans="1:9">
      <c r="A188" t="s">
        <v>4</v>
      </c>
      <c r="B188" s="4" t="s">
        <v>5</v>
      </c>
      <c r="C188" s="4" t="s">
        <v>7</v>
      </c>
      <c r="D188" s="4" t="s">
        <v>7</v>
      </c>
      <c r="E188" s="4" t="s">
        <v>7</v>
      </c>
      <c r="F188" s="4" t="s">
        <v>11</v>
      </c>
      <c r="G188" s="4" t="s">
        <v>7</v>
      </c>
      <c r="H188" s="4" t="s">
        <v>7</v>
      </c>
      <c r="I188" s="4" t="s">
        <v>14</v>
      </c>
    </row>
    <row r="189" spans="1:9">
      <c r="A189" t="n">
        <v>2194</v>
      </c>
      <c r="B189" s="10" t="n">
        <v>5</v>
      </c>
      <c r="C189" s="7" t="n">
        <v>35</v>
      </c>
      <c r="D189" s="7" t="n">
        <v>3</v>
      </c>
      <c r="E189" s="7" t="n">
        <v>0</v>
      </c>
      <c r="F189" s="7" t="n">
        <v>1</v>
      </c>
      <c r="G189" s="7" t="n">
        <v>2</v>
      </c>
      <c r="H189" s="7" t="n">
        <v>1</v>
      </c>
      <c r="I189" s="11" t="n">
        <f t="normal" ca="1">A193</f>
        <v>0</v>
      </c>
    </row>
    <row r="190" spans="1:9">
      <c r="A190" t="s">
        <v>4</v>
      </c>
      <c r="B190" s="4" t="s">
        <v>5</v>
      </c>
      <c r="C190" s="4" t="s">
        <v>14</v>
      </c>
    </row>
    <row r="191" spans="1:9">
      <c r="A191" t="n">
        <v>2208</v>
      </c>
      <c r="B191" s="19" t="n">
        <v>3</v>
      </c>
      <c r="C191" s="11" t="n">
        <f t="normal" ca="1">A241</f>
        <v>0</v>
      </c>
    </row>
    <row r="192" spans="1:9">
      <c r="A192" t="s">
        <v>4</v>
      </c>
      <c r="B192" s="4" t="s">
        <v>5</v>
      </c>
      <c r="C192" s="4" t="s">
        <v>7</v>
      </c>
      <c r="D192" s="4" t="s">
        <v>7</v>
      </c>
      <c r="E192" s="4" t="s">
        <v>7</v>
      </c>
      <c r="F192" s="4" t="s">
        <v>11</v>
      </c>
      <c r="G192" s="4" t="s">
        <v>7</v>
      </c>
      <c r="H192" s="4" t="s">
        <v>7</v>
      </c>
      <c r="I192" s="4" t="s">
        <v>14</v>
      </c>
    </row>
    <row r="193" spans="1:9">
      <c r="A193" t="n">
        <v>2213</v>
      </c>
      <c r="B193" s="10" t="n">
        <v>5</v>
      </c>
      <c r="C193" s="7" t="n">
        <v>35</v>
      </c>
      <c r="D193" s="7" t="n">
        <v>3</v>
      </c>
      <c r="E193" s="7" t="n">
        <v>0</v>
      </c>
      <c r="F193" s="7" t="n">
        <v>2</v>
      </c>
      <c r="G193" s="7" t="n">
        <v>2</v>
      </c>
      <c r="H193" s="7" t="n">
        <v>1</v>
      </c>
      <c r="I193" s="11" t="n">
        <f t="normal" ca="1">A227</f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9</v>
      </c>
      <c r="E194" s="4" t="s">
        <v>7</v>
      </c>
      <c r="F194" s="4" t="s">
        <v>7</v>
      </c>
      <c r="G194" s="4" t="s">
        <v>14</v>
      </c>
    </row>
    <row r="195" spans="1:9">
      <c r="A195" t="n">
        <v>2227</v>
      </c>
      <c r="B195" s="10" t="n">
        <v>5</v>
      </c>
      <c r="C195" s="7" t="n">
        <v>30</v>
      </c>
      <c r="D195" s="7" t="n">
        <v>8961</v>
      </c>
      <c r="E195" s="7" t="n">
        <v>8</v>
      </c>
      <c r="F195" s="7" t="n">
        <v>1</v>
      </c>
      <c r="G195" s="11" t="n">
        <f t="normal" ca="1">A201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12</v>
      </c>
      <c r="E196" s="4" t="s">
        <v>9</v>
      </c>
    </row>
    <row r="197" spans="1:9">
      <c r="A197" t="n">
        <v>2237</v>
      </c>
      <c r="B197" s="16" t="n">
        <v>94</v>
      </c>
      <c r="C197" s="7" t="n">
        <v>1</v>
      </c>
      <c r="D197" s="7" t="s">
        <v>19</v>
      </c>
      <c r="E197" s="7" t="n">
        <v>16</v>
      </c>
    </row>
    <row r="198" spans="1:9">
      <c r="A198" t="s">
        <v>4</v>
      </c>
      <c r="B198" s="4" t="s">
        <v>5</v>
      </c>
      <c r="C198" s="4" t="s">
        <v>7</v>
      </c>
      <c r="D198" s="4" t="s">
        <v>12</v>
      </c>
      <c r="E198" s="4" t="s">
        <v>9</v>
      </c>
    </row>
    <row r="199" spans="1:9">
      <c r="A199" t="n">
        <v>2248</v>
      </c>
      <c r="B199" s="16" t="n">
        <v>94</v>
      </c>
      <c r="C199" s="7" t="n">
        <v>1</v>
      </c>
      <c r="D199" s="7" t="s">
        <v>19</v>
      </c>
      <c r="E199" s="7" t="n">
        <v>512</v>
      </c>
    </row>
    <row r="200" spans="1:9">
      <c r="A200" t="s">
        <v>4</v>
      </c>
      <c r="B200" s="4" t="s">
        <v>5</v>
      </c>
      <c r="C200" s="4" t="s">
        <v>7</v>
      </c>
      <c r="D200" s="4" t="s">
        <v>9</v>
      </c>
      <c r="E200" s="4" t="s">
        <v>7</v>
      </c>
      <c r="F200" s="4" t="s">
        <v>9</v>
      </c>
      <c r="G200" s="4" t="s">
        <v>7</v>
      </c>
      <c r="H200" s="4" t="s">
        <v>7</v>
      </c>
      <c r="I200" s="4" t="s">
        <v>14</v>
      </c>
    </row>
    <row r="201" spans="1:9">
      <c r="A201" t="n">
        <v>2259</v>
      </c>
      <c r="B201" s="10" t="n">
        <v>5</v>
      </c>
      <c r="C201" s="7" t="n">
        <v>30</v>
      </c>
      <c r="D201" s="7" t="n">
        <v>10267</v>
      </c>
      <c r="E201" s="7" t="n">
        <v>30</v>
      </c>
      <c r="F201" s="7" t="n">
        <v>9201</v>
      </c>
      <c r="G201" s="7" t="n">
        <v>11</v>
      </c>
      <c r="H201" s="7" t="n">
        <v>1</v>
      </c>
      <c r="I201" s="11" t="n">
        <f t="normal" ca="1">A209</f>
        <v>0</v>
      </c>
    </row>
    <row r="202" spans="1:9">
      <c r="A202" t="s">
        <v>4</v>
      </c>
      <c r="B202" s="4" t="s">
        <v>5</v>
      </c>
      <c r="C202" s="4" t="s">
        <v>7</v>
      </c>
      <c r="D202" s="4" t="s">
        <v>12</v>
      </c>
      <c r="E202" s="4" t="s">
        <v>9</v>
      </c>
    </row>
    <row r="203" spans="1:9">
      <c r="A203" t="n">
        <v>2272</v>
      </c>
      <c r="B203" s="16" t="n">
        <v>94</v>
      </c>
      <c r="C203" s="7" t="n">
        <v>1</v>
      </c>
      <c r="D203" s="7" t="s">
        <v>21</v>
      </c>
      <c r="E203" s="7" t="n">
        <v>16</v>
      </c>
    </row>
    <row r="204" spans="1:9">
      <c r="A204" t="s">
        <v>4</v>
      </c>
      <c r="B204" s="4" t="s">
        <v>5</v>
      </c>
      <c r="C204" s="4" t="s">
        <v>7</v>
      </c>
      <c r="D204" s="4" t="s">
        <v>12</v>
      </c>
      <c r="E204" s="4" t="s">
        <v>9</v>
      </c>
    </row>
    <row r="205" spans="1:9">
      <c r="A205" t="n">
        <v>2283</v>
      </c>
      <c r="B205" s="16" t="n">
        <v>94</v>
      </c>
      <c r="C205" s="7" t="n">
        <v>1</v>
      </c>
      <c r="D205" s="7" t="s">
        <v>21</v>
      </c>
      <c r="E205" s="7" t="n">
        <v>512</v>
      </c>
    </row>
    <row r="206" spans="1:9">
      <c r="A206" t="s">
        <v>4</v>
      </c>
      <c r="B206" s="4" t="s">
        <v>5</v>
      </c>
      <c r="C206" s="4" t="s">
        <v>7</v>
      </c>
      <c r="D206" s="4" t="s">
        <v>12</v>
      </c>
      <c r="E206" s="4" t="s">
        <v>9</v>
      </c>
    </row>
    <row r="207" spans="1:9">
      <c r="A207" t="n">
        <v>2294</v>
      </c>
      <c r="B207" s="17" t="n">
        <v>91</v>
      </c>
      <c r="C207" s="7" t="n">
        <v>0</v>
      </c>
      <c r="D207" s="7" t="s">
        <v>22</v>
      </c>
      <c r="E207" s="7" t="n">
        <v>1</v>
      </c>
    </row>
    <row r="208" spans="1:9">
      <c r="A208" t="s">
        <v>4</v>
      </c>
      <c r="B208" s="4" t="s">
        <v>5</v>
      </c>
      <c r="C208" s="4" t="s">
        <v>7</v>
      </c>
      <c r="D208" s="4" t="s">
        <v>9</v>
      </c>
      <c r="E208" s="4" t="s">
        <v>7</v>
      </c>
      <c r="F208" s="4" t="s">
        <v>14</v>
      </c>
    </row>
    <row r="209" spans="1:9">
      <c r="A209" t="n">
        <v>2312</v>
      </c>
      <c r="B209" s="10" t="n">
        <v>5</v>
      </c>
      <c r="C209" s="7" t="n">
        <v>30</v>
      </c>
      <c r="D209" s="7" t="n">
        <v>8962</v>
      </c>
      <c r="E209" s="7" t="n">
        <v>1</v>
      </c>
      <c r="F209" s="11" t="n">
        <f t="normal" ca="1">A217</f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12</v>
      </c>
      <c r="E210" s="4" t="s">
        <v>9</v>
      </c>
    </row>
    <row r="211" spans="1:9">
      <c r="A211" t="n">
        <v>2321</v>
      </c>
      <c r="B211" s="17" t="n">
        <v>91</v>
      </c>
      <c r="C211" s="7" t="n">
        <v>0</v>
      </c>
      <c r="D211" s="7" t="s">
        <v>20</v>
      </c>
      <c r="E211" s="7" t="n">
        <v>1</v>
      </c>
    </row>
    <row r="212" spans="1:9">
      <c r="A212" t="s">
        <v>4</v>
      </c>
      <c r="B212" s="4" t="s">
        <v>5</v>
      </c>
      <c r="C212" s="4" t="s">
        <v>7</v>
      </c>
      <c r="D212" s="4" t="s">
        <v>9</v>
      </c>
      <c r="E212" s="4" t="s">
        <v>12</v>
      </c>
      <c r="F212" s="4" t="s">
        <v>12</v>
      </c>
      <c r="G212" s="4" t="s">
        <v>7</v>
      </c>
    </row>
    <row r="213" spans="1:9">
      <c r="A213" t="n">
        <v>2337</v>
      </c>
      <c r="B213" s="18" t="n">
        <v>32</v>
      </c>
      <c r="C213" s="7" t="n">
        <v>0</v>
      </c>
      <c r="D213" s="7" t="n">
        <v>65533</v>
      </c>
      <c r="E213" s="7" t="s">
        <v>23</v>
      </c>
      <c r="F213" s="7" t="s">
        <v>24</v>
      </c>
      <c r="G213" s="7" t="n">
        <v>1</v>
      </c>
    </row>
    <row r="214" spans="1:9">
      <c r="A214" t="s">
        <v>4</v>
      </c>
      <c r="B214" s="4" t="s">
        <v>5</v>
      </c>
      <c r="C214" s="4" t="s">
        <v>14</v>
      </c>
    </row>
    <row r="215" spans="1:9">
      <c r="A215" t="n">
        <v>2357</v>
      </c>
      <c r="B215" s="19" t="n">
        <v>3</v>
      </c>
      <c r="C215" s="11" t="n">
        <f t="normal" ca="1">A219</f>
        <v>0</v>
      </c>
    </row>
    <row r="216" spans="1:9">
      <c r="A216" t="s">
        <v>4</v>
      </c>
      <c r="B216" s="4" t="s">
        <v>5</v>
      </c>
      <c r="C216" s="4" t="s">
        <v>7</v>
      </c>
      <c r="D216" s="4" t="s">
        <v>9</v>
      </c>
      <c r="E216" s="4" t="s">
        <v>7</v>
      </c>
      <c r="F216" s="4" t="s">
        <v>14</v>
      </c>
    </row>
    <row r="217" spans="1:9">
      <c r="A217" t="n">
        <v>2362</v>
      </c>
      <c r="B217" s="10" t="n">
        <v>5</v>
      </c>
      <c r="C217" s="7" t="n">
        <v>30</v>
      </c>
      <c r="D217" s="7" t="n">
        <v>8966</v>
      </c>
      <c r="E217" s="7" t="n">
        <v>1</v>
      </c>
      <c r="F217" s="11" t="n">
        <f t="normal" ca="1">A219</f>
        <v>0</v>
      </c>
    </row>
    <row r="218" spans="1:9">
      <c r="A218" t="s">
        <v>4</v>
      </c>
      <c r="B218" s="4" t="s">
        <v>5</v>
      </c>
      <c r="C218" s="4" t="s">
        <v>7</v>
      </c>
      <c r="D218" s="4" t="s">
        <v>12</v>
      </c>
      <c r="E218" s="4" t="s">
        <v>9</v>
      </c>
    </row>
    <row r="219" spans="1:9">
      <c r="A219" t="n">
        <v>2371</v>
      </c>
      <c r="B219" s="17" t="n">
        <v>91</v>
      </c>
      <c r="C219" s="7" t="n">
        <v>1</v>
      </c>
      <c r="D219" s="7" t="s">
        <v>37</v>
      </c>
      <c r="E219" s="7" t="n">
        <v>1</v>
      </c>
    </row>
    <row r="220" spans="1:9">
      <c r="A220" t="s">
        <v>4</v>
      </c>
      <c r="B220" s="4" t="s">
        <v>5</v>
      </c>
      <c r="C220" s="4" t="s">
        <v>7</v>
      </c>
      <c r="D220" s="4" t="s">
        <v>9</v>
      </c>
      <c r="E220" s="4" t="s">
        <v>7</v>
      </c>
      <c r="F220" s="4" t="s">
        <v>9</v>
      </c>
      <c r="G220" s="4" t="s">
        <v>7</v>
      </c>
      <c r="H220" s="4" t="s">
        <v>7</v>
      </c>
      <c r="I220" s="4" t="s">
        <v>7</v>
      </c>
      <c r="J220" s="4" t="s">
        <v>14</v>
      </c>
    </row>
    <row r="221" spans="1:9">
      <c r="A221" t="n">
        <v>2389</v>
      </c>
      <c r="B221" s="10" t="n">
        <v>5</v>
      </c>
      <c r="C221" s="7" t="n">
        <v>30</v>
      </c>
      <c r="D221" s="7" t="n">
        <v>8960</v>
      </c>
      <c r="E221" s="7" t="n">
        <v>30</v>
      </c>
      <c r="F221" s="7" t="n">
        <v>8961</v>
      </c>
      <c r="G221" s="7" t="n">
        <v>8</v>
      </c>
      <c r="H221" s="7" t="n">
        <v>9</v>
      </c>
      <c r="I221" s="7" t="n">
        <v>1</v>
      </c>
      <c r="J221" s="11" t="n">
        <f t="normal" ca="1">A225</f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12</v>
      </c>
      <c r="E222" s="4" t="s">
        <v>9</v>
      </c>
    </row>
    <row r="223" spans="1:9">
      <c r="A223" t="n">
        <v>2403</v>
      </c>
      <c r="B223" s="17" t="n">
        <v>91</v>
      </c>
      <c r="C223" s="7" t="n">
        <v>0</v>
      </c>
      <c r="D223" s="7" t="s">
        <v>37</v>
      </c>
      <c r="E223" s="7" t="n">
        <v>1</v>
      </c>
    </row>
    <row r="224" spans="1:9">
      <c r="A224" t="s">
        <v>4</v>
      </c>
      <c r="B224" s="4" t="s">
        <v>5</v>
      </c>
      <c r="C224" s="4" t="s">
        <v>14</v>
      </c>
    </row>
    <row r="225" spans="1:10">
      <c r="A225" t="n">
        <v>2421</v>
      </c>
      <c r="B225" s="19" t="n">
        <v>3</v>
      </c>
      <c r="C225" s="11" t="n">
        <f t="normal" ca="1">A241</f>
        <v>0</v>
      </c>
    </row>
    <row r="226" spans="1:10">
      <c r="A226" t="s">
        <v>4</v>
      </c>
      <c r="B226" s="4" t="s">
        <v>5</v>
      </c>
      <c r="C226" s="4" t="s">
        <v>7</v>
      </c>
      <c r="D226" s="4" t="s">
        <v>7</v>
      </c>
      <c r="E226" s="4" t="s">
        <v>7</v>
      </c>
      <c r="F226" s="4" t="s">
        <v>11</v>
      </c>
      <c r="G226" s="4" t="s">
        <v>7</v>
      </c>
      <c r="H226" s="4" t="s">
        <v>7</v>
      </c>
      <c r="I226" s="4" t="s">
        <v>14</v>
      </c>
    </row>
    <row r="227" spans="1:10">
      <c r="A227" t="n">
        <v>2426</v>
      </c>
      <c r="B227" s="10" t="n">
        <v>5</v>
      </c>
      <c r="C227" s="7" t="n">
        <v>35</v>
      </c>
      <c r="D227" s="7" t="n">
        <v>3</v>
      </c>
      <c r="E227" s="7" t="n">
        <v>0</v>
      </c>
      <c r="F227" s="7" t="n">
        <v>3</v>
      </c>
      <c r="G227" s="7" t="n">
        <v>2</v>
      </c>
      <c r="H227" s="7" t="n">
        <v>1</v>
      </c>
      <c r="I227" s="11" t="n">
        <f t="normal" ca="1">A231</f>
        <v>0</v>
      </c>
    </row>
    <row r="228" spans="1:10">
      <c r="A228" t="s">
        <v>4</v>
      </c>
      <c r="B228" s="4" t="s">
        <v>5</v>
      </c>
      <c r="C228" s="4" t="s">
        <v>14</v>
      </c>
    </row>
    <row r="229" spans="1:10">
      <c r="A229" t="n">
        <v>2440</v>
      </c>
      <c r="B229" s="19" t="n">
        <v>3</v>
      </c>
      <c r="C229" s="11" t="n">
        <f t="normal" ca="1">A241</f>
        <v>0</v>
      </c>
    </row>
    <row r="230" spans="1:10">
      <c r="A230" t="s">
        <v>4</v>
      </c>
      <c r="B230" s="4" t="s">
        <v>5</v>
      </c>
      <c r="C230" s="4" t="s">
        <v>7</v>
      </c>
      <c r="D230" s="4" t="s">
        <v>7</v>
      </c>
      <c r="E230" s="4" t="s">
        <v>7</v>
      </c>
      <c r="F230" s="4" t="s">
        <v>11</v>
      </c>
      <c r="G230" s="4" t="s">
        <v>7</v>
      </c>
      <c r="H230" s="4" t="s">
        <v>7</v>
      </c>
      <c r="I230" s="4" t="s">
        <v>14</v>
      </c>
    </row>
    <row r="231" spans="1:10">
      <c r="A231" t="n">
        <v>2445</v>
      </c>
      <c r="B231" s="10" t="n">
        <v>5</v>
      </c>
      <c r="C231" s="7" t="n">
        <v>35</v>
      </c>
      <c r="D231" s="7" t="n">
        <v>3</v>
      </c>
      <c r="E231" s="7" t="n">
        <v>0</v>
      </c>
      <c r="F231" s="7" t="n">
        <v>4</v>
      </c>
      <c r="G231" s="7" t="n">
        <v>2</v>
      </c>
      <c r="H231" s="7" t="n">
        <v>1</v>
      </c>
      <c r="I231" s="11" t="n">
        <f t="normal" ca="1">A235</f>
        <v>0</v>
      </c>
    </row>
    <row r="232" spans="1:10">
      <c r="A232" t="s">
        <v>4</v>
      </c>
      <c r="B232" s="4" t="s">
        <v>5</v>
      </c>
      <c r="C232" s="4" t="s">
        <v>14</v>
      </c>
    </row>
    <row r="233" spans="1:10">
      <c r="A233" t="n">
        <v>2459</v>
      </c>
      <c r="B233" s="19" t="n">
        <v>3</v>
      </c>
      <c r="C233" s="11" t="n">
        <f t="normal" ca="1">A241</f>
        <v>0</v>
      </c>
    </row>
    <row r="234" spans="1:10">
      <c r="A234" t="s">
        <v>4</v>
      </c>
      <c r="B234" s="4" t="s">
        <v>5</v>
      </c>
      <c r="C234" s="4" t="s">
        <v>7</v>
      </c>
      <c r="D234" s="4" t="s">
        <v>7</v>
      </c>
      <c r="E234" s="4" t="s">
        <v>7</v>
      </c>
      <c r="F234" s="4" t="s">
        <v>11</v>
      </c>
      <c r="G234" s="4" t="s">
        <v>7</v>
      </c>
      <c r="H234" s="4" t="s">
        <v>7</v>
      </c>
      <c r="I234" s="4" t="s">
        <v>14</v>
      </c>
    </row>
    <row r="235" spans="1:10">
      <c r="A235" t="n">
        <v>2464</v>
      </c>
      <c r="B235" s="10" t="n">
        <v>5</v>
      </c>
      <c r="C235" s="7" t="n">
        <v>35</v>
      </c>
      <c r="D235" s="7" t="n">
        <v>3</v>
      </c>
      <c r="E235" s="7" t="n">
        <v>0</v>
      </c>
      <c r="F235" s="7" t="n">
        <v>5</v>
      </c>
      <c r="G235" s="7" t="n">
        <v>2</v>
      </c>
      <c r="H235" s="7" t="n">
        <v>1</v>
      </c>
      <c r="I235" s="11" t="n">
        <f t="normal" ca="1">A239</f>
        <v>0</v>
      </c>
    </row>
    <row r="236" spans="1:10">
      <c r="A236" t="s">
        <v>4</v>
      </c>
      <c r="B236" s="4" t="s">
        <v>5</v>
      </c>
      <c r="C236" s="4" t="s">
        <v>14</v>
      </c>
    </row>
    <row r="237" spans="1:10">
      <c r="A237" t="n">
        <v>2478</v>
      </c>
      <c r="B237" s="19" t="n">
        <v>3</v>
      </c>
      <c r="C237" s="11" t="n">
        <f t="normal" ca="1">A241</f>
        <v>0</v>
      </c>
    </row>
    <row r="238" spans="1:10">
      <c r="A238" t="s">
        <v>4</v>
      </c>
      <c r="B238" s="4" t="s">
        <v>5</v>
      </c>
      <c r="C238" s="4" t="s">
        <v>7</v>
      </c>
      <c r="D238" s="4" t="s">
        <v>7</v>
      </c>
      <c r="E238" s="4" t="s">
        <v>7</v>
      </c>
      <c r="F238" s="4" t="s">
        <v>11</v>
      </c>
      <c r="G238" s="4" t="s">
        <v>7</v>
      </c>
      <c r="H238" s="4" t="s">
        <v>7</v>
      </c>
      <c r="I238" s="4" t="s">
        <v>14</v>
      </c>
    </row>
    <row r="239" spans="1:10">
      <c r="A239" t="n">
        <v>2483</v>
      </c>
      <c r="B239" s="10" t="n">
        <v>5</v>
      </c>
      <c r="C239" s="7" t="n">
        <v>35</v>
      </c>
      <c r="D239" s="7" t="n">
        <v>3</v>
      </c>
      <c r="E239" s="7" t="n">
        <v>0</v>
      </c>
      <c r="F239" s="7" t="n">
        <v>6</v>
      </c>
      <c r="G239" s="7" t="n">
        <v>2</v>
      </c>
      <c r="H239" s="7" t="n">
        <v>1</v>
      </c>
      <c r="I239" s="11" t="n">
        <f t="normal" ca="1">A241</f>
        <v>0</v>
      </c>
    </row>
    <row r="240" spans="1:10">
      <c r="A240" t="s">
        <v>4</v>
      </c>
      <c r="B240" s="4" t="s">
        <v>5</v>
      </c>
    </row>
    <row r="241" spans="1:9">
      <c r="A241" t="n">
        <v>2497</v>
      </c>
      <c r="B241" s="5" t="n">
        <v>1</v>
      </c>
    </row>
    <row r="242" spans="1:9" s="3" customFormat="1" customHeight="0">
      <c r="A242" s="3" t="s">
        <v>2</v>
      </c>
      <c r="B242" s="3" t="s">
        <v>38</v>
      </c>
    </row>
    <row r="243" spans="1:9">
      <c r="A243" t="s">
        <v>4</v>
      </c>
      <c r="B243" s="4" t="s">
        <v>5</v>
      </c>
      <c r="C243" s="4" t="s">
        <v>7</v>
      </c>
      <c r="D243" s="4" t="s">
        <v>12</v>
      </c>
    </row>
    <row r="244" spans="1:9">
      <c r="A244" t="n">
        <v>2500</v>
      </c>
      <c r="B244" s="14" t="n">
        <v>2</v>
      </c>
      <c r="C244" s="7" t="n">
        <v>11</v>
      </c>
      <c r="D244" s="7" t="s">
        <v>39</v>
      </c>
    </row>
    <row r="245" spans="1:9">
      <c r="A245" t="s">
        <v>4</v>
      </c>
      <c r="B245" s="4" t="s">
        <v>5</v>
      </c>
      <c r="C245" s="4" t="s">
        <v>7</v>
      </c>
      <c r="D245" s="4" t="s">
        <v>7</v>
      </c>
    </row>
    <row r="246" spans="1:9">
      <c r="A246" t="n">
        <v>2512</v>
      </c>
      <c r="B246" s="6" t="n">
        <v>162</v>
      </c>
      <c r="C246" s="7" t="n">
        <v>0</v>
      </c>
      <c r="D246" s="7" t="n">
        <v>1</v>
      </c>
    </row>
    <row r="247" spans="1:9">
      <c r="A247" t="s">
        <v>4</v>
      </c>
      <c r="B247" s="4" t="s">
        <v>5</v>
      </c>
    </row>
    <row r="248" spans="1:9">
      <c r="A248" t="n">
        <v>2515</v>
      </c>
      <c r="B248" s="5" t="n">
        <v>1</v>
      </c>
    </row>
    <row r="249" spans="1:9" s="3" customFormat="1" customHeight="0">
      <c r="A249" s="3" t="s">
        <v>2</v>
      </c>
      <c r="B249" s="3" t="s">
        <v>40</v>
      </c>
    </row>
    <row r="250" spans="1:9">
      <c r="A250" t="s">
        <v>4</v>
      </c>
      <c r="B250" s="4" t="s">
        <v>5</v>
      </c>
      <c r="C250" s="4" t="s">
        <v>7</v>
      </c>
      <c r="D250" s="4" t="s">
        <v>12</v>
      </c>
    </row>
    <row r="251" spans="1:9">
      <c r="A251" t="n">
        <v>2516</v>
      </c>
      <c r="B251" s="14" t="n">
        <v>2</v>
      </c>
      <c r="C251" s="7" t="n">
        <v>11</v>
      </c>
      <c r="D251" s="7" t="s">
        <v>15</v>
      </c>
    </row>
    <row r="252" spans="1:9">
      <c r="A252" t="s">
        <v>4</v>
      </c>
      <c r="B252" s="4" t="s">
        <v>5</v>
      </c>
    </row>
    <row r="253" spans="1:9">
      <c r="A253" t="n">
        <v>2528</v>
      </c>
      <c r="B253" s="5" t="n">
        <v>1</v>
      </c>
    </row>
    <row r="254" spans="1:9" s="3" customFormat="1" customHeight="0">
      <c r="A254" s="3" t="s">
        <v>2</v>
      </c>
      <c r="B254" s="3" t="s">
        <v>41</v>
      </c>
    </row>
    <row r="255" spans="1:9">
      <c r="A255" t="s">
        <v>4</v>
      </c>
      <c r="B255" s="4" t="s">
        <v>5</v>
      </c>
      <c r="C255" s="4" t="s">
        <v>7</v>
      </c>
      <c r="D255" s="4" t="s">
        <v>9</v>
      </c>
      <c r="E255" s="4" t="s">
        <v>7</v>
      </c>
      <c r="F255" s="4" t="s">
        <v>9</v>
      </c>
      <c r="G255" s="4" t="s">
        <v>7</v>
      </c>
      <c r="H255" s="4" t="s">
        <v>7</v>
      </c>
      <c r="I255" s="4" t="s">
        <v>7</v>
      </c>
      <c r="J255" s="4" t="s">
        <v>14</v>
      </c>
    </row>
    <row r="256" spans="1:9">
      <c r="A256" t="n">
        <v>2532</v>
      </c>
      <c r="B256" s="10" t="n">
        <v>5</v>
      </c>
      <c r="C256" s="7" t="n">
        <v>30</v>
      </c>
      <c r="D256" s="7" t="n">
        <v>8962</v>
      </c>
      <c r="E256" s="7" t="n">
        <v>30</v>
      </c>
      <c r="F256" s="7" t="n">
        <v>8963</v>
      </c>
      <c r="G256" s="7" t="n">
        <v>8</v>
      </c>
      <c r="H256" s="7" t="n">
        <v>9</v>
      </c>
      <c r="I256" s="7" t="n">
        <v>1</v>
      </c>
      <c r="J256" s="11" t="n">
        <f t="normal" ca="1">A268</f>
        <v>0</v>
      </c>
    </row>
    <row r="257" spans="1:10">
      <c r="A257" t="s">
        <v>4</v>
      </c>
      <c r="B257" s="4" t="s">
        <v>5</v>
      </c>
      <c r="C257" s="4" t="s">
        <v>7</v>
      </c>
      <c r="D257" s="20" t="s">
        <v>42</v>
      </c>
      <c r="E257" s="4" t="s">
        <v>5</v>
      </c>
      <c r="F257" s="4" t="s">
        <v>7</v>
      </c>
      <c r="G257" s="20" t="s">
        <v>43</v>
      </c>
      <c r="H257" s="4" t="s">
        <v>7</v>
      </c>
      <c r="I257" s="4" t="s">
        <v>14</v>
      </c>
    </row>
    <row r="258" spans="1:10">
      <c r="A258" t="n">
        <v>2546</v>
      </c>
      <c r="B258" s="10" t="n">
        <v>5</v>
      </c>
      <c r="C258" s="7" t="n">
        <v>28</v>
      </c>
      <c r="D258" s="20" t="s">
        <v>3</v>
      </c>
      <c r="E258" s="21" t="n">
        <v>74</v>
      </c>
      <c r="F258" s="7" t="n">
        <v>47</v>
      </c>
      <c r="G258" s="20" t="s">
        <v>3</v>
      </c>
      <c r="H258" s="7" t="n">
        <v>1</v>
      </c>
      <c r="I258" s="11" t="n">
        <f t="normal" ca="1">A264</f>
        <v>0</v>
      </c>
    </row>
    <row r="259" spans="1:10">
      <c r="A259" t="s">
        <v>4</v>
      </c>
      <c r="B259" s="4" t="s">
        <v>5</v>
      </c>
      <c r="C259" s="4" t="s">
        <v>7</v>
      </c>
      <c r="D259" s="4" t="s">
        <v>9</v>
      </c>
      <c r="E259" s="4" t="s">
        <v>10</v>
      </c>
      <c r="F259" s="4" t="s">
        <v>9</v>
      </c>
      <c r="G259" s="4" t="s">
        <v>10</v>
      </c>
      <c r="H259" s="4" t="s">
        <v>7</v>
      </c>
    </row>
    <row r="260" spans="1:10">
      <c r="A260" t="n">
        <v>2555</v>
      </c>
      <c r="B260" s="13" t="n">
        <v>49</v>
      </c>
      <c r="C260" s="7" t="n">
        <v>4</v>
      </c>
      <c r="D260" s="7" t="n">
        <v>522</v>
      </c>
      <c r="E260" s="7" t="n">
        <v>1</v>
      </c>
      <c r="F260" s="7" t="n">
        <v>0</v>
      </c>
      <c r="G260" s="7" t="n">
        <v>0</v>
      </c>
      <c r="H260" s="7" t="n">
        <v>0</v>
      </c>
    </row>
    <row r="261" spans="1:10">
      <c r="A261" t="s">
        <v>4</v>
      </c>
      <c r="B261" s="4" t="s">
        <v>5</v>
      </c>
      <c r="C261" s="4" t="s">
        <v>14</v>
      </c>
    </row>
    <row r="262" spans="1:10">
      <c r="A262" t="n">
        <v>2570</v>
      </c>
      <c r="B262" s="19" t="n">
        <v>3</v>
      </c>
      <c r="C262" s="11" t="n">
        <f t="normal" ca="1">A268</f>
        <v>0</v>
      </c>
    </row>
    <row r="263" spans="1:10">
      <c r="A263" t="s">
        <v>4</v>
      </c>
      <c r="B263" s="4" t="s">
        <v>5</v>
      </c>
      <c r="C263" s="4" t="s">
        <v>7</v>
      </c>
      <c r="D263" s="4" t="s">
        <v>9</v>
      </c>
    </row>
    <row r="264" spans="1:10">
      <c r="A264" t="n">
        <v>2575</v>
      </c>
      <c r="B264" s="13" t="n">
        <v>49</v>
      </c>
      <c r="C264" s="7" t="n">
        <v>6</v>
      </c>
      <c r="D264" s="7" t="n">
        <v>1</v>
      </c>
    </row>
    <row r="265" spans="1:10">
      <c r="A265" t="s">
        <v>4</v>
      </c>
      <c r="B265" s="4" t="s">
        <v>5</v>
      </c>
      <c r="C265" s="4" t="s">
        <v>7</v>
      </c>
      <c r="D265" s="4" t="s">
        <v>9</v>
      </c>
      <c r="E265" s="4" t="s">
        <v>10</v>
      </c>
      <c r="F265" s="4" t="s">
        <v>9</v>
      </c>
      <c r="G265" s="4" t="s">
        <v>10</v>
      </c>
      <c r="H265" s="4" t="s">
        <v>7</v>
      </c>
    </row>
    <row r="266" spans="1:10">
      <c r="A266" t="n">
        <v>2579</v>
      </c>
      <c r="B266" s="13" t="n">
        <v>49</v>
      </c>
      <c r="C266" s="7" t="n">
        <v>4</v>
      </c>
      <c r="D266" s="7" t="n">
        <v>305</v>
      </c>
      <c r="E266" s="7" t="n">
        <v>1</v>
      </c>
      <c r="F266" s="7" t="n">
        <v>0</v>
      </c>
      <c r="G266" s="7" t="n">
        <v>0</v>
      </c>
      <c r="H266" s="7" t="n">
        <v>0</v>
      </c>
    </row>
    <row r="267" spans="1:10">
      <c r="A267" t="s">
        <v>4</v>
      </c>
      <c r="B267" s="4" t="s">
        <v>5</v>
      </c>
    </row>
    <row r="268" spans="1:10">
      <c r="A268" t="n">
        <v>2594</v>
      </c>
      <c r="B268" s="5" t="n">
        <v>1</v>
      </c>
    </row>
    <row r="269" spans="1:10" s="3" customFormat="1" customHeight="0">
      <c r="A269" s="3" t="s">
        <v>2</v>
      </c>
      <c r="B269" s="3" t="s">
        <v>44</v>
      </c>
    </row>
    <row r="270" spans="1:10">
      <c r="A270" t="s">
        <v>4</v>
      </c>
      <c r="B270" s="4" t="s">
        <v>5</v>
      </c>
      <c r="C270" s="4" t="s">
        <v>7</v>
      </c>
      <c r="D270" s="4" t="s">
        <v>9</v>
      </c>
    </row>
    <row r="271" spans="1:10">
      <c r="A271" t="n">
        <v>2596</v>
      </c>
      <c r="B271" s="22" t="n">
        <v>22</v>
      </c>
      <c r="C271" s="7" t="n">
        <v>20</v>
      </c>
      <c r="D271" s="7" t="n">
        <v>0</v>
      </c>
    </row>
    <row r="272" spans="1:10">
      <c r="A272" t="s">
        <v>4</v>
      </c>
      <c r="B272" s="4" t="s">
        <v>5</v>
      </c>
      <c r="C272" s="4" t="s">
        <v>7</v>
      </c>
      <c r="D272" s="4" t="s">
        <v>7</v>
      </c>
      <c r="E272" s="4" t="s">
        <v>11</v>
      </c>
      <c r="F272" s="4" t="s">
        <v>7</v>
      </c>
      <c r="G272" s="4" t="s">
        <v>7</v>
      </c>
    </row>
    <row r="273" spans="1:9">
      <c r="A273" t="n">
        <v>2600</v>
      </c>
      <c r="B273" s="23" t="n">
        <v>18</v>
      </c>
      <c r="C273" s="7" t="n">
        <v>0</v>
      </c>
      <c r="D273" s="7" t="n">
        <v>0</v>
      </c>
      <c r="E273" s="7" t="n">
        <v>0</v>
      </c>
      <c r="F273" s="7" t="n">
        <v>19</v>
      </c>
      <c r="G273" s="7" t="n">
        <v>1</v>
      </c>
    </row>
    <row r="274" spans="1:9">
      <c r="A274" t="s">
        <v>4</v>
      </c>
      <c r="B274" s="4" t="s">
        <v>5</v>
      </c>
      <c r="C274" s="4" t="s">
        <v>7</v>
      </c>
      <c r="D274" s="4" t="s">
        <v>7</v>
      </c>
      <c r="E274" s="4" t="s">
        <v>9</v>
      </c>
      <c r="F274" s="4" t="s">
        <v>10</v>
      </c>
    </row>
    <row r="275" spans="1:9">
      <c r="A275" t="n">
        <v>2609</v>
      </c>
      <c r="B275" s="24" t="n">
        <v>107</v>
      </c>
      <c r="C275" s="7" t="n">
        <v>0</v>
      </c>
      <c r="D275" s="7" t="n">
        <v>0</v>
      </c>
      <c r="E275" s="7" t="n">
        <v>0</v>
      </c>
      <c r="F275" s="7" t="n">
        <v>32</v>
      </c>
    </row>
    <row r="276" spans="1:9">
      <c r="A276" t="s">
        <v>4</v>
      </c>
      <c r="B276" s="4" t="s">
        <v>5</v>
      </c>
      <c r="C276" s="4" t="s">
        <v>7</v>
      </c>
      <c r="D276" s="4" t="s">
        <v>7</v>
      </c>
      <c r="E276" s="4" t="s">
        <v>12</v>
      </c>
      <c r="F276" s="4" t="s">
        <v>9</v>
      </c>
    </row>
    <row r="277" spans="1:9">
      <c r="A277" t="n">
        <v>2618</v>
      </c>
      <c r="B277" s="24" t="n">
        <v>107</v>
      </c>
      <c r="C277" s="7" t="n">
        <v>1</v>
      </c>
      <c r="D277" s="7" t="n">
        <v>0</v>
      </c>
      <c r="E277" s="7" t="s">
        <v>45</v>
      </c>
      <c r="F277" s="7" t="n">
        <v>0</v>
      </c>
    </row>
    <row r="278" spans="1:9">
      <c r="A278" t="s">
        <v>4</v>
      </c>
      <c r="B278" s="4" t="s">
        <v>5</v>
      </c>
      <c r="C278" s="4" t="s">
        <v>7</v>
      </c>
      <c r="D278" s="4" t="s">
        <v>7</v>
      </c>
      <c r="E278" s="4" t="s">
        <v>12</v>
      </c>
      <c r="F278" s="4" t="s">
        <v>9</v>
      </c>
    </row>
    <row r="279" spans="1:9">
      <c r="A279" t="n">
        <v>2628</v>
      </c>
      <c r="B279" s="24" t="n">
        <v>107</v>
      </c>
      <c r="C279" s="7" t="n">
        <v>1</v>
      </c>
      <c r="D279" s="7" t="n">
        <v>0</v>
      </c>
      <c r="E279" s="7" t="s">
        <v>46</v>
      </c>
      <c r="F279" s="7" t="n">
        <v>3</v>
      </c>
    </row>
    <row r="280" spans="1:9">
      <c r="A280" t="s">
        <v>4</v>
      </c>
      <c r="B280" s="4" t="s">
        <v>5</v>
      </c>
      <c r="C280" s="4" t="s">
        <v>7</v>
      </c>
      <c r="D280" s="4" t="s">
        <v>7</v>
      </c>
      <c r="E280" s="4" t="s">
        <v>7</v>
      </c>
      <c r="F280" s="4" t="s">
        <v>9</v>
      </c>
      <c r="G280" s="4" t="s">
        <v>9</v>
      </c>
      <c r="H280" s="4" t="s">
        <v>7</v>
      </c>
    </row>
    <row r="281" spans="1:9">
      <c r="A281" t="n">
        <v>2640</v>
      </c>
      <c r="B281" s="24" t="n">
        <v>107</v>
      </c>
      <c r="C281" s="7" t="n">
        <v>2</v>
      </c>
      <c r="D281" s="7" t="n">
        <v>0</v>
      </c>
      <c r="E281" s="7" t="n">
        <v>1</v>
      </c>
      <c r="F281" s="7" t="n">
        <v>65535</v>
      </c>
      <c r="G281" s="7" t="n">
        <v>65535</v>
      </c>
      <c r="H281" s="7" t="n"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7</v>
      </c>
      <c r="E282" s="4" t="s">
        <v>7</v>
      </c>
    </row>
    <row r="283" spans="1:9">
      <c r="A283" t="n">
        <v>2649</v>
      </c>
      <c r="B283" s="24" t="n">
        <v>107</v>
      </c>
      <c r="C283" s="7" t="n">
        <v>4</v>
      </c>
      <c r="D283" s="7" t="n">
        <v>0</v>
      </c>
      <c r="E283" s="7" t="n"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7</v>
      </c>
    </row>
    <row r="285" spans="1:9">
      <c r="A285" t="n">
        <v>2653</v>
      </c>
      <c r="B285" s="24" t="n">
        <v>107</v>
      </c>
      <c r="C285" s="7" t="n">
        <v>3</v>
      </c>
      <c r="D285" s="7" t="n"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7</v>
      </c>
      <c r="E286" s="4" t="s">
        <v>7</v>
      </c>
      <c r="F286" s="4" t="s">
        <v>11</v>
      </c>
      <c r="G286" s="4" t="s">
        <v>7</v>
      </c>
      <c r="H286" s="4" t="s">
        <v>7</v>
      </c>
      <c r="I286" s="4" t="s">
        <v>14</v>
      </c>
    </row>
    <row r="287" spans="1:9">
      <c r="A287" t="n">
        <v>2656</v>
      </c>
      <c r="B287" s="10" t="n">
        <v>5</v>
      </c>
      <c r="C287" s="7" t="n">
        <v>35</v>
      </c>
      <c r="D287" s="7" t="n">
        <v>0</v>
      </c>
      <c r="E287" s="7" t="n">
        <v>0</v>
      </c>
      <c r="F287" s="7" t="n">
        <v>0</v>
      </c>
      <c r="G287" s="7" t="n">
        <v>2</v>
      </c>
      <c r="H287" s="7" t="n">
        <v>1</v>
      </c>
      <c r="I287" s="11" t="n">
        <f t="normal" ca="1">A313</f>
        <v>0</v>
      </c>
    </row>
    <row r="288" spans="1:9">
      <c r="A288" t="s">
        <v>4</v>
      </c>
      <c r="B288" s="4" t="s">
        <v>5</v>
      </c>
      <c r="C288" s="4" t="s">
        <v>7</v>
      </c>
      <c r="D288" s="4" t="s">
        <v>10</v>
      </c>
      <c r="E288" s="4" t="s">
        <v>9</v>
      </c>
      <c r="F288" s="4" t="s">
        <v>7</v>
      </c>
    </row>
    <row r="289" spans="1:9">
      <c r="A289" t="n">
        <v>2670</v>
      </c>
      <c r="B289" s="13" t="n">
        <v>49</v>
      </c>
      <c r="C289" s="7" t="n">
        <v>3</v>
      </c>
      <c r="D289" s="7" t="n">
        <v>0</v>
      </c>
      <c r="E289" s="7" t="n">
        <v>1500</v>
      </c>
      <c r="F289" s="7" t="n">
        <v>0</v>
      </c>
    </row>
    <row r="290" spans="1:9">
      <c r="A290" t="s">
        <v>4</v>
      </c>
      <c r="B290" s="4" t="s">
        <v>5</v>
      </c>
      <c r="C290" s="4" t="s">
        <v>7</v>
      </c>
      <c r="D290" s="4" t="s">
        <v>9</v>
      </c>
      <c r="E290" s="4" t="s">
        <v>10</v>
      </c>
    </row>
    <row r="291" spans="1:9">
      <c r="A291" t="n">
        <v>2679</v>
      </c>
      <c r="B291" s="25" t="n">
        <v>58</v>
      </c>
      <c r="C291" s="7" t="n">
        <v>0</v>
      </c>
      <c r="D291" s="7" t="n">
        <v>1000</v>
      </c>
      <c r="E291" s="7" t="n">
        <v>1</v>
      </c>
    </row>
    <row r="292" spans="1:9">
      <c r="A292" t="s">
        <v>4</v>
      </c>
      <c r="B292" s="4" t="s">
        <v>5</v>
      </c>
      <c r="C292" s="4" t="s">
        <v>7</v>
      </c>
      <c r="D292" s="4" t="s">
        <v>9</v>
      </c>
    </row>
    <row r="293" spans="1:9">
      <c r="A293" t="n">
        <v>2687</v>
      </c>
      <c r="B293" s="25" t="n">
        <v>58</v>
      </c>
      <c r="C293" s="7" t="n">
        <v>255</v>
      </c>
      <c r="D293" s="7" t="n">
        <v>0</v>
      </c>
    </row>
    <row r="294" spans="1:9">
      <c r="A294" t="s">
        <v>4</v>
      </c>
      <c r="B294" s="4" t="s">
        <v>5</v>
      </c>
      <c r="C294" s="4" t="s">
        <v>9</v>
      </c>
    </row>
    <row r="295" spans="1:9">
      <c r="A295" t="n">
        <v>2691</v>
      </c>
      <c r="B295" s="26" t="n">
        <v>16</v>
      </c>
      <c r="C295" s="7" t="n">
        <v>200</v>
      </c>
    </row>
    <row r="296" spans="1:9">
      <c r="A296" t="s">
        <v>4</v>
      </c>
      <c r="B296" s="4" t="s">
        <v>5</v>
      </c>
      <c r="C296" s="4" t="s">
        <v>7</v>
      </c>
    </row>
    <row r="297" spans="1:9">
      <c r="A297" t="n">
        <v>2694</v>
      </c>
      <c r="B297" s="27" t="n">
        <v>64</v>
      </c>
      <c r="C297" s="7" t="n">
        <v>7</v>
      </c>
    </row>
    <row r="298" spans="1:9">
      <c r="A298" t="s">
        <v>4</v>
      </c>
      <c r="B298" s="4" t="s">
        <v>5</v>
      </c>
      <c r="C298" s="4" t="s">
        <v>7</v>
      </c>
      <c r="D298" s="4" t="s">
        <v>9</v>
      </c>
      <c r="E298" s="4" t="s">
        <v>9</v>
      </c>
      <c r="F298" s="4" t="s">
        <v>9</v>
      </c>
    </row>
    <row r="299" spans="1:9">
      <c r="A299" t="n">
        <v>2696</v>
      </c>
      <c r="B299" s="28" t="n">
        <v>63</v>
      </c>
      <c r="C299" s="7" t="n">
        <v>0</v>
      </c>
      <c r="D299" s="7" t="n">
        <v>65535</v>
      </c>
      <c r="E299" s="7" t="n">
        <v>45</v>
      </c>
      <c r="F299" s="7" t="n">
        <v>0</v>
      </c>
    </row>
    <row r="300" spans="1:9">
      <c r="A300" t="s">
        <v>4</v>
      </c>
      <c r="B300" s="4" t="s">
        <v>5</v>
      </c>
      <c r="C300" s="4" t="s">
        <v>7</v>
      </c>
      <c r="D300" s="4" t="s">
        <v>9</v>
      </c>
      <c r="E300" s="4" t="s">
        <v>10</v>
      </c>
      <c r="F300" s="4" t="s">
        <v>9</v>
      </c>
      <c r="G300" s="4" t="s">
        <v>11</v>
      </c>
      <c r="H300" s="4" t="s">
        <v>11</v>
      </c>
      <c r="I300" s="4" t="s">
        <v>9</v>
      </c>
      <c r="J300" s="4" t="s">
        <v>9</v>
      </c>
      <c r="K300" s="4" t="s">
        <v>11</v>
      </c>
      <c r="L300" s="4" t="s">
        <v>11</v>
      </c>
      <c r="M300" s="4" t="s">
        <v>11</v>
      </c>
      <c r="N300" s="4" t="s">
        <v>11</v>
      </c>
      <c r="O300" s="4" t="s">
        <v>12</v>
      </c>
    </row>
    <row r="301" spans="1:9">
      <c r="A301" t="n">
        <v>2704</v>
      </c>
      <c r="B301" s="9" t="n">
        <v>50</v>
      </c>
      <c r="C301" s="7" t="n">
        <v>0</v>
      </c>
      <c r="D301" s="7" t="n">
        <v>12500</v>
      </c>
      <c r="E301" s="7" t="n">
        <v>1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65533</v>
      </c>
      <c r="K301" s="7" t="n">
        <v>0</v>
      </c>
      <c r="L301" s="7" t="n">
        <v>0</v>
      </c>
      <c r="M301" s="7" t="n">
        <v>0</v>
      </c>
      <c r="N301" s="7" t="n">
        <v>0</v>
      </c>
      <c r="O301" s="7" t="s">
        <v>13</v>
      </c>
    </row>
    <row r="302" spans="1:9">
      <c r="A302" t="s">
        <v>4</v>
      </c>
      <c r="B302" s="4" t="s">
        <v>5</v>
      </c>
      <c r="C302" s="4" t="s">
        <v>9</v>
      </c>
    </row>
    <row r="303" spans="1:9">
      <c r="A303" t="n">
        <v>2743</v>
      </c>
      <c r="B303" s="26" t="n">
        <v>16</v>
      </c>
      <c r="C303" s="7" t="n">
        <v>5500</v>
      </c>
    </row>
    <row r="304" spans="1:9">
      <c r="A304" t="s">
        <v>4</v>
      </c>
      <c r="B304" s="4" t="s">
        <v>5</v>
      </c>
      <c r="C304" s="4" t="s">
        <v>7</v>
      </c>
      <c r="D304" s="4" t="s">
        <v>10</v>
      </c>
      <c r="E304" s="4" t="s">
        <v>9</v>
      </c>
      <c r="F304" s="4" t="s">
        <v>7</v>
      </c>
    </row>
    <row r="305" spans="1:15">
      <c r="A305" t="n">
        <v>2746</v>
      </c>
      <c r="B305" s="13" t="n">
        <v>49</v>
      </c>
      <c r="C305" s="7" t="n">
        <v>3</v>
      </c>
      <c r="D305" s="7" t="n">
        <v>1</v>
      </c>
      <c r="E305" s="7" t="n">
        <v>1000</v>
      </c>
      <c r="F305" s="7" t="n">
        <v>0</v>
      </c>
    </row>
    <row r="306" spans="1:15">
      <c r="A306" t="s">
        <v>4</v>
      </c>
      <c r="B306" s="4" t="s">
        <v>5</v>
      </c>
      <c r="C306" s="4" t="s">
        <v>7</v>
      </c>
      <c r="D306" s="4" t="s">
        <v>9</v>
      </c>
      <c r="E306" s="4" t="s">
        <v>10</v>
      </c>
    </row>
    <row r="307" spans="1:15">
      <c r="A307" t="n">
        <v>2755</v>
      </c>
      <c r="B307" s="25" t="n">
        <v>58</v>
      </c>
      <c r="C307" s="7" t="n">
        <v>100</v>
      </c>
      <c r="D307" s="7" t="n">
        <v>500</v>
      </c>
      <c r="E307" s="7" t="n">
        <v>1</v>
      </c>
    </row>
    <row r="308" spans="1:15">
      <c r="A308" t="s">
        <v>4</v>
      </c>
      <c r="B308" s="4" t="s">
        <v>5</v>
      </c>
      <c r="C308" s="4" t="s">
        <v>7</v>
      </c>
      <c r="D308" s="4" t="s">
        <v>9</v>
      </c>
    </row>
    <row r="309" spans="1:15">
      <c r="A309" t="n">
        <v>2763</v>
      </c>
      <c r="B309" s="25" t="n">
        <v>58</v>
      </c>
      <c r="C309" s="7" t="n">
        <v>255</v>
      </c>
      <c r="D309" s="7" t="n">
        <v>0</v>
      </c>
    </row>
    <row r="310" spans="1:15">
      <c r="A310" t="s">
        <v>4</v>
      </c>
      <c r="B310" s="4" t="s">
        <v>5</v>
      </c>
      <c r="C310" s="4" t="s">
        <v>14</v>
      </c>
    </row>
    <row r="311" spans="1:15">
      <c r="A311" t="n">
        <v>2767</v>
      </c>
      <c r="B311" s="19" t="n">
        <v>3</v>
      </c>
      <c r="C311" s="11" t="n">
        <f t="normal" ca="1">A317</f>
        <v>0</v>
      </c>
    </row>
    <row r="312" spans="1:15">
      <c r="A312" t="s">
        <v>4</v>
      </c>
      <c r="B312" s="4" t="s">
        <v>5</v>
      </c>
      <c r="C312" s="4" t="s">
        <v>7</v>
      </c>
      <c r="D312" s="4" t="s">
        <v>7</v>
      </c>
      <c r="E312" s="4" t="s">
        <v>7</v>
      </c>
      <c r="F312" s="4" t="s">
        <v>11</v>
      </c>
      <c r="G312" s="4" t="s">
        <v>7</v>
      </c>
      <c r="H312" s="4" t="s">
        <v>7</v>
      </c>
      <c r="I312" s="4" t="s">
        <v>14</v>
      </c>
    </row>
    <row r="313" spans="1:15">
      <c r="A313" t="n">
        <v>2772</v>
      </c>
      <c r="B313" s="10" t="n">
        <v>5</v>
      </c>
      <c r="C313" s="7" t="n">
        <v>35</v>
      </c>
      <c r="D313" s="7" t="n">
        <v>0</v>
      </c>
      <c r="E313" s="7" t="n">
        <v>0</v>
      </c>
      <c r="F313" s="7" t="n">
        <v>3</v>
      </c>
      <c r="G313" s="7" t="n">
        <v>2</v>
      </c>
      <c r="H313" s="7" t="n">
        <v>1</v>
      </c>
      <c r="I313" s="11" t="n">
        <f t="normal" ca="1">A317</f>
        <v>0</v>
      </c>
    </row>
    <row r="314" spans="1:15">
      <c r="A314" t="s">
        <v>4</v>
      </c>
      <c r="B314" s="4" t="s">
        <v>5</v>
      </c>
      <c r="C314" s="4" t="s">
        <v>7</v>
      </c>
      <c r="D314" s="4" t="s">
        <v>7</v>
      </c>
      <c r="E314" s="4" t="s">
        <v>11</v>
      </c>
      <c r="F314" s="4" t="s">
        <v>7</v>
      </c>
      <c r="G314" s="4" t="s">
        <v>7</v>
      </c>
      <c r="H314" s="4" t="s">
        <v>7</v>
      </c>
    </row>
    <row r="315" spans="1:15">
      <c r="A315" t="n">
        <v>2786</v>
      </c>
      <c r="B315" s="23" t="n">
        <v>18</v>
      </c>
      <c r="C315" s="7" t="n">
        <v>0</v>
      </c>
      <c r="D315" s="7" t="n">
        <v>0</v>
      </c>
      <c r="E315" s="7" t="n">
        <v>2</v>
      </c>
      <c r="F315" s="7" t="n">
        <v>14</v>
      </c>
      <c r="G315" s="7" t="n">
        <v>19</v>
      </c>
      <c r="H315" s="7" t="n">
        <v>1</v>
      </c>
    </row>
    <row r="316" spans="1:15">
      <c r="A316" t="s">
        <v>4</v>
      </c>
      <c r="B316" s="4" t="s">
        <v>5</v>
      </c>
      <c r="C316" s="4" t="s">
        <v>7</v>
      </c>
      <c r="D316" s="4" t="s">
        <v>12</v>
      </c>
    </row>
    <row r="317" spans="1:15">
      <c r="A317" t="n">
        <v>2796</v>
      </c>
      <c r="B317" s="14" t="n">
        <v>2</v>
      </c>
      <c r="C317" s="7" t="n">
        <v>10</v>
      </c>
      <c r="D317" s="7" t="s">
        <v>47</v>
      </c>
    </row>
    <row r="318" spans="1:15">
      <c r="A318" t="s">
        <v>4</v>
      </c>
      <c r="B318" s="4" t="s">
        <v>5</v>
      </c>
      <c r="C318" s="4" t="s">
        <v>9</v>
      </c>
    </row>
    <row r="319" spans="1:15">
      <c r="A319" t="n">
        <v>2819</v>
      </c>
      <c r="B319" s="26" t="n">
        <v>16</v>
      </c>
      <c r="C319" s="7" t="n">
        <v>0</v>
      </c>
    </row>
    <row r="320" spans="1:15">
      <c r="A320" t="s">
        <v>4</v>
      </c>
      <c r="B320" s="4" t="s">
        <v>5</v>
      </c>
      <c r="C320" s="4" t="s">
        <v>7</v>
      </c>
      <c r="D320" s="4" t="s">
        <v>12</v>
      </c>
    </row>
    <row r="321" spans="1:9">
      <c r="A321" t="n">
        <v>2822</v>
      </c>
      <c r="B321" s="14" t="n">
        <v>2</v>
      </c>
      <c r="C321" s="7" t="n">
        <v>10</v>
      </c>
      <c r="D321" s="7" t="s">
        <v>48</v>
      </c>
    </row>
    <row r="322" spans="1:9">
      <c r="A322" t="s">
        <v>4</v>
      </c>
      <c r="B322" s="4" t="s">
        <v>5</v>
      </c>
      <c r="C322" s="4" t="s">
        <v>9</v>
      </c>
    </row>
    <row r="323" spans="1:9">
      <c r="A323" t="n">
        <v>2840</v>
      </c>
      <c r="B323" s="26" t="n">
        <v>16</v>
      </c>
      <c r="C323" s="7" t="n">
        <v>0</v>
      </c>
    </row>
    <row r="324" spans="1:9">
      <c r="A324" t="s">
        <v>4</v>
      </c>
      <c r="B324" s="4" t="s">
        <v>5</v>
      </c>
      <c r="C324" s="4" t="s">
        <v>7</v>
      </c>
      <c r="D324" s="4" t="s">
        <v>12</v>
      </c>
    </row>
    <row r="325" spans="1:9">
      <c r="A325" t="n">
        <v>2843</v>
      </c>
      <c r="B325" s="14" t="n">
        <v>2</v>
      </c>
      <c r="C325" s="7" t="n">
        <v>10</v>
      </c>
      <c r="D325" s="7" t="s">
        <v>49</v>
      </c>
    </row>
    <row r="326" spans="1:9">
      <c r="A326" t="s">
        <v>4</v>
      </c>
      <c r="B326" s="4" t="s">
        <v>5</v>
      </c>
      <c r="C326" s="4" t="s">
        <v>9</v>
      </c>
    </row>
    <row r="327" spans="1:9">
      <c r="A327" t="n">
        <v>2862</v>
      </c>
      <c r="B327" s="26" t="n">
        <v>16</v>
      </c>
      <c r="C327" s="7" t="n">
        <v>0</v>
      </c>
    </row>
    <row r="328" spans="1:9">
      <c r="A328" t="s">
        <v>4</v>
      </c>
      <c r="B328" s="4" t="s">
        <v>5</v>
      </c>
      <c r="C328" s="4" t="s">
        <v>7</v>
      </c>
    </row>
    <row r="329" spans="1:9">
      <c r="A329" t="n">
        <v>2865</v>
      </c>
      <c r="B329" s="29" t="n">
        <v>23</v>
      </c>
      <c r="C329" s="7" t="n">
        <v>20</v>
      </c>
    </row>
    <row r="330" spans="1:9">
      <c r="A330" t="s">
        <v>4</v>
      </c>
      <c r="B330" s="4" t="s">
        <v>5</v>
      </c>
    </row>
    <row r="331" spans="1:9">
      <c r="A331" t="n">
        <v>2867</v>
      </c>
      <c r="B331" s="5" t="n">
        <v>1</v>
      </c>
    </row>
    <row r="332" spans="1:9" s="3" customFormat="1" customHeight="0">
      <c r="A332" s="3" t="s">
        <v>2</v>
      </c>
      <c r="B332" s="3" t="s">
        <v>50</v>
      </c>
    </row>
    <row r="333" spans="1:9">
      <c r="A333" t="s">
        <v>4</v>
      </c>
      <c r="B333" s="4" t="s">
        <v>5</v>
      </c>
      <c r="C333" s="4" t="s">
        <v>7</v>
      </c>
      <c r="D333" s="4" t="s">
        <v>9</v>
      </c>
    </row>
    <row r="334" spans="1:9">
      <c r="A334" t="n">
        <v>2868</v>
      </c>
      <c r="B334" s="22" t="n">
        <v>22</v>
      </c>
      <c r="C334" s="7" t="n">
        <v>20</v>
      </c>
      <c r="D334" s="7" t="n">
        <v>0</v>
      </c>
    </row>
    <row r="335" spans="1:9">
      <c r="A335" t="s">
        <v>4</v>
      </c>
      <c r="B335" s="4" t="s">
        <v>5</v>
      </c>
      <c r="C335" s="4" t="s">
        <v>7</v>
      </c>
      <c r="D335" s="4" t="s">
        <v>9</v>
      </c>
      <c r="E335" s="4" t="s">
        <v>7</v>
      </c>
      <c r="F335" s="4" t="s">
        <v>7</v>
      </c>
      <c r="G335" s="4" t="s">
        <v>14</v>
      </c>
    </row>
    <row r="336" spans="1:9">
      <c r="A336" t="n">
        <v>2872</v>
      </c>
      <c r="B336" s="10" t="n">
        <v>5</v>
      </c>
      <c r="C336" s="7" t="n">
        <v>30</v>
      </c>
      <c r="D336" s="7" t="n">
        <v>8975</v>
      </c>
      <c r="E336" s="7" t="n">
        <v>8</v>
      </c>
      <c r="F336" s="7" t="n">
        <v>1</v>
      </c>
      <c r="G336" s="11" t="n">
        <f t="normal" ca="1">A350</f>
        <v>0</v>
      </c>
    </row>
    <row r="337" spans="1:7">
      <c r="A337" t="s">
        <v>4</v>
      </c>
      <c r="B337" s="4" t="s">
        <v>5</v>
      </c>
      <c r="C337" s="4" t="s">
        <v>7</v>
      </c>
      <c r="D337" s="4" t="s">
        <v>9</v>
      </c>
      <c r="E337" s="4" t="s">
        <v>12</v>
      </c>
    </row>
    <row r="338" spans="1:7">
      <c r="A338" t="n">
        <v>2882</v>
      </c>
      <c r="B338" s="30" t="n">
        <v>51</v>
      </c>
      <c r="C338" s="7" t="n">
        <v>4</v>
      </c>
      <c r="D338" s="7" t="n">
        <v>0</v>
      </c>
      <c r="E338" s="7" t="s">
        <v>51</v>
      </c>
    </row>
    <row r="339" spans="1:7">
      <c r="A339" t="s">
        <v>4</v>
      </c>
      <c r="B339" s="4" t="s">
        <v>5</v>
      </c>
      <c r="C339" s="4" t="s">
        <v>9</v>
      </c>
    </row>
    <row r="340" spans="1:7">
      <c r="A340" t="n">
        <v>2897</v>
      </c>
      <c r="B340" s="26" t="n">
        <v>16</v>
      </c>
      <c r="C340" s="7" t="n">
        <v>0</v>
      </c>
    </row>
    <row r="341" spans="1:7">
      <c r="A341" t="s">
        <v>4</v>
      </c>
      <c r="B341" s="4" t="s">
        <v>5</v>
      </c>
      <c r="C341" s="4" t="s">
        <v>9</v>
      </c>
      <c r="D341" s="4" t="s">
        <v>52</v>
      </c>
      <c r="E341" s="4" t="s">
        <v>7</v>
      </c>
      <c r="F341" s="4" t="s">
        <v>7</v>
      </c>
      <c r="G341" s="4" t="s">
        <v>52</v>
      </c>
      <c r="H341" s="4" t="s">
        <v>7</v>
      </c>
      <c r="I341" s="4" t="s">
        <v>7</v>
      </c>
    </row>
    <row r="342" spans="1:7">
      <c r="A342" t="n">
        <v>2900</v>
      </c>
      <c r="B342" s="31" t="n">
        <v>26</v>
      </c>
      <c r="C342" s="7" t="n">
        <v>0</v>
      </c>
      <c r="D342" s="7" t="s">
        <v>53</v>
      </c>
      <c r="E342" s="7" t="n">
        <v>2</v>
      </c>
      <c r="F342" s="7" t="n">
        <v>3</v>
      </c>
      <c r="G342" s="7" t="s">
        <v>54</v>
      </c>
      <c r="H342" s="7" t="n">
        <v>2</v>
      </c>
      <c r="I342" s="7" t="n">
        <v>0</v>
      </c>
    </row>
    <row r="343" spans="1:7">
      <c r="A343" t="s">
        <v>4</v>
      </c>
      <c r="B343" s="4" t="s">
        <v>5</v>
      </c>
    </row>
    <row r="344" spans="1:7">
      <c r="A344" t="n">
        <v>3010</v>
      </c>
      <c r="B344" s="32" t="n">
        <v>28</v>
      </c>
    </row>
    <row r="345" spans="1:7">
      <c r="A345" t="s">
        <v>4</v>
      </c>
      <c r="B345" s="4" t="s">
        <v>5</v>
      </c>
      <c r="C345" s="4" t="s">
        <v>9</v>
      </c>
    </row>
    <row r="346" spans="1:7">
      <c r="A346" t="n">
        <v>3011</v>
      </c>
      <c r="B346" s="33" t="n">
        <v>12</v>
      </c>
      <c r="C346" s="7" t="n">
        <v>8975</v>
      </c>
    </row>
    <row r="347" spans="1:7">
      <c r="A347" t="s">
        <v>4</v>
      </c>
      <c r="B347" s="4" t="s">
        <v>5</v>
      </c>
      <c r="C347" s="4" t="s">
        <v>14</v>
      </c>
    </row>
    <row r="348" spans="1:7">
      <c r="A348" t="n">
        <v>3014</v>
      </c>
      <c r="B348" s="19" t="n">
        <v>3</v>
      </c>
      <c r="C348" s="11" t="n">
        <f t="normal" ca="1">A358</f>
        <v>0</v>
      </c>
    </row>
    <row r="349" spans="1:7">
      <c r="A349" t="s">
        <v>4</v>
      </c>
      <c r="B349" s="4" t="s">
        <v>5</v>
      </c>
      <c r="C349" s="4" t="s">
        <v>7</v>
      </c>
      <c r="D349" s="4" t="s">
        <v>9</v>
      </c>
      <c r="E349" s="4" t="s">
        <v>12</v>
      </c>
    </row>
    <row r="350" spans="1:7">
      <c r="A350" t="n">
        <v>3019</v>
      </c>
      <c r="B350" s="30" t="n">
        <v>51</v>
      </c>
      <c r="C350" s="7" t="n">
        <v>4</v>
      </c>
      <c r="D350" s="7" t="n">
        <v>0</v>
      </c>
      <c r="E350" s="7" t="s">
        <v>55</v>
      </c>
    </row>
    <row r="351" spans="1:7">
      <c r="A351" t="s">
        <v>4</v>
      </c>
      <c r="B351" s="4" t="s">
        <v>5</v>
      </c>
      <c r="C351" s="4" t="s">
        <v>9</v>
      </c>
    </row>
    <row r="352" spans="1:7">
      <c r="A352" t="n">
        <v>3033</v>
      </c>
      <c r="B352" s="26" t="n">
        <v>16</v>
      </c>
      <c r="C352" s="7" t="n">
        <v>0</v>
      </c>
    </row>
    <row r="353" spans="1:9">
      <c r="A353" t="s">
        <v>4</v>
      </c>
      <c r="B353" s="4" t="s">
        <v>5</v>
      </c>
      <c r="C353" s="4" t="s">
        <v>9</v>
      </c>
      <c r="D353" s="4" t="s">
        <v>52</v>
      </c>
      <c r="E353" s="4" t="s">
        <v>7</v>
      </c>
      <c r="F353" s="4" t="s">
        <v>7</v>
      </c>
    </row>
    <row r="354" spans="1:9">
      <c r="A354" t="n">
        <v>3036</v>
      </c>
      <c r="B354" s="31" t="n">
        <v>26</v>
      </c>
      <c r="C354" s="7" t="n">
        <v>0</v>
      </c>
      <c r="D354" s="7" t="s">
        <v>56</v>
      </c>
      <c r="E354" s="7" t="n">
        <v>2</v>
      </c>
      <c r="F354" s="7" t="n">
        <v>0</v>
      </c>
    </row>
    <row r="355" spans="1:9">
      <c r="A355" t="s">
        <v>4</v>
      </c>
      <c r="B355" s="4" t="s">
        <v>5</v>
      </c>
    </row>
    <row r="356" spans="1:9">
      <c r="A356" t="n">
        <v>3093</v>
      </c>
      <c r="B356" s="32" t="n">
        <v>28</v>
      </c>
    </row>
    <row r="357" spans="1:9">
      <c r="A357" t="s">
        <v>4</v>
      </c>
      <c r="B357" s="4" t="s">
        <v>5</v>
      </c>
      <c r="C357" s="4" t="s">
        <v>7</v>
      </c>
      <c r="D357" s="4" t="s">
        <v>12</v>
      </c>
    </row>
    <row r="358" spans="1:9">
      <c r="A358" t="n">
        <v>3094</v>
      </c>
      <c r="B358" s="14" t="n">
        <v>2</v>
      </c>
      <c r="C358" s="7" t="n">
        <v>10</v>
      </c>
      <c r="D358" s="7" t="s">
        <v>47</v>
      </c>
    </row>
    <row r="359" spans="1:9">
      <c r="A359" t="s">
        <v>4</v>
      </c>
      <c r="B359" s="4" t="s">
        <v>5</v>
      </c>
      <c r="C359" s="4" t="s">
        <v>7</v>
      </c>
      <c r="D359" s="4" t="s">
        <v>12</v>
      </c>
    </row>
    <row r="360" spans="1:9">
      <c r="A360" t="n">
        <v>3117</v>
      </c>
      <c r="B360" s="14" t="n">
        <v>2</v>
      </c>
      <c r="C360" s="7" t="n">
        <v>10</v>
      </c>
      <c r="D360" s="7" t="s">
        <v>47</v>
      </c>
    </row>
    <row r="361" spans="1:9">
      <c r="A361" t="s">
        <v>4</v>
      </c>
      <c r="B361" s="4" t="s">
        <v>5</v>
      </c>
      <c r="C361" s="4" t="s">
        <v>9</v>
      </c>
    </row>
    <row r="362" spans="1:9">
      <c r="A362" t="n">
        <v>3140</v>
      </c>
      <c r="B362" s="26" t="n">
        <v>16</v>
      </c>
      <c r="C362" s="7" t="n">
        <v>0</v>
      </c>
    </row>
    <row r="363" spans="1:9">
      <c r="A363" t="s">
        <v>4</v>
      </c>
      <c r="B363" s="4" t="s">
        <v>5</v>
      </c>
      <c r="C363" s="4" t="s">
        <v>7</v>
      </c>
      <c r="D363" s="4" t="s">
        <v>12</v>
      </c>
    </row>
    <row r="364" spans="1:9">
      <c r="A364" t="n">
        <v>3143</v>
      </c>
      <c r="B364" s="14" t="n">
        <v>2</v>
      </c>
      <c r="C364" s="7" t="n">
        <v>10</v>
      </c>
      <c r="D364" s="7" t="s">
        <v>48</v>
      </c>
    </row>
    <row r="365" spans="1:9">
      <c r="A365" t="s">
        <v>4</v>
      </c>
      <c r="B365" s="4" t="s">
        <v>5</v>
      </c>
      <c r="C365" s="4" t="s">
        <v>9</v>
      </c>
    </row>
    <row r="366" spans="1:9">
      <c r="A366" t="n">
        <v>3161</v>
      </c>
      <c r="B366" s="26" t="n">
        <v>16</v>
      </c>
      <c r="C366" s="7" t="n">
        <v>0</v>
      </c>
    </row>
    <row r="367" spans="1:9">
      <c r="A367" t="s">
        <v>4</v>
      </c>
      <c r="B367" s="4" t="s">
        <v>5</v>
      </c>
      <c r="C367" s="4" t="s">
        <v>7</v>
      </c>
      <c r="D367" s="4" t="s">
        <v>12</v>
      </c>
    </row>
    <row r="368" spans="1:9">
      <c r="A368" t="n">
        <v>3164</v>
      </c>
      <c r="B368" s="14" t="n">
        <v>2</v>
      </c>
      <c r="C368" s="7" t="n">
        <v>10</v>
      </c>
      <c r="D368" s="7" t="s">
        <v>49</v>
      </c>
    </row>
    <row r="369" spans="1:6">
      <c r="A369" t="s">
        <v>4</v>
      </c>
      <c r="B369" s="4" t="s">
        <v>5</v>
      </c>
      <c r="C369" s="4" t="s">
        <v>9</v>
      </c>
    </row>
    <row r="370" spans="1:6">
      <c r="A370" t="n">
        <v>3183</v>
      </c>
      <c r="B370" s="26" t="n">
        <v>16</v>
      </c>
      <c r="C370" s="7" t="n">
        <v>0</v>
      </c>
    </row>
    <row r="371" spans="1:6">
      <c r="A371" t="s">
        <v>4</v>
      </c>
      <c r="B371" s="4" t="s">
        <v>5</v>
      </c>
      <c r="C371" s="4" t="s">
        <v>7</v>
      </c>
    </row>
    <row r="372" spans="1:6">
      <c r="A372" t="n">
        <v>3186</v>
      </c>
      <c r="B372" s="29" t="n">
        <v>23</v>
      </c>
      <c r="C372" s="7" t="n">
        <v>20</v>
      </c>
    </row>
    <row r="373" spans="1:6">
      <c r="A373" t="s">
        <v>4</v>
      </c>
      <c r="B373" s="4" t="s">
        <v>5</v>
      </c>
    </row>
    <row r="374" spans="1:6">
      <c r="A374" t="n">
        <v>3188</v>
      </c>
      <c r="B374" s="5" t="n">
        <v>1</v>
      </c>
    </row>
    <row r="375" spans="1:6" s="3" customFormat="1" customHeight="0">
      <c r="A375" s="3" t="s">
        <v>2</v>
      </c>
      <c r="B375" s="3" t="s">
        <v>57</v>
      </c>
    </row>
    <row r="376" spans="1:6">
      <c r="A376" t="s">
        <v>4</v>
      </c>
      <c r="B376" s="4" t="s">
        <v>5</v>
      </c>
      <c r="C376" s="4" t="s">
        <v>7</v>
      </c>
      <c r="D376" s="4" t="s">
        <v>9</v>
      </c>
    </row>
    <row r="377" spans="1:6">
      <c r="A377" t="n">
        <v>3192</v>
      </c>
      <c r="B377" s="22" t="n">
        <v>22</v>
      </c>
      <c r="C377" s="7" t="n">
        <v>20</v>
      </c>
      <c r="D377" s="7" t="n">
        <v>0</v>
      </c>
    </row>
    <row r="378" spans="1:6">
      <c r="A378" t="s">
        <v>4</v>
      </c>
      <c r="B378" s="4" t="s">
        <v>5</v>
      </c>
      <c r="C378" s="4" t="s">
        <v>7</v>
      </c>
      <c r="D378" s="4" t="s">
        <v>9</v>
      </c>
      <c r="E378" s="4" t="s">
        <v>7</v>
      </c>
      <c r="F378" s="4" t="s">
        <v>14</v>
      </c>
    </row>
    <row r="379" spans="1:6">
      <c r="A379" t="n">
        <v>3196</v>
      </c>
      <c r="B379" s="10" t="n">
        <v>5</v>
      </c>
      <c r="C379" s="7" t="n">
        <v>30</v>
      </c>
      <c r="D379" s="7" t="n">
        <v>8961</v>
      </c>
      <c r="E379" s="7" t="n">
        <v>1</v>
      </c>
      <c r="F379" s="11" t="n">
        <f t="normal" ca="1">A441</f>
        <v>0</v>
      </c>
    </row>
    <row r="380" spans="1:6">
      <c r="A380" t="s">
        <v>4</v>
      </c>
      <c r="B380" s="4" t="s">
        <v>5</v>
      </c>
      <c r="C380" s="4" t="s">
        <v>7</v>
      </c>
      <c r="D380" s="4" t="s">
        <v>9</v>
      </c>
      <c r="E380" s="4" t="s">
        <v>7</v>
      </c>
      <c r="F380" s="4" t="s">
        <v>7</v>
      </c>
      <c r="G380" s="4" t="s">
        <v>14</v>
      </c>
    </row>
    <row r="381" spans="1:6">
      <c r="A381" t="n">
        <v>3205</v>
      </c>
      <c r="B381" s="10" t="n">
        <v>5</v>
      </c>
      <c r="C381" s="7" t="n">
        <v>30</v>
      </c>
      <c r="D381" s="7" t="n">
        <v>1</v>
      </c>
      <c r="E381" s="7" t="n">
        <v>8</v>
      </c>
      <c r="F381" s="7" t="n">
        <v>1</v>
      </c>
      <c r="G381" s="11" t="n">
        <f t="normal" ca="1">A427</f>
        <v>0</v>
      </c>
    </row>
    <row r="382" spans="1:6">
      <c r="A382" t="s">
        <v>4</v>
      </c>
      <c r="B382" s="4" t="s">
        <v>5</v>
      </c>
      <c r="C382" s="4" t="s">
        <v>12</v>
      </c>
      <c r="D382" s="4" t="s">
        <v>9</v>
      </c>
    </row>
    <row r="383" spans="1:6">
      <c r="A383" t="n">
        <v>3215</v>
      </c>
      <c r="B383" s="34" t="n">
        <v>29</v>
      </c>
      <c r="C383" s="7" t="s">
        <v>58</v>
      </c>
      <c r="D383" s="7" t="n">
        <v>65533</v>
      </c>
    </row>
    <row r="384" spans="1:6">
      <c r="A384" t="s">
        <v>4</v>
      </c>
      <c r="B384" s="4" t="s">
        <v>5</v>
      </c>
      <c r="C384" s="4" t="s">
        <v>7</v>
      </c>
      <c r="D384" s="4" t="s">
        <v>9</v>
      </c>
      <c r="E384" s="4" t="s">
        <v>12</v>
      </c>
    </row>
    <row r="385" spans="1:7">
      <c r="A385" t="n">
        <v>3234</v>
      </c>
      <c r="B385" s="30" t="n">
        <v>51</v>
      </c>
      <c r="C385" s="7" t="n">
        <v>4</v>
      </c>
      <c r="D385" s="7" t="n">
        <v>18</v>
      </c>
      <c r="E385" s="7" t="s">
        <v>55</v>
      </c>
    </row>
    <row r="386" spans="1:7">
      <c r="A386" t="s">
        <v>4</v>
      </c>
      <c r="B386" s="4" t="s">
        <v>5</v>
      </c>
      <c r="C386" s="4" t="s">
        <v>9</v>
      </c>
    </row>
    <row r="387" spans="1:7">
      <c r="A387" t="n">
        <v>3248</v>
      </c>
      <c r="B387" s="26" t="n">
        <v>16</v>
      </c>
      <c r="C387" s="7" t="n">
        <v>0</v>
      </c>
    </row>
    <row r="388" spans="1:7">
      <c r="A388" t="s">
        <v>4</v>
      </c>
      <c r="B388" s="4" t="s">
        <v>5</v>
      </c>
      <c r="C388" s="4" t="s">
        <v>9</v>
      </c>
      <c r="D388" s="4" t="s">
        <v>52</v>
      </c>
      <c r="E388" s="4" t="s">
        <v>7</v>
      </c>
      <c r="F388" s="4" t="s">
        <v>7</v>
      </c>
      <c r="G388" s="4" t="s">
        <v>52</v>
      </c>
      <c r="H388" s="4" t="s">
        <v>7</v>
      </c>
      <c r="I388" s="4" t="s">
        <v>7</v>
      </c>
    </row>
    <row r="389" spans="1:7">
      <c r="A389" t="n">
        <v>3251</v>
      </c>
      <c r="B389" s="31" t="n">
        <v>26</v>
      </c>
      <c r="C389" s="7" t="n">
        <v>18</v>
      </c>
      <c r="D389" s="7" t="s">
        <v>59</v>
      </c>
      <c r="E389" s="7" t="n">
        <v>2</v>
      </c>
      <c r="F389" s="7" t="n">
        <v>3</v>
      </c>
      <c r="G389" s="7" t="s">
        <v>60</v>
      </c>
      <c r="H389" s="7" t="n">
        <v>2</v>
      </c>
      <c r="I389" s="7" t="n">
        <v>0</v>
      </c>
    </row>
    <row r="390" spans="1:7">
      <c r="A390" t="s">
        <v>4</v>
      </c>
      <c r="B390" s="4" t="s">
        <v>5</v>
      </c>
    </row>
    <row r="391" spans="1:7">
      <c r="A391" t="n">
        <v>3388</v>
      </c>
      <c r="B391" s="32" t="n">
        <v>28</v>
      </c>
    </row>
    <row r="392" spans="1:7">
      <c r="A392" t="s">
        <v>4</v>
      </c>
      <c r="B392" s="4" t="s">
        <v>5</v>
      </c>
      <c r="C392" s="4" t="s">
        <v>12</v>
      </c>
      <c r="D392" s="4" t="s">
        <v>9</v>
      </c>
    </row>
    <row r="393" spans="1:7">
      <c r="A393" t="n">
        <v>3389</v>
      </c>
      <c r="B393" s="34" t="n">
        <v>29</v>
      </c>
      <c r="C393" s="7" t="s">
        <v>61</v>
      </c>
      <c r="D393" s="7" t="n">
        <v>65533</v>
      </c>
    </row>
    <row r="394" spans="1:7">
      <c r="A394" t="s">
        <v>4</v>
      </c>
      <c r="B394" s="4" t="s">
        <v>5</v>
      </c>
      <c r="C394" s="4" t="s">
        <v>7</v>
      </c>
      <c r="D394" s="4" t="s">
        <v>9</v>
      </c>
      <c r="E394" s="4" t="s">
        <v>12</v>
      </c>
    </row>
    <row r="395" spans="1:7">
      <c r="A395" t="n">
        <v>3407</v>
      </c>
      <c r="B395" s="30" t="n">
        <v>51</v>
      </c>
      <c r="C395" s="7" t="n">
        <v>4</v>
      </c>
      <c r="D395" s="7" t="n">
        <v>0</v>
      </c>
      <c r="E395" s="7" t="s">
        <v>55</v>
      </c>
    </row>
    <row r="396" spans="1:7">
      <c r="A396" t="s">
        <v>4</v>
      </c>
      <c r="B396" s="4" t="s">
        <v>5</v>
      </c>
      <c r="C396" s="4" t="s">
        <v>9</v>
      </c>
    </row>
    <row r="397" spans="1:7">
      <c r="A397" t="n">
        <v>3421</v>
      </c>
      <c r="B397" s="26" t="n">
        <v>16</v>
      </c>
      <c r="C397" s="7" t="n">
        <v>0</v>
      </c>
    </row>
    <row r="398" spans="1:7">
      <c r="A398" t="s">
        <v>4</v>
      </c>
      <c r="B398" s="4" t="s">
        <v>5</v>
      </c>
      <c r="C398" s="4" t="s">
        <v>9</v>
      </c>
      <c r="D398" s="4" t="s">
        <v>52</v>
      </c>
      <c r="E398" s="4" t="s">
        <v>7</v>
      </c>
      <c r="F398" s="4" t="s">
        <v>7</v>
      </c>
      <c r="G398" s="4" t="s">
        <v>52</v>
      </c>
      <c r="H398" s="4" t="s">
        <v>7</v>
      </c>
      <c r="I398" s="4" t="s">
        <v>7</v>
      </c>
    </row>
    <row r="399" spans="1:7">
      <c r="A399" t="n">
        <v>3424</v>
      </c>
      <c r="B399" s="31" t="n">
        <v>26</v>
      </c>
      <c r="C399" s="7" t="n">
        <v>0</v>
      </c>
      <c r="D399" s="7" t="s">
        <v>62</v>
      </c>
      <c r="E399" s="7" t="n">
        <v>2</v>
      </c>
      <c r="F399" s="7" t="n">
        <v>3</v>
      </c>
      <c r="G399" s="7" t="s">
        <v>63</v>
      </c>
      <c r="H399" s="7" t="n">
        <v>2</v>
      </c>
      <c r="I399" s="7" t="n">
        <v>0</v>
      </c>
    </row>
    <row r="400" spans="1:7">
      <c r="A400" t="s">
        <v>4</v>
      </c>
      <c r="B400" s="4" t="s">
        <v>5</v>
      </c>
    </row>
    <row r="401" spans="1:9">
      <c r="A401" t="n">
        <v>3536</v>
      </c>
      <c r="B401" s="32" t="n">
        <v>28</v>
      </c>
    </row>
    <row r="402" spans="1:9">
      <c r="A402" t="s">
        <v>4</v>
      </c>
      <c r="B402" s="4" t="s">
        <v>5</v>
      </c>
      <c r="C402" s="4" t="s">
        <v>12</v>
      </c>
      <c r="D402" s="4" t="s">
        <v>9</v>
      </c>
    </row>
    <row r="403" spans="1:9">
      <c r="A403" t="n">
        <v>3537</v>
      </c>
      <c r="B403" s="34" t="n">
        <v>29</v>
      </c>
      <c r="C403" s="7" t="s">
        <v>58</v>
      </c>
      <c r="D403" s="7" t="n">
        <v>65533</v>
      </c>
    </row>
    <row r="404" spans="1:9">
      <c r="A404" t="s">
        <v>4</v>
      </c>
      <c r="B404" s="4" t="s">
        <v>5</v>
      </c>
      <c r="C404" s="4" t="s">
        <v>7</v>
      </c>
      <c r="D404" s="4" t="s">
        <v>9</v>
      </c>
      <c r="E404" s="4" t="s">
        <v>12</v>
      </c>
    </row>
    <row r="405" spans="1:9">
      <c r="A405" t="n">
        <v>3556</v>
      </c>
      <c r="B405" s="30" t="n">
        <v>51</v>
      </c>
      <c r="C405" s="7" t="n">
        <v>4</v>
      </c>
      <c r="D405" s="7" t="n">
        <v>18</v>
      </c>
      <c r="E405" s="7" t="s">
        <v>55</v>
      </c>
    </row>
    <row r="406" spans="1:9">
      <c r="A406" t="s">
        <v>4</v>
      </c>
      <c r="B406" s="4" t="s">
        <v>5</v>
      </c>
      <c r="C406" s="4" t="s">
        <v>9</v>
      </c>
    </row>
    <row r="407" spans="1:9">
      <c r="A407" t="n">
        <v>3570</v>
      </c>
      <c r="B407" s="26" t="n">
        <v>16</v>
      </c>
      <c r="C407" s="7" t="n">
        <v>0</v>
      </c>
    </row>
    <row r="408" spans="1:9">
      <c r="A408" t="s">
        <v>4</v>
      </c>
      <c r="B408" s="4" t="s">
        <v>5</v>
      </c>
      <c r="C408" s="4" t="s">
        <v>9</v>
      </c>
      <c r="D408" s="4" t="s">
        <v>52</v>
      </c>
      <c r="E408" s="4" t="s">
        <v>7</v>
      </c>
      <c r="F408" s="4" t="s">
        <v>7</v>
      </c>
    </row>
    <row r="409" spans="1:9">
      <c r="A409" t="n">
        <v>3573</v>
      </c>
      <c r="B409" s="31" t="n">
        <v>26</v>
      </c>
      <c r="C409" s="7" t="n">
        <v>18</v>
      </c>
      <c r="D409" s="7" t="s">
        <v>64</v>
      </c>
      <c r="E409" s="7" t="n">
        <v>2</v>
      </c>
      <c r="F409" s="7" t="n">
        <v>0</v>
      </c>
    </row>
    <row r="410" spans="1:9">
      <c r="A410" t="s">
        <v>4</v>
      </c>
      <c r="B410" s="4" t="s">
        <v>5</v>
      </c>
    </row>
    <row r="411" spans="1:9">
      <c r="A411" t="n">
        <v>3659</v>
      </c>
      <c r="B411" s="32" t="n">
        <v>28</v>
      </c>
    </row>
    <row r="412" spans="1:9">
      <c r="A412" t="s">
        <v>4</v>
      </c>
      <c r="B412" s="4" t="s">
        <v>5</v>
      </c>
      <c r="C412" s="4" t="s">
        <v>12</v>
      </c>
      <c r="D412" s="4" t="s">
        <v>9</v>
      </c>
    </row>
    <row r="413" spans="1:9">
      <c r="A413" t="n">
        <v>3660</v>
      </c>
      <c r="B413" s="34" t="n">
        <v>29</v>
      </c>
      <c r="C413" s="7" t="s">
        <v>13</v>
      </c>
      <c r="D413" s="7" t="n">
        <v>65533</v>
      </c>
    </row>
    <row r="414" spans="1:9">
      <c r="A414" t="s">
        <v>4</v>
      </c>
      <c r="B414" s="4" t="s">
        <v>5</v>
      </c>
      <c r="C414" s="4" t="s">
        <v>7</v>
      </c>
      <c r="D414" s="4" t="s">
        <v>9</v>
      </c>
      <c r="E414" s="4" t="s">
        <v>12</v>
      </c>
    </row>
    <row r="415" spans="1:9">
      <c r="A415" t="n">
        <v>3664</v>
      </c>
      <c r="B415" s="30" t="n">
        <v>51</v>
      </c>
      <c r="C415" s="7" t="n">
        <v>4</v>
      </c>
      <c r="D415" s="7" t="n">
        <v>0</v>
      </c>
      <c r="E415" s="7" t="s">
        <v>55</v>
      </c>
    </row>
    <row r="416" spans="1:9">
      <c r="A416" t="s">
        <v>4</v>
      </c>
      <c r="B416" s="4" t="s">
        <v>5</v>
      </c>
      <c r="C416" s="4" t="s">
        <v>9</v>
      </c>
    </row>
    <row r="417" spans="1:6">
      <c r="A417" t="n">
        <v>3678</v>
      </c>
      <c r="B417" s="26" t="n">
        <v>16</v>
      </c>
      <c r="C417" s="7" t="n">
        <v>0</v>
      </c>
    </row>
    <row r="418" spans="1:6">
      <c r="A418" t="s">
        <v>4</v>
      </c>
      <c r="B418" s="4" t="s">
        <v>5</v>
      </c>
      <c r="C418" s="4" t="s">
        <v>9</v>
      </c>
      <c r="D418" s="4" t="s">
        <v>52</v>
      </c>
      <c r="E418" s="4" t="s">
        <v>7</v>
      </c>
      <c r="F418" s="4" t="s">
        <v>7</v>
      </c>
    </row>
    <row r="419" spans="1:6">
      <c r="A419" t="n">
        <v>3681</v>
      </c>
      <c r="B419" s="31" t="n">
        <v>26</v>
      </c>
      <c r="C419" s="7" t="n">
        <v>0</v>
      </c>
      <c r="D419" s="7" t="s">
        <v>65</v>
      </c>
      <c r="E419" s="7" t="n">
        <v>2</v>
      </c>
      <c r="F419" s="7" t="n">
        <v>0</v>
      </c>
    </row>
    <row r="420" spans="1:6">
      <c r="A420" t="s">
        <v>4</v>
      </c>
      <c r="B420" s="4" t="s">
        <v>5</v>
      </c>
    </row>
    <row r="421" spans="1:6">
      <c r="A421" t="n">
        <v>3751</v>
      </c>
      <c r="B421" s="32" t="n">
        <v>28</v>
      </c>
    </row>
    <row r="422" spans="1:6">
      <c r="A422" t="s">
        <v>4</v>
      </c>
      <c r="B422" s="4" t="s">
        <v>5</v>
      </c>
      <c r="C422" s="4" t="s">
        <v>9</v>
      </c>
    </row>
    <row r="423" spans="1:6">
      <c r="A423" t="n">
        <v>3752</v>
      </c>
      <c r="B423" s="33" t="n">
        <v>12</v>
      </c>
      <c r="C423" s="7" t="n">
        <v>1</v>
      </c>
    </row>
    <row r="424" spans="1:6">
      <c r="A424" t="s">
        <v>4</v>
      </c>
      <c r="B424" s="4" t="s">
        <v>5</v>
      </c>
      <c r="C424" s="4" t="s">
        <v>14</v>
      </c>
    </row>
    <row r="425" spans="1:6">
      <c r="A425" t="n">
        <v>3755</v>
      </c>
      <c r="B425" s="19" t="n">
        <v>3</v>
      </c>
      <c r="C425" s="11" t="n">
        <f t="normal" ca="1">A439</f>
        <v>0</v>
      </c>
    </row>
    <row r="426" spans="1:6">
      <c r="A426" t="s">
        <v>4</v>
      </c>
      <c r="B426" s="4" t="s">
        <v>5</v>
      </c>
      <c r="C426" s="4" t="s">
        <v>7</v>
      </c>
      <c r="D426" s="4" t="s">
        <v>9</v>
      </c>
      <c r="E426" s="4" t="s">
        <v>9</v>
      </c>
      <c r="F426" s="4" t="s">
        <v>9</v>
      </c>
      <c r="G426" s="4" t="s">
        <v>9</v>
      </c>
      <c r="H426" s="4" t="s">
        <v>7</v>
      </c>
    </row>
    <row r="427" spans="1:6">
      <c r="A427" t="n">
        <v>3760</v>
      </c>
      <c r="B427" s="35" t="n">
        <v>25</v>
      </c>
      <c r="C427" s="7" t="n">
        <v>5</v>
      </c>
      <c r="D427" s="7" t="n">
        <v>65535</v>
      </c>
      <c r="E427" s="7" t="n">
        <v>500</v>
      </c>
      <c r="F427" s="7" t="n">
        <v>800</v>
      </c>
      <c r="G427" s="7" t="n">
        <v>140</v>
      </c>
      <c r="H427" s="7" t="n">
        <v>0</v>
      </c>
    </row>
    <row r="428" spans="1:6">
      <c r="A428" t="s">
        <v>4</v>
      </c>
      <c r="B428" s="4" t="s">
        <v>5</v>
      </c>
      <c r="C428" s="4" t="s">
        <v>9</v>
      </c>
      <c r="D428" s="4" t="s">
        <v>7</v>
      </c>
      <c r="E428" s="4" t="s">
        <v>52</v>
      </c>
      <c r="F428" s="4" t="s">
        <v>7</v>
      </c>
      <c r="G428" s="4" t="s">
        <v>7</v>
      </c>
    </row>
    <row r="429" spans="1:6">
      <c r="A429" t="n">
        <v>3771</v>
      </c>
      <c r="B429" s="36" t="n">
        <v>24</v>
      </c>
      <c r="C429" s="7" t="n">
        <v>65533</v>
      </c>
      <c r="D429" s="7" t="n">
        <v>11</v>
      </c>
      <c r="E429" s="7" t="s">
        <v>66</v>
      </c>
      <c r="F429" s="7" t="n">
        <v>2</v>
      </c>
      <c r="G429" s="7" t="n">
        <v>0</v>
      </c>
    </row>
    <row r="430" spans="1:6">
      <c r="A430" t="s">
        <v>4</v>
      </c>
      <c r="B430" s="4" t="s">
        <v>5</v>
      </c>
    </row>
    <row r="431" spans="1:6">
      <c r="A431" t="n">
        <v>3815</v>
      </c>
      <c r="B431" s="32" t="n">
        <v>28</v>
      </c>
    </row>
    <row r="432" spans="1:6">
      <c r="A432" t="s">
        <v>4</v>
      </c>
      <c r="B432" s="4" t="s">
        <v>5</v>
      </c>
      <c r="C432" s="4" t="s">
        <v>7</v>
      </c>
    </row>
    <row r="433" spans="1:8">
      <c r="A433" t="n">
        <v>3816</v>
      </c>
      <c r="B433" s="37" t="n">
        <v>27</v>
      </c>
      <c r="C433" s="7" t="n">
        <v>0</v>
      </c>
    </row>
    <row r="434" spans="1:8">
      <c r="A434" t="s">
        <v>4</v>
      </c>
      <c r="B434" s="4" t="s">
        <v>5</v>
      </c>
      <c r="C434" s="4" t="s">
        <v>7</v>
      </c>
    </row>
    <row r="435" spans="1:8">
      <c r="A435" t="n">
        <v>3818</v>
      </c>
      <c r="B435" s="37" t="n">
        <v>27</v>
      </c>
      <c r="C435" s="7" t="n">
        <v>1</v>
      </c>
    </row>
    <row r="436" spans="1:8">
      <c r="A436" t="s">
        <v>4</v>
      </c>
      <c r="B436" s="4" t="s">
        <v>5</v>
      </c>
      <c r="C436" s="4" t="s">
        <v>7</v>
      </c>
      <c r="D436" s="4" t="s">
        <v>9</v>
      </c>
      <c r="E436" s="4" t="s">
        <v>9</v>
      </c>
      <c r="F436" s="4" t="s">
        <v>9</v>
      </c>
      <c r="G436" s="4" t="s">
        <v>9</v>
      </c>
      <c r="H436" s="4" t="s">
        <v>7</v>
      </c>
    </row>
    <row r="437" spans="1:8">
      <c r="A437" t="n">
        <v>3820</v>
      </c>
      <c r="B437" s="35" t="n">
        <v>25</v>
      </c>
      <c r="C437" s="7" t="n">
        <v>5</v>
      </c>
      <c r="D437" s="7" t="n">
        <v>65535</v>
      </c>
      <c r="E437" s="7" t="n">
        <v>65535</v>
      </c>
      <c r="F437" s="7" t="n">
        <v>65535</v>
      </c>
      <c r="G437" s="7" t="n">
        <v>65535</v>
      </c>
      <c r="H437" s="7" t="n">
        <v>0</v>
      </c>
    </row>
    <row r="438" spans="1:8">
      <c r="A438" t="s">
        <v>4</v>
      </c>
      <c r="B438" s="4" t="s">
        <v>5</v>
      </c>
      <c r="C438" s="4" t="s">
        <v>14</v>
      </c>
    </row>
    <row r="439" spans="1:8">
      <c r="A439" t="n">
        <v>3831</v>
      </c>
      <c r="B439" s="19" t="n">
        <v>3</v>
      </c>
      <c r="C439" s="11" t="n">
        <f t="normal" ca="1">A451</f>
        <v>0</v>
      </c>
    </row>
    <row r="440" spans="1:8">
      <c r="A440" t="s">
        <v>4</v>
      </c>
      <c r="B440" s="4" t="s">
        <v>5</v>
      </c>
      <c r="C440" s="4" t="s">
        <v>7</v>
      </c>
      <c r="D440" s="4" t="s">
        <v>9</v>
      </c>
      <c r="E440" s="4" t="s">
        <v>7</v>
      </c>
      <c r="F440" s="4" t="s">
        <v>14</v>
      </c>
    </row>
    <row r="441" spans="1:8">
      <c r="A441" t="n">
        <v>3836</v>
      </c>
      <c r="B441" s="10" t="n">
        <v>5</v>
      </c>
      <c r="C441" s="7" t="n">
        <v>30</v>
      </c>
      <c r="D441" s="7" t="n">
        <v>8973</v>
      </c>
      <c r="E441" s="7" t="n">
        <v>1</v>
      </c>
      <c r="F441" s="11" t="n">
        <f t="normal" ca="1">A451</f>
        <v>0</v>
      </c>
    </row>
    <row r="442" spans="1:8">
      <c r="A442" t="s">
        <v>4</v>
      </c>
      <c r="B442" s="4" t="s">
        <v>5</v>
      </c>
      <c r="C442" s="4" t="s">
        <v>7</v>
      </c>
      <c r="D442" s="4" t="s">
        <v>9</v>
      </c>
      <c r="E442" s="4" t="s">
        <v>12</v>
      </c>
    </row>
    <row r="443" spans="1:8">
      <c r="A443" t="n">
        <v>3845</v>
      </c>
      <c r="B443" s="30" t="n">
        <v>51</v>
      </c>
      <c r="C443" s="7" t="n">
        <v>4</v>
      </c>
      <c r="D443" s="7" t="n">
        <v>0</v>
      </c>
      <c r="E443" s="7" t="s">
        <v>67</v>
      </c>
    </row>
    <row r="444" spans="1:8">
      <c r="A444" t="s">
        <v>4</v>
      </c>
      <c r="B444" s="4" t="s">
        <v>5</v>
      </c>
      <c r="C444" s="4" t="s">
        <v>9</v>
      </c>
    </row>
    <row r="445" spans="1:8">
      <c r="A445" t="n">
        <v>3860</v>
      </c>
      <c r="B445" s="26" t="n">
        <v>16</v>
      </c>
      <c r="C445" s="7" t="n">
        <v>0</v>
      </c>
    </row>
    <row r="446" spans="1:8">
      <c r="A446" t="s">
        <v>4</v>
      </c>
      <c r="B446" s="4" t="s">
        <v>5</v>
      </c>
      <c r="C446" s="4" t="s">
        <v>9</v>
      </c>
      <c r="D446" s="4" t="s">
        <v>52</v>
      </c>
      <c r="E446" s="4" t="s">
        <v>7</v>
      </c>
      <c r="F446" s="4" t="s">
        <v>7</v>
      </c>
      <c r="G446" s="4" t="s">
        <v>52</v>
      </c>
      <c r="H446" s="4" t="s">
        <v>7</v>
      </c>
      <c r="I446" s="4" t="s">
        <v>7</v>
      </c>
    </row>
    <row r="447" spans="1:8">
      <c r="A447" t="n">
        <v>3863</v>
      </c>
      <c r="B447" s="31" t="n">
        <v>26</v>
      </c>
      <c r="C447" s="7" t="n">
        <v>0</v>
      </c>
      <c r="D447" s="7" t="s">
        <v>68</v>
      </c>
      <c r="E447" s="7" t="n">
        <v>2</v>
      </c>
      <c r="F447" s="7" t="n">
        <v>3</v>
      </c>
      <c r="G447" s="7" t="s">
        <v>69</v>
      </c>
      <c r="H447" s="7" t="n">
        <v>2</v>
      </c>
      <c r="I447" s="7" t="n">
        <v>0</v>
      </c>
    </row>
    <row r="448" spans="1:8">
      <c r="A448" t="s">
        <v>4</v>
      </c>
      <c r="B448" s="4" t="s">
        <v>5</v>
      </c>
    </row>
    <row r="449" spans="1:9">
      <c r="A449" t="n">
        <v>4028</v>
      </c>
      <c r="B449" s="32" t="n">
        <v>28</v>
      </c>
    </row>
    <row r="450" spans="1:9">
      <c r="A450" t="s">
        <v>4</v>
      </c>
      <c r="B450" s="4" t="s">
        <v>5</v>
      </c>
      <c r="C450" s="4" t="s">
        <v>7</v>
      </c>
      <c r="D450" s="4" t="s">
        <v>12</v>
      </c>
    </row>
    <row r="451" spans="1:9">
      <c r="A451" t="n">
        <v>4029</v>
      </c>
      <c r="B451" s="14" t="n">
        <v>2</v>
      </c>
      <c r="C451" s="7" t="n">
        <v>10</v>
      </c>
      <c r="D451" s="7" t="s">
        <v>47</v>
      </c>
    </row>
    <row r="452" spans="1:9">
      <c r="A452" t="s">
        <v>4</v>
      </c>
      <c r="B452" s="4" t="s">
        <v>5</v>
      </c>
      <c r="C452" s="4" t="s">
        <v>7</v>
      </c>
      <c r="D452" s="4" t="s">
        <v>12</v>
      </c>
    </row>
    <row r="453" spans="1:9">
      <c r="A453" t="n">
        <v>4052</v>
      </c>
      <c r="B453" s="14" t="n">
        <v>2</v>
      </c>
      <c r="C453" s="7" t="n">
        <v>10</v>
      </c>
      <c r="D453" s="7" t="s">
        <v>47</v>
      </c>
    </row>
    <row r="454" spans="1:9">
      <c r="A454" t="s">
        <v>4</v>
      </c>
      <c r="B454" s="4" t="s">
        <v>5</v>
      </c>
      <c r="C454" s="4" t="s">
        <v>9</v>
      </c>
    </row>
    <row r="455" spans="1:9">
      <c r="A455" t="n">
        <v>4075</v>
      </c>
      <c r="B455" s="26" t="n">
        <v>16</v>
      </c>
      <c r="C455" s="7" t="n">
        <v>0</v>
      </c>
    </row>
    <row r="456" spans="1:9">
      <c r="A456" t="s">
        <v>4</v>
      </c>
      <c r="B456" s="4" t="s">
        <v>5</v>
      </c>
      <c r="C456" s="4" t="s">
        <v>7</v>
      </c>
      <c r="D456" s="4" t="s">
        <v>12</v>
      </c>
    </row>
    <row r="457" spans="1:9">
      <c r="A457" t="n">
        <v>4078</v>
      </c>
      <c r="B457" s="14" t="n">
        <v>2</v>
      </c>
      <c r="C457" s="7" t="n">
        <v>10</v>
      </c>
      <c r="D457" s="7" t="s">
        <v>48</v>
      </c>
    </row>
    <row r="458" spans="1:9">
      <c r="A458" t="s">
        <v>4</v>
      </c>
      <c r="B458" s="4" t="s">
        <v>5</v>
      </c>
      <c r="C458" s="4" t="s">
        <v>9</v>
      </c>
    </row>
    <row r="459" spans="1:9">
      <c r="A459" t="n">
        <v>4096</v>
      </c>
      <c r="B459" s="26" t="n">
        <v>16</v>
      </c>
      <c r="C459" s="7" t="n">
        <v>0</v>
      </c>
    </row>
    <row r="460" spans="1:9">
      <c r="A460" t="s">
        <v>4</v>
      </c>
      <c r="B460" s="4" t="s">
        <v>5</v>
      </c>
      <c r="C460" s="4" t="s">
        <v>7</v>
      </c>
      <c r="D460" s="4" t="s">
        <v>12</v>
      </c>
    </row>
    <row r="461" spans="1:9">
      <c r="A461" t="n">
        <v>4099</v>
      </c>
      <c r="B461" s="14" t="n">
        <v>2</v>
      </c>
      <c r="C461" s="7" t="n">
        <v>10</v>
      </c>
      <c r="D461" s="7" t="s">
        <v>49</v>
      </c>
    </row>
    <row r="462" spans="1:9">
      <c r="A462" t="s">
        <v>4</v>
      </c>
      <c r="B462" s="4" t="s">
        <v>5</v>
      </c>
      <c r="C462" s="4" t="s">
        <v>9</v>
      </c>
    </row>
    <row r="463" spans="1:9">
      <c r="A463" t="n">
        <v>4118</v>
      </c>
      <c r="B463" s="26" t="n">
        <v>16</v>
      </c>
      <c r="C463" s="7" t="n">
        <v>0</v>
      </c>
    </row>
    <row r="464" spans="1:9">
      <c r="A464" t="s">
        <v>4</v>
      </c>
      <c r="B464" s="4" t="s">
        <v>5</v>
      </c>
      <c r="C464" s="4" t="s">
        <v>7</v>
      </c>
    </row>
    <row r="465" spans="1:4">
      <c r="A465" t="n">
        <v>4121</v>
      </c>
      <c r="B465" s="29" t="n">
        <v>23</v>
      </c>
      <c r="C465" s="7" t="n">
        <v>20</v>
      </c>
    </row>
    <row r="466" spans="1:4">
      <c r="A466" t="s">
        <v>4</v>
      </c>
      <c r="B466" s="4" t="s">
        <v>5</v>
      </c>
    </row>
    <row r="467" spans="1:4">
      <c r="A467" t="n">
        <v>4123</v>
      </c>
      <c r="B467" s="5" t="n">
        <v>1</v>
      </c>
    </row>
    <row r="468" spans="1:4" s="3" customFormat="1" customHeight="0">
      <c r="A468" s="3" t="s">
        <v>2</v>
      </c>
      <c r="B468" s="3" t="s">
        <v>70</v>
      </c>
    </row>
    <row r="469" spans="1:4">
      <c r="A469" t="s">
        <v>4</v>
      </c>
      <c r="B469" s="4" t="s">
        <v>5</v>
      </c>
      <c r="C469" s="4" t="s">
        <v>7</v>
      </c>
      <c r="D469" s="4" t="s">
        <v>9</v>
      </c>
    </row>
    <row r="470" spans="1:4">
      <c r="A470" t="n">
        <v>4124</v>
      </c>
      <c r="B470" s="22" t="n">
        <v>22</v>
      </c>
      <c r="C470" s="7" t="n">
        <v>20</v>
      </c>
      <c r="D470" s="7" t="n">
        <v>0</v>
      </c>
    </row>
    <row r="471" spans="1:4">
      <c r="A471" t="s">
        <v>4</v>
      </c>
      <c r="B471" s="4" t="s">
        <v>5</v>
      </c>
      <c r="C471" s="4" t="s">
        <v>7</v>
      </c>
      <c r="D471" s="4" t="s">
        <v>9</v>
      </c>
      <c r="E471" s="4" t="s">
        <v>7</v>
      </c>
      <c r="F471" s="4" t="s">
        <v>14</v>
      </c>
    </row>
    <row r="472" spans="1:4">
      <c r="A472" t="n">
        <v>4128</v>
      </c>
      <c r="B472" s="10" t="n">
        <v>5</v>
      </c>
      <c r="C472" s="7" t="n">
        <v>30</v>
      </c>
      <c r="D472" s="7" t="n">
        <v>8961</v>
      </c>
      <c r="E472" s="7" t="n">
        <v>1</v>
      </c>
      <c r="F472" s="11" t="n">
        <f t="normal" ca="1">A488</f>
        <v>0</v>
      </c>
    </row>
    <row r="473" spans="1:4">
      <c r="A473" t="s">
        <v>4</v>
      </c>
      <c r="B473" s="4" t="s">
        <v>5</v>
      </c>
      <c r="C473" s="4" t="s">
        <v>7</v>
      </c>
      <c r="D473" s="4" t="s">
        <v>9</v>
      </c>
      <c r="E473" s="4" t="s">
        <v>9</v>
      </c>
      <c r="F473" s="4" t="s">
        <v>9</v>
      </c>
      <c r="G473" s="4" t="s">
        <v>9</v>
      </c>
      <c r="H473" s="4" t="s">
        <v>7</v>
      </c>
    </row>
    <row r="474" spans="1:4">
      <c r="A474" t="n">
        <v>4137</v>
      </c>
      <c r="B474" s="35" t="n">
        <v>25</v>
      </c>
      <c r="C474" s="7" t="n">
        <v>5</v>
      </c>
      <c r="D474" s="7" t="n">
        <v>65535</v>
      </c>
      <c r="E474" s="7" t="n">
        <v>500</v>
      </c>
      <c r="F474" s="7" t="n">
        <v>800</v>
      </c>
      <c r="G474" s="7" t="n">
        <v>140</v>
      </c>
      <c r="H474" s="7" t="n">
        <v>0</v>
      </c>
    </row>
    <row r="475" spans="1:4">
      <c r="A475" t="s">
        <v>4</v>
      </c>
      <c r="B475" s="4" t="s">
        <v>5</v>
      </c>
      <c r="C475" s="4" t="s">
        <v>9</v>
      </c>
      <c r="D475" s="4" t="s">
        <v>7</v>
      </c>
      <c r="E475" s="4" t="s">
        <v>52</v>
      </c>
      <c r="F475" s="4" t="s">
        <v>7</v>
      </c>
      <c r="G475" s="4" t="s">
        <v>7</v>
      </c>
    </row>
    <row r="476" spans="1:4">
      <c r="A476" t="n">
        <v>4148</v>
      </c>
      <c r="B476" s="36" t="n">
        <v>24</v>
      </c>
      <c r="C476" s="7" t="n">
        <v>65533</v>
      </c>
      <c r="D476" s="7" t="n">
        <v>11</v>
      </c>
      <c r="E476" s="7" t="s">
        <v>71</v>
      </c>
      <c r="F476" s="7" t="n">
        <v>2</v>
      </c>
      <c r="G476" s="7" t="n">
        <v>0</v>
      </c>
    </row>
    <row r="477" spans="1:4">
      <c r="A477" t="s">
        <v>4</v>
      </c>
      <c r="B477" s="4" t="s">
        <v>5</v>
      </c>
    </row>
    <row r="478" spans="1:4">
      <c r="A478" t="n">
        <v>4195</v>
      </c>
      <c r="B478" s="32" t="n">
        <v>28</v>
      </c>
    </row>
    <row r="479" spans="1:4">
      <c r="A479" t="s">
        <v>4</v>
      </c>
      <c r="B479" s="4" t="s">
        <v>5</v>
      </c>
      <c r="C479" s="4" t="s">
        <v>7</v>
      </c>
    </row>
    <row r="480" spans="1:4">
      <c r="A480" t="n">
        <v>4196</v>
      </c>
      <c r="B480" s="37" t="n">
        <v>27</v>
      </c>
      <c r="C480" s="7" t="n">
        <v>0</v>
      </c>
    </row>
    <row r="481" spans="1:8">
      <c r="A481" t="s">
        <v>4</v>
      </c>
      <c r="B481" s="4" t="s">
        <v>5</v>
      </c>
      <c r="C481" s="4" t="s">
        <v>7</v>
      </c>
    </row>
    <row r="482" spans="1:8">
      <c r="A482" t="n">
        <v>4198</v>
      </c>
      <c r="B482" s="37" t="n">
        <v>27</v>
      </c>
      <c r="C482" s="7" t="n">
        <v>1</v>
      </c>
    </row>
    <row r="483" spans="1:8">
      <c r="A483" t="s">
        <v>4</v>
      </c>
      <c r="B483" s="4" t="s">
        <v>5</v>
      </c>
      <c r="C483" s="4" t="s">
        <v>7</v>
      </c>
      <c r="D483" s="4" t="s">
        <v>9</v>
      </c>
      <c r="E483" s="4" t="s">
        <v>9</v>
      </c>
      <c r="F483" s="4" t="s">
        <v>9</v>
      </c>
      <c r="G483" s="4" t="s">
        <v>9</v>
      </c>
      <c r="H483" s="4" t="s">
        <v>7</v>
      </c>
    </row>
    <row r="484" spans="1:8">
      <c r="A484" t="n">
        <v>4200</v>
      </c>
      <c r="B484" s="35" t="n">
        <v>25</v>
      </c>
      <c r="C484" s="7" t="n">
        <v>5</v>
      </c>
      <c r="D484" s="7" t="n">
        <v>65535</v>
      </c>
      <c r="E484" s="7" t="n">
        <v>65535</v>
      </c>
      <c r="F484" s="7" t="n">
        <v>65535</v>
      </c>
      <c r="G484" s="7" t="n">
        <v>65535</v>
      </c>
      <c r="H484" s="7" t="n">
        <v>0</v>
      </c>
    </row>
    <row r="485" spans="1:8">
      <c r="A485" t="s">
        <v>4</v>
      </c>
      <c r="B485" s="4" t="s">
        <v>5</v>
      </c>
      <c r="C485" s="4" t="s">
        <v>14</v>
      </c>
    </row>
    <row r="486" spans="1:8">
      <c r="A486" t="n">
        <v>4211</v>
      </c>
      <c r="B486" s="19" t="n">
        <v>3</v>
      </c>
      <c r="C486" s="11" t="n">
        <f t="normal" ca="1">A498</f>
        <v>0</v>
      </c>
    </row>
    <row r="487" spans="1:8">
      <c r="A487" t="s">
        <v>4</v>
      </c>
      <c r="B487" s="4" t="s">
        <v>5</v>
      </c>
      <c r="C487" s="4" t="s">
        <v>7</v>
      </c>
      <c r="D487" s="4" t="s">
        <v>9</v>
      </c>
      <c r="E487" s="4" t="s">
        <v>7</v>
      </c>
      <c r="F487" s="4" t="s">
        <v>14</v>
      </c>
    </row>
    <row r="488" spans="1:8">
      <c r="A488" t="n">
        <v>4216</v>
      </c>
      <c r="B488" s="10" t="n">
        <v>5</v>
      </c>
      <c r="C488" s="7" t="n">
        <v>30</v>
      </c>
      <c r="D488" s="7" t="n">
        <v>8974</v>
      </c>
      <c r="E488" s="7" t="n">
        <v>1</v>
      </c>
      <c r="F488" s="11" t="n">
        <f t="normal" ca="1">A498</f>
        <v>0</v>
      </c>
    </row>
    <row r="489" spans="1:8">
      <c r="A489" t="s">
        <v>4</v>
      </c>
      <c r="B489" s="4" t="s">
        <v>5</v>
      </c>
      <c r="C489" s="4" t="s">
        <v>7</v>
      </c>
      <c r="D489" s="4" t="s">
        <v>9</v>
      </c>
      <c r="E489" s="4" t="s">
        <v>12</v>
      </c>
    </row>
    <row r="490" spans="1:8">
      <c r="A490" t="n">
        <v>4225</v>
      </c>
      <c r="B490" s="30" t="n">
        <v>51</v>
      </c>
      <c r="C490" s="7" t="n">
        <v>4</v>
      </c>
      <c r="D490" s="7" t="n">
        <v>0</v>
      </c>
      <c r="E490" s="7" t="s">
        <v>67</v>
      </c>
    </row>
    <row r="491" spans="1:8">
      <c r="A491" t="s">
        <v>4</v>
      </c>
      <c r="B491" s="4" t="s">
        <v>5</v>
      </c>
      <c r="C491" s="4" t="s">
        <v>9</v>
      </c>
    </row>
    <row r="492" spans="1:8">
      <c r="A492" t="n">
        <v>4240</v>
      </c>
      <c r="B492" s="26" t="n">
        <v>16</v>
      </c>
      <c r="C492" s="7" t="n">
        <v>0</v>
      </c>
    </row>
    <row r="493" spans="1:8">
      <c r="A493" t="s">
        <v>4</v>
      </c>
      <c r="B493" s="4" t="s">
        <v>5</v>
      </c>
      <c r="C493" s="4" t="s">
        <v>9</v>
      </c>
      <c r="D493" s="4" t="s">
        <v>52</v>
      </c>
      <c r="E493" s="4" t="s">
        <v>7</v>
      </c>
      <c r="F493" s="4" t="s">
        <v>7</v>
      </c>
      <c r="G493" s="4" t="s">
        <v>52</v>
      </c>
      <c r="H493" s="4" t="s">
        <v>7</v>
      </c>
      <c r="I493" s="4" t="s">
        <v>7</v>
      </c>
    </row>
    <row r="494" spans="1:8">
      <c r="A494" t="n">
        <v>4243</v>
      </c>
      <c r="B494" s="31" t="n">
        <v>26</v>
      </c>
      <c r="C494" s="7" t="n">
        <v>0</v>
      </c>
      <c r="D494" s="7" t="s">
        <v>72</v>
      </c>
      <c r="E494" s="7" t="n">
        <v>2</v>
      </c>
      <c r="F494" s="7" t="n">
        <v>3</v>
      </c>
      <c r="G494" s="7" t="s">
        <v>73</v>
      </c>
      <c r="H494" s="7" t="n">
        <v>2</v>
      </c>
      <c r="I494" s="7" t="n">
        <v>0</v>
      </c>
    </row>
    <row r="495" spans="1:8">
      <c r="A495" t="s">
        <v>4</v>
      </c>
      <c r="B495" s="4" t="s">
        <v>5</v>
      </c>
    </row>
    <row r="496" spans="1:8">
      <c r="A496" t="n">
        <v>4391</v>
      </c>
      <c r="B496" s="32" t="n">
        <v>28</v>
      </c>
    </row>
    <row r="497" spans="1:9">
      <c r="A497" t="s">
        <v>4</v>
      </c>
      <c r="B497" s="4" t="s">
        <v>5</v>
      </c>
      <c r="C497" s="4" t="s">
        <v>7</v>
      </c>
      <c r="D497" s="4" t="s">
        <v>12</v>
      </c>
    </row>
    <row r="498" spans="1:9">
      <c r="A498" t="n">
        <v>4392</v>
      </c>
      <c r="B498" s="14" t="n">
        <v>2</v>
      </c>
      <c r="C498" s="7" t="n">
        <v>10</v>
      </c>
      <c r="D498" s="7" t="s">
        <v>47</v>
      </c>
    </row>
    <row r="499" spans="1:9">
      <c r="A499" t="s">
        <v>4</v>
      </c>
      <c r="B499" s="4" t="s">
        <v>5</v>
      </c>
      <c r="C499" s="4" t="s">
        <v>7</v>
      </c>
      <c r="D499" s="4" t="s">
        <v>12</v>
      </c>
    </row>
    <row r="500" spans="1:9">
      <c r="A500" t="n">
        <v>4415</v>
      </c>
      <c r="B500" s="14" t="n">
        <v>2</v>
      </c>
      <c r="C500" s="7" t="n">
        <v>10</v>
      </c>
      <c r="D500" s="7" t="s">
        <v>47</v>
      </c>
    </row>
    <row r="501" spans="1:9">
      <c r="A501" t="s">
        <v>4</v>
      </c>
      <c r="B501" s="4" t="s">
        <v>5</v>
      </c>
      <c r="C501" s="4" t="s">
        <v>9</v>
      </c>
    </row>
    <row r="502" spans="1:9">
      <c r="A502" t="n">
        <v>4438</v>
      </c>
      <c r="B502" s="26" t="n">
        <v>16</v>
      </c>
      <c r="C502" s="7" t="n">
        <v>0</v>
      </c>
    </row>
    <row r="503" spans="1:9">
      <c r="A503" t="s">
        <v>4</v>
      </c>
      <c r="B503" s="4" t="s">
        <v>5</v>
      </c>
      <c r="C503" s="4" t="s">
        <v>7</v>
      </c>
      <c r="D503" s="4" t="s">
        <v>12</v>
      </c>
    </row>
    <row r="504" spans="1:9">
      <c r="A504" t="n">
        <v>4441</v>
      </c>
      <c r="B504" s="14" t="n">
        <v>2</v>
      </c>
      <c r="C504" s="7" t="n">
        <v>10</v>
      </c>
      <c r="D504" s="7" t="s">
        <v>48</v>
      </c>
    </row>
    <row r="505" spans="1:9">
      <c r="A505" t="s">
        <v>4</v>
      </c>
      <c r="B505" s="4" t="s">
        <v>5</v>
      </c>
      <c r="C505" s="4" t="s">
        <v>9</v>
      </c>
    </row>
    <row r="506" spans="1:9">
      <c r="A506" t="n">
        <v>4459</v>
      </c>
      <c r="B506" s="26" t="n">
        <v>16</v>
      </c>
      <c r="C506" s="7" t="n">
        <v>0</v>
      </c>
    </row>
    <row r="507" spans="1:9">
      <c r="A507" t="s">
        <v>4</v>
      </c>
      <c r="B507" s="4" t="s">
        <v>5</v>
      </c>
      <c r="C507" s="4" t="s">
        <v>7</v>
      </c>
      <c r="D507" s="4" t="s">
        <v>12</v>
      </c>
    </row>
    <row r="508" spans="1:9">
      <c r="A508" t="n">
        <v>4462</v>
      </c>
      <c r="B508" s="14" t="n">
        <v>2</v>
      </c>
      <c r="C508" s="7" t="n">
        <v>10</v>
      </c>
      <c r="D508" s="7" t="s">
        <v>49</v>
      </c>
    </row>
    <row r="509" spans="1:9">
      <c r="A509" t="s">
        <v>4</v>
      </c>
      <c r="B509" s="4" t="s">
        <v>5</v>
      </c>
      <c r="C509" s="4" t="s">
        <v>9</v>
      </c>
    </row>
    <row r="510" spans="1:9">
      <c r="A510" t="n">
        <v>4481</v>
      </c>
      <c r="B510" s="26" t="n">
        <v>16</v>
      </c>
      <c r="C510" s="7" t="n">
        <v>0</v>
      </c>
    </row>
    <row r="511" spans="1:9">
      <c r="A511" t="s">
        <v>4</v>
      </c>
      <c r="B511" s="4" t="s">
        <v>5</v>
      </c>
      <c r="C511" s="4" t="s">
        <v>7</v>
      </c>
    </row>
    <row r="512" spans="1:9">
      <c r="A512" t="n">
        <v>4484</v>
      </c>
      <c r="B512" s="29" t="n">
        <v>23</v>
      </c>
      <c r="C512" s="7" t="n">
        <v>20</v>
      </c>
    </row>
    <row r="513" spans="1:4">
      <c r="A513" t="s">
        <v>4</v>
      </c>
      <c r="B513" s="4" t="s">
        <v>5</v>
      </c>
    </row>
    <row r="514" spans="1:4">
      <c r="A514" t="n">
        <v>4486</v>
      </c>
      <c r="B514" s="5" t="n">
        <v>1</v>
      </c>
    </row>
    <row r="515" spans="1:4" s="3" customFormat="1" customHeight="0">
      <c r="A515" s="3" t="s">
        <v>2</v>
      </c>
      <c r="B515" s="3" t="s">
        <v>74</v>
      </c>
    </row>
    <row r="516" spans="1:4">
      <c r="A516" t="s">
        <v>4</v>
      </c>
      <c r="B516" s="4" t="s">
        <v>5</v>
      </c>
      <c r="C516" s="4" t="s">
        <v>7</v>
      </c>
      <c r="D516" s="4" t="s">
        <v>9</v>
      </c>
    </row>
    <row r="517" spans="1:4">
      <c r="A517" t="n">
        <v>4488</v>
      </c>
      <c r="B517" s="22" t="n">
        <v>22</v>
      </c>
      <c r="C517" s="7" t="n">
        <v>20</v>
      </c>
      <c r="D517" s="7" t="n">
        <v>0</v>
      </c>
    </row>
    <row r="518" spans="1:4">
      <c r="A518" t="s">
        <v>4</v>
      </c>
      <c r="B518" s="4" t="s">
        <v>5</v>
      </c>
      <c r="C518" s="4" t="s">
        <v>7</v>
      </c>
      <c r="D518" s="4" t="s">
        <v>9</v>
      </c>
      <c r="E518" s="4" t="s">
        <v>7</v>
      </c>
      <c r="F518" s="4" t="s">
        <v>14</v>
      </c>
    </row>
    <row r="519" spans="1:4">
      <c r="A519" t="n">
        <v>4492</v>
      </c>
      <c r="B519" s="10" t="n">
        <v>5</v>
      </c>
      <c r="C519" s="7" t="n">
        <v>30</v>
      </c>
      <c r="D519" s="7" t="n">
        <v>8961</v>
      </c>
      <c r="E519" s="7" t="n">
        <v>1</v>
      </c>
      <c r="F519" s="11" t="n">
        <f t="normal" ca="1">A535</f>
        <v>0</v>
      </c>
    </row>
    <row r="520" spans="1:4">
      <c r="A520" t="s">
        <v>4</v>
      </c>
      <c r="B520" s="4" t="s">
        <v>5</v>
      </c>
      <c r="C520" s="4" t="s">
        <v>7</v>
      </c>
      <c r="D520" s="4" t="s">
        <v>9</v>
      </c>
      <c r="E520" s="4" t="s">
        <v>9</v>
      </c>
      <c r="F520" s="4" t="s">
        <v>9</v>
      </c>
      <c r="G520" s="4" t="s">
        <v>9</v>
      </c>
      <c r="H520" s="4" t="s">
        <v>7</v>
      </c>
    </row>
    <row r="521" spans="1:4">
      <c r="A521" t="n">
        <v>4501</v>
      </c>
      <c r="B521" s="35" t="n">
        <v>25</v>
      </c>
      <c r="C521" s="7" t="n">
        <v>5</v>
      </c>
      <c r="D521" s="7" t="n">
        <v>65535</v>
      </c>
      <c r="E521" s="7" t="n">
        <v>500</v>
      </c>
      <c r="F521" s="7" t="n">
        <v>800</v>
      </c>
      <c r="G521" s="7" t="n">
        <v>140</v>
      </c>
      <c r="H521" s="7" t="n">
        <v>0</v>
      </c>
    </row>
    <row r="522" spans="1:4">
      <c r="A522" t="s">
        <v>4</v>
      </c>
      <c r="B522" s="4" t="s">
        <v>5</v>
      </c>
      <c r="C522" s="4" t="s">
        <v>9</v>
      </c>
      <c r="D522" s="4" t="s">
        <v>7</v>
      </c>
      <c r="E522" s="4" t="s">
        <v>52</v>
      </c>
      <c r="F522" s="4" t="s">
        <v>7</v>
      </c>
      <c r="G522" s="4" t="s">
        <v>7</v>
      </c>
    </row>
    <row r="523" spans="1:4">
      <c r="A523" t="n">
        <v>4512</v>
      </c>
      <c r="B523" s="36" t="n">
        <v>24</v>
      </c>
      <c r="C523" s="7" t="n">
        <v>65533</v>
      </c>
      <c r="D523" s="7" t="n">
        <v>11</v>
      </c>
      <c r="E523" s="7" t="s">
        <v>71</v>
      </c>
      <c r="F523" s="7" t="n">
        <v>2</v>
      </c>
      <c r="G523" s="7" t="n">
        <v>0</v>
      </c>
    </row>
    <row r="524" spans="1:4">
      <c r="A524" t="s">
        <v>4</v>
      </c>
      <c r="B524" s="4" t="s">
        <v>5</v>
      </c>
    </row>
    <row r="525" spans="1:4">
      <c r="A525" t="n">
        <v>4559</v>
      </c>
      <c r="B525" s="32" t="n">
        <v>28</v>
      </c>
    </row>
    <row r="526" spans="1:4">
      <c r="A526" t="s">
        <v>4</v>
      </c>
      <c r="B526" s="4" t="s">
        <v>5</v>
      </c>
      <c r="C526" s="4" t="s">
        <v>7</v>
      </c>
    </row>
    <row r="527" spans="1:4">
      <c r="A527" t="n">
        <v>4560</v>
      </c>
      <c r="B527" s="37" t="n">
        <v>27</v>
      </c>
      <c r="C527" s="7" t="n">
        <v>0</v>
      </c>
    </row>
    <row r="528" spans="1:4">
      <c r="A528" t="s">
        <v>4</v>
      </c>
      <c r="B528" s="4" t="s">
        <v>5</v>
      </c>
      <c r="C528" s="4" t="s">
        <v>7</v>
      </c>
    </row>
    <row r="529" spans="1:8">
      <c r="A529" t="n">
        <v>4562</v>
      </c>
      <c r="B529" s="37" t="n">
        <v>27</v>
      </c>
      <c r="C529" s="7" t="n">
        <v>1</v>
      </c>
    </row>
    <row r="530" spans="1:8">
      <c r="A530" t="s">
        <v>4</v>
      </c>
      <c r="B530" s="4" t="s">
        <v>5</v>
      </c>
      <c r="C530" s="4" t="s">
        <v>7</v>
      </c>
      <c r="D530" s="4" t="s">
        <v>9</v>
      </c>
      <c r="E530" s="4" t="s">
        <v>9</v>
      </c>
      <c r="F530" s="4" t="s">
        <v>9</v>
      </c>
      <c r="G530" s="4" t="s">
        <v>9</v>
      </c>
      <c r="H530" s="4" t="s">
        <v>7</v>
      </c>
    </row>
    <row r="531" spans="1:8">
      <c r="A531" t="n">
        <v>4564</v>
      </c>
      <c r="B531" s="35" t="n">
        <v>25</v>
      </c>
      <c r="C531" s="7" t="n">
        <v>5</v>
      </c>
      <c r="D531" s="7" t="n">
        <v>65535</v>
      </c>
      <c r="E531" s="7" t="n">
        <v>65535</v>
      </c>
      <c r="F531" s="7" t="n">
        <v>65535</v>
      </c>
      <c r="G531" s="7" t="n">
        <v>65535</v>
      </c>
      <c r="H531" s="7" t="n">
        <v>0</v>
      </c>
    </row>
    <row r="532" spans="1:8">
      <c r="A532" t="s">
        <v>4</v>
      </c>
      <c r="B532" s="4" t="s">
        <v>5</v>
      </c>
      <c r="C532" s="4" t="s">
        <v>14</v>
      </c>
    </row>
    <row r="533" spans="1:8">
      <c r="A533" t="n">
        <v>4575</v>
      </c>
      <c r="B533" s="19" t="n">
        <v>3</v>
      </c>
      <c r="C533" s="11" t="n">
        <f t="normal" ca="1">A545</f>
        <v>0</v>
      </c>
    </row>
    <row r="534" spans="1:8">
      <c r="A534" t="s">
        <v>4</v>
      </c>
      <c r="B534" s="4" t="s">
        <v>5</v>
      </c>
      <c r="C534" s="4" t="s">
        <v>7</v>
      </c>
      <c r="D534" s="4" t="s">
        <v>9</v>
      </c>
      <c r="E534" s="4" t="s">
        <v>7</v>
      </c>
      <c r="F534" s="4" t="s">
        <v>14</v>
      </c>
    </row>
    <row r="535" spans="1:8">
      <c r="A535" t="n">
        <v>4580</v>
      </c>
      <c r="B535" s="10" t="n">
        <v>5</v>
      </c>
      <c r="C535" s="7" t="n">
        <v>30</v>
      </c>
      <c r="D535" s="7" t="n">
        <v>8969</v>
      </c>
      <c r="E535" s="7" t="n">
        <v>1</v>
      </c>
      <c r="F535" s="11" t="n">
        <f t="normal" ca="1">A545</f>
        <v>0</v>
      </c>
    </row>
    <row r="536" spans="1:8">
      <c r="A536" t="s">
        <v>4</v>
      </c>
      <c r="B536" s="4" t="s">
        <v>5</v>
      </c>
      <c r="C536" s="4" t="s">
        <v>7</v>
      </c>
      <c r="D536" s="4" t="s">
        <v>9</v>
      </c>
      <c r="E536" s="4" t="s">
        <v>12</v>
      </c>
    </row>
    <row r="537" spans="1:8">
      <c r="A537" t="n">
        <v>4589</v>
      </c>
      <c r="B537" s="30" t="n">
        <v>51</v>
      </c>
      <c r="C537" s="7" t="n">
        <v>4</v>
      </c>
      <c r="D537" s="7" t="n">
        <v>0</v>
      </c>
      <c r="E537" s="7" t="s">
        <v>67</v>
      </c>
    </row>
    <row r="538" spans="1:8">
      <c r="A538" t="s">
        <v>4</v>
      </c>
      <c r="B538" s="4" t="s">
        <v>5</v>
      </c>
      <c r="C538" s="4" t="s">
        <v>9</v>
      </c>
    </row>
    <row r="539" spans="1:8">
      <c r="A539" t="n">
        <v>4604</v>
      </c>
      <c r="B539" s="26" t="n">
        <v>16</v>
      </c>
      <c r="C539" s="7" t="n">
        <v>0</v>
      </c>
    </row>
    <row r="540" spans="1:8">
      <c r="A540" t="s">
        <v>4</v>
      </c>
      <c r="B540" s="4" t="s">
        <v>5</v>
      </c>
      <c r="C540" s="4" t="s">
        <v>9</v>
      </c>
      <c r="D540" s="4" t="s">
        <v>52</v>
      </c>
      <c r="E540" s="4" t="s">
        <v>7</v>
      </c>
      <c r="F540" s="4" t="s">
        <v>7</v>
      </c>
      <c r="G540" s="4" t="s">
        <v>52</v>
      </c>
      <c r="H540" s="4" t="s">
        <v>7</v>
      </c>
      <c r="I540" s="4" t="s">
        <v>7</v>
      </c>
    </row>
    <row r="541" spans="1:8">
      <c r="A541" t="n">
        <v>4607</v>
      </c>
      <c r="B541" s="31" t="n">
        <v>26</v>
      </c>
      <c r="C541" s="7" t="n">
        <v>0</v>
      </c>
      <c r="D541" s="7" t="s">
        <v>75</v>
      </c>
      <c r="E541" s="7" t="n">
        <v>2</v>
      </c>
      <c r="F541" s="7" t="n">
        <v>3</v>
      </c>
      <c r="G541" s="7" t="s">
        <v>76</v>
      </c>
      <c r="H541" s="7" t="n">
        <v>2</v>
      </c>
      <c r="I541" s="7" t="n">
        <v>0</v>
      </c>
    </row>
    <row r="542" spans="1:8">
      <c r="A542" t="s">
        <v>4</v>
      </c>
      <c r="B542" s="4" t="s">
        <v>5</v>
      </c>
    </row>
    <row r="543" spans="1:8">
      <c r="A543" t="n">
        <v>4746</v>
      </c>
      <c r="B543" s="32" t="n">
        <v>28</v>
      </c>
    </row>
    <row r="544" spans="1:8">
      <c r="A544" t="s">
        <v>4</v>
      </c>
      <c r="B544" s="4" t="s">
        <v>5</v>
      </c>
      <c r="C544" s="4" t="s">
        <v>7</v>
      </c>
      <c r="D544" s="4" t="s">
        <v>12</v>
      </c>
    </row>
    <row r="545" spans="1:9">
      <c r="A545" t="n">
        <v>4747</v>
      </c>
      <c r="B545" s="14" t="n">
        <v>2</v>
      </c>
      <c r="C545" s="7" t="n">
        <v>10</v>
      </c>
      <c r="D545" s="7" t="s">
        <v>47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</row>
    <row r="547" spans="1:9">
      <c r="A547" t="n">
        <v>4770</v>
      </c>
      <c r="B547" s="14" t="n">
        <v>2</v>
      </c>
      <c r="C547" s="7" t="n">
        <v>10</v>
      </c>
      <c r="D547" s="7" t="s">
        <v>47</v>
      </c>
    </row>
    <row r="548" spans="1:9">
      <c r="A548" t="s">
        <v>4</v>
      </c>
      <c r="B548" s="4" t="s">
        <v>5</v>
      </c>
      <c r="C548" s="4" t="s">
        <v>9</v>
      </c>
    </row>
    <row r="549" spans="1:9">
      <c r="A549" t="n">
        <v>4793</v>
      </c>
      <c r="B549" s="26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</row>
    <row r="551" spans="1:9">
      <c r="A551" t="n">
        <v>4796</v>
      </c>
      <c r="B551" s="14" t="n">
        <v>2</v>
      </c>
      <c r="C551" s="7" t="n">
        <v>10</v>
      </c>
      <c r="D551" s="7" t="s">
        <v>48</v>
      </c>
    </row>
    <row r="552" spans="1:9">
      <c r="A552" t="s">
        <v>4</v>
      </c>
      <c r="B552" s="4" t="s">
        <v>5</v>
      </c>
      <c r="C552" s="4" t="s">
        <v>9</v>
      </c>
    </row>
    <row r="553" spans="1:9">
      <c r="A553" t="n">
        <v>4814</v>
      </c>
      <c r="B553" s="26" t="n">
        <v>16</v>
      </c>
      <c r="C553" s="7" t="n">
        <v>0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</row>
    <row r="555" spans="1:9">
      <c r="A555" t="n">
        <v>4817</v>
      </c>
      <c r="B555" s="14" t="n">
        <v>2</v>
      </c>
      <c r="C555" s="7" t="n">
        <v>10</v>
      </c>
      <c r="D555" s="7" t="s">
        <v>49</v>
      </c>
    </row>
    <row r="556" spans="1:9">
      <c r="A556" t="s">
        <v>4</v>
      </c>
      <c r="B556" s="4" t="s">
        <v>5</v>
      </c>
      <c r="C556" s="4" t="s">
        <v>9</v>
      </c>
    </row>
    <row r="557" spans="1:9">
      <c r="A557" t="n">
        <v>4836</v>
      </c>
      <c r="B557" s="26" t="n">
        <v>16</v>
      </c>
      <c r="C557" s="7" t="n">
        <v>0</v>
      </c>
    </row>
    <row r="558" spans="1:9">
      <c r="A558" t="s">
        <v>4</v>
      </c>
      <c r="B558" s="4" t="s">
        <v>5</v>
      </c>
      <c r="C558" s="4" t="s">
        <v>7</v>
      </c>
    </row>
    <row r="559" spans="1:9">
      <c r="A559" t="n">
        <v>4839</v>
      </c>
      <c r="B559" s="29" t="n">
        <v>23</v>
      </c>
      <c r="C559" s="7" t="n">
        <v>20</v>
      </c>
    </row>
    <row r="560" spans="1:9">
      <c r="A560" t="s">
        <v>4</v>
      </c>
      <c r="B560" s="4" t="s">
        <v>5</v>
      </c>
    </row>
    <row r="561" spans="1:4">
      <c r="A561" t="n">
        <v>4841</v>
      </c>
      <c r="B561" s="5" t="n">
        <v>1</v>
      </c>
    </row>
    <row r="562" spans="1:4" s="3" customFormat="1" customHeight="0">
      <c r="A562" s="3" t="s">
        <v>2</v>
      </c>
      <c r="B562" s="3" t="s">
        <v>77</v>
      </c>
    </row>
    <row r="563" spans="1:4">
      <c r="A563" t="s">
        <v>4</v>
      </c>
      <c r="B563" s="4" t="s">
        <v>5</v>
      </c>
      <c r="C563" s="4" t="s">
        <v>7</v>
      </c>
      <c r="D563" s="4" t="s">
        <v>9</v>
      </c>
    </row>
    <row r="564" spans="1:4">
      <c r="A564" t="n">
        <v>4844</v>
      </c>
      <c r="B564" s="22" t="n">
        <v>22</v>
      </c>
      <c r="C564" s="7" t="n">
        <v>20</v>
      </c>
      <c r="D564" s="7" t="n">
        <v>0</v>
      </c>
    </row>
    <row r="565" spans="1:4">
      <c r="A565" t="s">
        <v>4</v>
      </c>
      <c r="B565" s="4" t="s">
        <v>5</v>
      </c>
      <c r="C565" s="4" t="s">
        <v>7</v>
      </c>
      <c r="D565" s="4" t="s">
        <v>9</v>
      </c>
      <c r="E565" s="4" t="s">
        <v>7</v>
      </c>
      <c r="F565" s="4" t="s">
        <v>14</v>
      </c>
    </row>
    <row r="566" spans="1:4">
      <c r="A566" t="n">
        <v>4848</v>
      </c>
      <c r="B566" s="10" t="n">
        <v>5</v>
      </c>
      <c r="C566" s="7" t="n">
        <v>30</v>
      </c>
      <c r="D566" s="7" t="n">
        <v>8961</v>
      </c>
      <c r="E566" s="7" t="n">
        <v>1</v>
      </c>
      <c r="F566" s="11" t="n">
        <f t="normal" ca="1">A646</f>
        <v>0</v>
      </c>
    </row>
    <row r="567" spans="1:4">
      <c r="A567" t="s">
        <v>4</v>
      </c>
      <c r="B567" s="4" t="s">
        <v>5</v>
      </c>
      <c r="C567" s="4" t="s">
        <v>7</v>
      </c>
      <c r="D567" s="4" t="s">
        <v>9</v>
      </c>
      <c r="E567" s="4" t="s">
        <v>7</v>
      </c>
      <c r="F567" s="4" t="s">
        <v>7</v>
      </c>
      <c r="G567" s="4" t="s">
        <v>14</v>
      </c>
    </row>
    <row r="568" spans="1:4">
      <c r="A568" t="n">
        <v>4857</v>
      </c>
      <c r="B568" s="10" t="n">
        <v>5</v>
      </c>
      <c r="C568" s="7" t="n">
        <v>30</v>
      </c>
      <c r="D568" s="7" t="n">
        <v>2</v>
      </c>
      <c r="E568" s="7" t="n">
        <v>8</v>
      </c>
      <c r="F568" s="7" t="n">
        <v>1</v>
      </c>
      <c r="G568" s="11" t="n">
        <f t="normal" ca="1">A632</f>
        <v>0</v>
      </c>
    </row>
    <row r="569" spans="1:4">
      <c r="A569" t="s">
        <v>4</v>
      </c>
      <c r="B569" s="4" t="s">
        <v>5</v>
      </c>
      <c r="C569" s="4" t="s">
        <v>12</v>
      </c>
      <c r="D569" s="4" t="s">
        <v>9</v>
      </c>
    </row>
    <row r="570" spans="1:4">
      <c r="A570" t="n">
        <v>4867</v>
      </c>
      <c r="B570" s="34" t="n">
        <v>29</v>
      </c>
      <c r="C570" s="7" t="s">
        <v>78</v>
      </c>
      <c r="D570" s="7" t="n">
        <v>65533</v>
      </c>
    </row>
    <row r="571" spans="1:4">
      <c r="A571" t="s">
        <v>4</v>
      </c>
      <c r="B571" s="4" t="s">
        <v>5</v>
      </c>
      <c r="C571" s="4" t="s">
        <v>7</v>
      </c>
      <c r="D571" s="4" t="s">
        <v>9</v>
      </c>
      <c r="E571" s="4" t="s">
        <v>12</v>
      </c>
    </row>
    <row r="572" spans="1:4">
      <c r="A572" t="n">
        <v>4886</v>
      </c>
      <c r="B572" s="30" t="n">
        <v>51</v>
      </c>
      <c r="C572" s="7" t="n">
        <v>4</v>
      </c>
      <c r="D572" s="7" t="n">
        <v>18</v>
      </c>
      <c r="E572" s="7" t="s">
        <v>55</v>
      </c>
    </row>
    <row r="573" spans="1:4">
      <c r="A573" t="s">
        <v>4</v>
      </c>
      <c r="B573" s="4" t="s">
        <v>5</v>
      </c>
      <c r="C573" s="4" t="s">
        <v>9</v>
      </c>
    </row>
    <row r="574" spans="1:4">
      <c r="A574" t="n">
        <v>4900</v>
      </c>
      <c r="B574" s="26" t="n">
        <v>16</v>
      </c>
      <c r="C574" s="7" t="n">
        <v>0</v>
      </c>
    </row>
    <row r="575" spans="1:4">
      <c r="A575" t="s">
        <v>4</v>
      </c>
      <c r="B575" s="4" t="s">
        <v>5</v>
      </c>
      <c r="C575" s="4" t="s">
        <v>9</v>
      </c>
      <c r="D575" s="4" t="s">
        <v>52</v>
      </c>
      <c r="E575" s="4" t="s">
        <v>7</v>
      </c>
      <c r="F575" s="4" t="s">
        <v>7</v>
      </c>
    </row>
    <row r="576" spans="1:4">
      <c r="A576" t="n">
        <v>4903</v>
      </c>
      <c r="B576" s="31" t="n">
        <v>26</v>
      </c>
      <c r="C576" s="7" t="n">
        <v>18</v>
      </c>
      <c r="D576" s="7" t="s">
        <v>79</v>
      </c>
      <c r="E576" s="7" t="n">
        <v>2</v>
      </c>
      <c r="F576" s="7" t="n">
        <v>0</v>
      </c>
    </row>
    <row r="577" spans="1:7">
      <c r="A577" t="s">
        <v>4</v>
      </c>
      <c r="B577" s="4" t="s">
        <v>5</v>
      </c>
    </row>
    <row r="578" spans="1:7">
      <c r="A578" t="n">
        <v>4993</v>
      </c>
      <c r="B578" s="32" t="n">
        <v>28</v>
      </c>
    </row>
    <row r="579" spans="1:7">
      <c r="A579" t="s">
        <v>4</v>
      </c>
      <c r="B579" s="4" t="s">
        <v>5</v>
      </c>
      <c r="C579" s="4" t="s">
        <v>12</v>
      </c>
      <c r="D579" s="4" t="s">
        <v>9</v>
      </c>
    </row>
    <row r="580" spans="1:7">
      <c r="A580" t="n">
        <v>4994</v>
      </c>
      <c r="B580" s="34" t="n">
        <v>29</v>
      </c>
      <c r="C580" s="7" t="s">
        <v>80</v>
      </c>
      <c r="D580" s="7" t="n">
        <v>65533</v>
      </c>
    </row>
    <row r="581" spans="1:7">
      <c r="A581" t="s">
        <v>4</v>
      </c>
      <c r="B581" s="4" t="s">
        <v>5</v>
      </c>
      <c r="C581" s="4" t="s">
        <v>7</v>
      </c>
      <c r="D581" s="4" t="s">
        <v>9</v>
      </c>
      <c r="E581" s="4" t="s">
        <v>12</v>
      </c>
    </row>
    <row r="582" spans="1:7">
      <c r="A582" t="n">
        <v>5012</v>
      </c>
      <c r="B582" s="30" t="n">
        <v>51</v>
      </c>
      <c r="C582" s="7" t="n">
        <v>4</v>
      </c>
      <c r="D582" s="7" t="n">
        <v>0</v>
      </c>
      <c r="E582" s="7" t="s">
        <v>55</v>
      </c>
    </row>
    <row r="583" spans="1:7">
      <c r="A583" t="s">
        <v>4</v>
      </c>
      <c r="B583" s="4" t="s">
        <v>5</v>
      </c>
      <c r="C583" s="4" t="s">
        <v>9</v>
      </c>
    </row>
    <row r="584" spans="1:7">
      <c r="A584" t="n">
        <v>5026</v>
      </c>
      <c r="B584" s="26" t="n">
        <v>16</v>
      </c>
      <c r="C584" s="7" t="n">
        <v>0</v>
      </c>
    </row>
    <row r="585" spans="1:7">
      <c r="A585" t="s">
        <v>4</v>
      </c>
      <c r="B585" s="4" t="s">
        <v>5</v>
      </c>
      <c r="C585" s="4" t="s">
        <v>9</v>
      </c>
      <c r="D585" s="4" t="s">
        <v>52</v>
      </c>
      <c r="E585" s="4" t="s">
        <v>7</v>
      </c>
      <c r="F585" s="4" t="s">
        <v>7</v>
      </c>
    </row>
    <row r="586" spans="1:7">
      <c r="A586" t="n">
        <v>5029</v>
      </c>
      <c r="B586" s="31" t="n">
        <v>26</v>
      </c>
      <c r="C586" s="7" t="n">
        <v>0</v>
      </c>
      <c r="D586" s="7" t="s">
        <v>81</v>
      </c>
      <c r="E586" s="7" t="n">
        <v>2</v>
      </c>
      <c r="F586" s="7" t="n">
        <v>0</v>
      </c>
    </row>
    <row r="587" spans="1:7">
      <c r="A587" t="s">
        <v>4</v>
      </c>
      <c r="B587" s="4" t="s">
        <v>5</v>
      </c>
    </row>
    <row r="588" spans="1:7">
      <c r="A588" t="n">
        <v>5120</v>
      </c>
      <c r="B588" s="32" t="n">
        <v>28</v>
      </c>
    </row>
    <row r="589" spans="1:7">
      <c r="A589" t="s">
        <v>4</v>
      </c>
      <c r="B589" s="4" t="s">
        <v>5</v>
      </c>
      <c r="C589" s="4" t="s">
        <v>12</v>
      </c>
      <c r="D589" s="4" t="s">
        <v>9</v>
      </c>
    </row>
    <row r="590" spans="1:7">
      <c r="A590" t="n">
        <v>5121</v>
      </c>
      <c r="B590" s="34" t="n">
        <v>29</v>
      </c>
      <c r="C590" s="7" t="s">
        <v>78</v>
      </c>
      <c r="D590" s="7" t="n">
        <v>65533</v>
      </c>
    </row>
    <row r="591" spans="1:7">
      <c r="A591" t="s">
        <v>4</v>
      </c>
      <c r="B591" s="4" t="s">
        <v>5</v>
      </c>
      <c r="C591" s="4" t="s">
        <v>7</v>
      </c>
      <c r="D591" s="4" t="s">
        <v>9</v>
      </c>
      <c r="E591" s="4" t="s">
        <v>12</v>
      </c>
    </row>
    <row r="592" spans="1:7">
      <c r="A592" t="n">
        <v>5140</v>
      </c>
      <c r="B592" s="30" t="n">
        <v>51</v>
      </c>
      <c r="C592" s="7" t="n">
        <v>4</v>
      </c>
      <c r="D592" s="7" t="n">
        <v>18</v>
      </c>
      <c r="E592" s="7" t="s">
        <v>55</v>
      </c>
    </row>
    <row r="593" spans="1:6">
      <c r="A593" t="s">
        <v>4</v>
      </c>
      <c r="B593" s="4" t="s">
        <v>5</v>
      </c>
      <c r="C593" s="4" t="s">
        <v>9</v>
      </c>
    </row>
    <row r="594" spans="1:6">
      <c r="A594" t="n">
        <v>5154</v>
      </c>
      <c r="B594" s="26" t="n">
        <v>16</v>
      </c>
      <c r="C594" s="7" t="n">
        <v>0</v>
      </c>
    </row>
    <row r="595" spans="1:6">
      <c r="A595" t="s">
        <v>4</v>
      </c>
      <c r="B595" s="4" t="s">
        <v>5</v>
      </c>
      <c r="C595" s="4" t="s">
        <v>9</v>
      </c>
      <c r="D595" s="4" t="s">
        <v>52</v>
      </c>
      <c r="E595" s="4" t="s">
        <v>7</v>
      </c>
      <c r="F595" s="4" t="s">
        <v>7</v>
      </c>
      <c r="G595" s="4" t="s">
        <v>52</v>
      </c>
      <c r="H595" s="4" t="s">
        <v>7</v>
      </c>
      <c r="I595" s="4" t="s">
        <v>7</v>
      </c>
    </row>
    <row r="596" spans="1:6">
      <c r="A596" t="n">
        <v>5157</v>
      </c>
      <c r="B596" s="31" t="n">
        <v>26</v>
      </c>
      <c r="C596" s="7" t="n">
        <v>18</v>
      </c>
      <c r="D596" s="7" t="s">
        <v>82</v>
      </c>
      <c r="E596" s="7" t="n">
        <v>2</v>
      </c>
      <c r="F596" s="7" t="n">
        <v>3</v>
      </c>
      <c r="G596" s="7" t="s">
        <v>83</v>
      </c>
      <c r="H596" s="7" t="n">
        <v>2</v>
      </c>
      <c r="I596" s="7" t="n">
        <v>0</v>
      </c>
    </row>
    <row r="597" spans="1:6">
      <c r="A597" t="s">
        <v>4</v>
      </c>
      <c r="B597" s="4" t="s">
        <v>5</v>
      </c>
    </row>
    <row r="598" spans="1:6">
      <c r="A598" t="n">
        <v>5369</v>
      </c>
      <c r="B598" s="32" t="n">
        <v>28</v>
      </c>
    </row>
    <row r="599" spans="1:6">
      <c r="A599" t="s">
        <v>4</v>
      </c>
      <c r="B599" s="4" t="s">
        <v>5</v>
      </c>
      <c r="C599" s="4" t="s">
        <v>12</v>
      </c>
      <c r="D599" s="4" t="s">
        <v>9</v>
      </c>
    </row>
    <row r="600" spans="1:6">
      <c r="A600" t="n">
        <v>5370</v>
      </c>
      <c r="B600" s="34" t="n">
        <v>29</v>
      </c>
      <c r="C600" s="7" t="s">
        <v>80</v>
      </c>
      <c r="D600" s="7" t="n">
        <v>65533</v>
      </c>
    </row>
    <row r="601" spans="1:6">
      <c r="A601" t="s">
        <v>4</v>
      </c>
      <c r="B601" s="4" t="s">
        <v>5</v>
      </c>
      <c r="C601" s="4" t="s">
        <v>7</v>
      </c>
      <c r="D601" s="4" t="s">
        <v>9</v>
      </c>
      <c r="E601" s="4" t="s">
        <v>12</v>
      </c>
    </row>
    <row r="602" spans="1:6">
      <c r="A602" t="n">
        <v>5388</v>
      </c>
      <c r="B602" s="30" t="n">
        <v>51</v>
      </c>
      <c r="C602" s="7" t="n">
        <v>4</v>
      </c>
      <c r="D602" s="7" t="n">
        <v>0</v>
      </c>
      <c r="E602" s="7" t="s">
        <v>55</v>
      </c>
    </row>
    <row r="603" spans="1:6">
      <c r="A603" t="s">
        <v>4</v>
      </c>
      <c r="B603" s="4" t="s">
        <v>5</v>
      </c>
      <c r="C603" s="4" t="s">
        <v>9</v>
      </c>
    </row>
    <row r="604" spans="1:6">
      <c r="A604" t="n">
        <v>5402</v>
      </c>
      <c r="B604" s="26" t="n">
        <v>16</v>
      </c>
      <c r="C604" s="7" t="n">
        <v>0</v>
      </c>
    </row>
    <row r="605" spans="1:6">
      <c r="A605" t="s">
        <v>4</v>
      </c>
      <c r="B605" s="4" t="s">
        <v>5</v>
      </c>
      <c r="C605" s="4" t="s">
        <v>9</v>
      </c>
      <c r="D605" s="4" t="s">
        <v>52</v>
      </c>
      <c r="E605" s="4" t="s">
        <v>7</v>
      </c>
      <c r="F605" s="4" t="s">
        <v>7</v>
      </c>
    </row>
    <row r="606" spans="1:6">
      <c r="A606" t="n">
        <v>5405</v>
      </c>
      <c r="B606" s="31" t="n">
        <v>26</v>
      </c>
      <c r="C606" s="7" t="n">
        <v>0</v>
      </c>
      <c r="D606" s="7" t="s">
        <v>84</v>
      </c>
      <c r="E606" s="7" t="n">
        <v>2</v>
      </c>
      <c r="F606" s="7" t="n">
        <v>0</v>
      </c>
    </row>
    <row r="607" spans="1:6">
      <c r="A607" t="s">
        <v>4</v>
      </c>
      <c r="B607" s="4" t="s">
        <v>5</v>
      </c>
    </row>
    <row r="608" spans="1:6">
      <c r="A608" t="n">
        <v>5517</v>
      </c>
      <c r="B608" s="32" t="n">
        <v>28</v>
      </c>
    </row>
    <row r="609" spans="1:9">
      <c r="A609" t="s">
        <v>4</v>
      </c>
      <c r="B609" s="4" t="s">
        <v>5</v>
      </c>
      <c r="C609" s="4" t="s">
        <v>12</v>
      </c>
      <c r="D609" s="4" t="s">
        <v>9</v>
      </c>
    </row>
    <row r="610" spans="1:9">
      <c r="A610" t="n">
        <v>5518</v>
      </c>
      <c r="B610" s="34" t="n">
        <v>29</v>
      </c>
      <c r="C610" s="7" t="s">
        <v>13</v>
      </c>
      <c r="D610" s="7" t="n">
        <v>65533</v>
      </c>
    </row>
    <row r="611" spans="1:9">
      <c r="A611" t="s">
        <v>4</v>
      </c>
      <c r="B611" s="4" t="s">
        <v>5</v>
      </c>
      <c r="C611" s="4" t="s">
        <v>7</v>
      </c>
      <c r="D611" s="4" t="s">
        <v>9</v>
      </c>
      <c r="E611" s="4" t="s">
        <v>12</v>
      </c>
    </row>
    <row r="612" spans="1:9">
      <c r="A612" t="n">
        <v>5522</v>
      </c>
      <c r="B612" s="30" t="n">
        <v>51</v>
      </c>
      <c r="C612" s="7" t="n">
        <v>4</v>
      </c>
      <c r="D612" s="7" t="n">
        <v>18</v>
      </c>
      <c r="E612" s="7" t="s">
        <v>85</v>
      </c>
    </row>
    <row r="613" spans="1:9">
      <c r="A613" t="s">
        <v>4</v>
      </c>
      <c r="B613" s="4" t="s">
        <v>5</v>
      </c>
      <c r="C613" s="4" t="s">
        <v>9</v>
      </c>
    </row>
    <row r="614" spans="1:9">
      <c r="A614" t="n">
        <v>5536</v>
      </c>
      <c r="B614" s="26" t="n">
        <v>16</v>
      </c>
      <c r="C614" s="7" t="n">
        <v>0</v>
      </c>
    </row>
    <row r="615" spans="1:9">
      <c r="A615" t="s">
        <v>4</v>
      </c>
      <c r="B615" s="4" t="s">
        <v>5</v>
      </c>
      <c r="C615" s="4" t="s">
        <v>9</v>
      </c>
      <c r="D615" s="4" t="s">
        <v>52</v>
      </c>
      <c r="E615" s="4" t="s">
        <v>7</v>
      </c>
      <c r="F615" s="4" t="s">
        <v>7</v>
      </c>
    </row>
    <row r="616" spans="1:9">
      <c r="A616" t="n">
        <v>5539</v>
      </c>
      <c r="B616" s="31" t="n">
        <v>26</v>
      </c>
      <c r="C616" s="7" t="n">
        <v>18</v>
      </c>
      <c r="D616" s="7" t="s">
        <v>86</v>
      </c>
      <c r="E616" s="7" t="n">
        <v>2</v>
      </c>
      <c r="F616" s="7" t="n">
        <v>0</v>
      </c>
    </row>
    <row r="617" spans="1:9">
      <c r="A617" t="s">
        <v>4</v>
      </c>
      <c r="B617" s="4" t="s">
        <v>5</v>
      </c>
    </row>
    <row r="618" spans="1:9">
      <c r="A618" t="n">
        <v>5588</v>
      </c>
      <c r="B618" s="32" t="n">
        <v>28</v>
      </c>
    </row>
    <row r="619" spans="1:9">
      <c r="A619" t="s">
        <v>4</v>
      </c>
      <c r="B619" s="4" t="s">
        <v>5</v>
      </c>
      <c r="C619" s="4" t="s">
        <v>7</v>
      </c>
      <c r="D619" s="4" t="s">
        <v>9</v>
      </c>
      <c r="E619" s="4" t="s">
        <v>12</v>
      </c>
    </row>
    <row r="620" spans="1:9">
      <c r="A620" t="n">
        <v>5589</v>
      </c>
      <c r="B620" s="30" t="n">
        <v>51</v>
      </c>
      <c r="C620" s="7" t="n">
        <v>4</v>
      </c>
      <c r="D620" s="7" t="n">
        <v>0</v>
      </c>
      <c r="E620" s="7" t="s">
        <v>87</v>
      </c>
    </row>
    <row r="621" spans="1:9">
      <c r="A621" t="s">
        <v>4</v>
      </c>
      <c r="B621" s="4" t="s">
        <v>5</v>
      </c>
      <c r="C621" s="4" t="s">
        <v>9</v>
      </c>
    </row>
    <row r="622" spans="1:9">
      <c r="A622" t="n">
        <v>5602</v>
      </c>
      <c r="B622" s="26" t="n">
        <v>16</v>
      </c>
      <c r="C622" s="7" t="n">
        <v>0</v>
      </c>
    </row>
    <row r="623" spans="1:9">
      <c r="A623" t="s">
        <v>4</v>
      </c>
      <c r="B623" s="4" t="s">
        <v>5</v>
      </c>
      <c r="C623" s="4" t="s">
        <v>9</v>
      </c>
      <c r="D623" s="4" t="s">
        <v>52</v>
      </c>
      <c r="E623" s="4" t="s">
        <v>7</v>
      </c>
      <c r="F623" s="4" t="s">
        <v>7</v>
      </c>
    </row>
    <row r="624" spans="1:9">
      <c r="A624" t="n">
        <v>5605</v>
      </c>
      <c r="B624" s="31" t="n">
        <v>26</v>
      </c>
      <c r="C624" s="7" t="n">
        <v>0</v>
      </c>
      <c r="D624" s="7" t="s">
        <v>88</v>
      </c>
      <c r="E624" s="7" t="n">
        <v>2</v>
      </c>
      <c r="F624" s="7" t="n">
        <v>0</v>
      </c>
    </row>
    <row r="625" spans="1:6">
      <c r="A625" t="s">
        <v>4</v>
      </c>
      <c r="B625" s="4" t="s">
        <v>5</v>
      </c>
    </row>
    <row r="626" spans="1:6">
      <c r="A626" t="n">
        <v>5662</v>
      </c>
      <c r="B626" s="32" t="n">
        <v>28</v>
      </c>
    </row>
    <row r="627" spans="1:6">
      <c r="A627" t="s">
        <v>4</v>
      </c>
      <c r="B627" s="4" t="s">
        <v>5</v>
      </c>
      <c r="C627" s="4" t="s">
        <v>9</v>
      </c>
    </row>
    <row r="628" spans="1:6">
      <c r="A628" t="n">
        <v>5663</v>
      </c>
      <c r="B628" s="33" t="n">
        <v>12</v>
      </c>
      <c r="C628" s="7" t="n">
        <v>2</v>
      </c>
    </row>
    <row r="629" spans="1:6">
      <c r="A629" t="s">
        <v>4</v>
      </c>
      <c r="B629" s="4" t="s">
        <v>5</v>
      </c>
      <c r="C629" s="4" t="s">
        <v>14</v>
      </c>
    </row>
    <row r="630" spans="1:6">
      <c r="A630" t="n">
        <v>5666</v>
      </c>
      <c r="B630" s="19" t="n">
        <v>3</v>
      </c>
      <c r="C630" s="11" t="n">
        <f t="normal" ca="1">A644</f>
        <v>0</v>
      </c>
    </row>
    <row r="631" spans="1:6">
      <c r="A631" t="s">
        <v>4</v>
      </c>
      <c r="B631" s="4" t="s">
        <v>5</v>
      </c>
      <c r="C631" s="4" t="s">
        <v>7</v>
      </c>
      <c r="D631" s="4" t="s">
        <v>9</v>
      </c>
      <c r="E631" s="4" t="s">
        <v>9</v>
      </c>
      <c r="F631" s="4" t="s">
        <v>9</v>
      </c>
      <c r="G631" s="4" t="s">
        <v>9</v>
      </c>
      <c r="H631" s="4" t="s">
        <v>7</v>
      </c>
    </row>
    <row r="632" spans="1:6">
      <c r="A632" t="n">
        <v>5671</v>
      </c>
      <c r="B632" s="35" t="n">
        <v>25</v>
      </c>
      <c r="C632" s="7" t="n">
        <v>5</v>
      </c>
      <c r="D632" s="7" t="n">
        <v>65535</v>
      </c>
      <c r="E632" s="7" t="n">
        <v>500</v>
      </c>
      <c r="F632" s="7" t="n">
        <v>800</v>
      </c>
      <c r="G632" s="7" t="n">
        <v>140</v>
      </c>
      <c r="H632" s="7" t="n">
        <v>0</v>
      </c>
    </row>
    <row r="633" spans="1:6">
      <c r="A633" t="s">
        <v>4</v>
      </c>
      <c r="B633" s="4" t="s">
        <v>5</v>
      </c>
      <c r="C633" s="4" t="s">
        <v>9</v>
      </c>
      <c r="D633" s="4" t="s">
        <v>7</v>
      </c>
      <c r="E633" s="4" t="s">
        <v>52</v>
      </c>
      <c r="F633" s="4" t="s">
        <v>7</v>
      </c>
      <c r="G633" s="4" t="s">
        <v>7</v>
      </c>
    </row>
    <row r="634" spans="1:6">
      <c r="A634" t="n">
        <v>5682</v>
      </c>
      <c r="B634" s="36" t="n">
        <v>24</v>
      </c>
      <c r="C634" s="7" t="n">
        <v>65533</v>
      </c>
      <c r="D634" s="7" t="n">
        <v>11</v>
      </c>
      <c r="E634" s="7" t="s">
        <v>89</v>
      </c>
      <c r="F634" s="7" t="n">
        <v>2</v>
      </c>
      <c r="G634" s="7" t="n">
        <v>0</v>
      </c>
    </row>
    <row r="635" spans="1:6">
      <c r="A635" t="s">
        <v>4</v>
      </c>
      <c r="B635" s="4" t="s">
        <v>5</v>
      </c>
    </row>
    <row r="636" spans="1:6">
      <c r="A636" t="n">
        <v>5742</v>
      </c>
      <c r="B636" s="32" t="n">
        <v>28</v>
      </c>
    </row>
    <row r="637" spans="1:6">
      <c r="A637" t="s">
        <v>4</v>
      </c>
      <c r="B637" s="4" t="s">
        <v>5</v>
      </c>
      <c r="C637" s="4" t="s">
        <v>7</v>
      </c>
    </row>
    <row r="638" spans="1:6">
      <c r="A638" t="n">
        <v>5743</v>
      </c>
      <c r="B638" s="37" t="n">
        <v>27</v>
      </c>
      <c r="C638" s="7" t="n">
        <v>0</v>
      </c>
    </row>
    <row r="639" spans="1:6">
      <c r="A639" t="s">
        <v>4</v>
      </c>
      <c r="B639" s="4" t="s">
        <v>5</v>
      </c>
      <c r="C639" s="4" t="s">
        <v>7</v>
      </c>
    </row>
    <row r="640" spans="1:6">
      <c r="A640" t="n">
        <v>5745</v>
      </c>
      <c r="B640" s="37" t="n">
        <v>27</v>
      </c>
      <c r="C640" s="7" t="n">
        <v>1</v>
      </c>
    </row>
    <row r="641" spans="1:8">
      <c r="A641" t="s">
        <v>4</v>
      </c>
      <c r="B641" s="4" t="s">
        <v>5</v>
      </c>
      <c r="C641" s="4" t="s">
        <v>7</v>
      </c>
      <c r="D641" s="4" t="s">
        <v>9</v>
      </c>
      <c r="E641" s="4" t="s">
        <v>9</v>
      </c>
      <c r="F641" s="4" t="s">
        <v>9</v>
      </c>
      <c r="G641" s="4" t="s">
        <v>9</v>
      </c>
      <c r="H641" s="4" t="s">
        <v>7</v>
      </c>
    </row>
    <row r="642" spans="1:8">
      <c r="A642" t="n">
        <v>5747</v>
      </c>
      <c r="B642" s="35" t="n">
        <v>25</v>
      </c>
      <c r="C642" s="7" t="n">
        <v>5</v>
      </c>
      <c r="D642" s="7" t="n">
        <v>65535</v>
      </c>
      <c r="E642" s="7" t="n">
        <v>65535</v>
      </c>
      <c r="F642" s="7" t="n">
        <v>65535</v>
      </c>
      <c r="G642" s="7" t="n">
        <v>65535</v>
      </c>
      <c r="H642" s="7" t="n">
        <v>0</v>
      </c>
    </row>
    <row r="643" spans="1:8">
      <c r="A643" t="s">
        <v>4</v>
      </c>
      <c r="B643" s="4" t="s">
        <v>5</v>
      </c>
      <c r="C643" s="4" t="s">
        <v>14</v>
      </c>
    </row>
    <row r="644" spans="1:8">
      <c r="A644" t="n">
        <v>5758</v>
      </c>
      <c r="B644" s="19" t="n">
        <v>3</v>
      </c>
      <c r="C644" s="11" t="n">
        <f t="normal" ca="1">A656</f>
        <v>0</v>
      </c>
    </row>
    <row r="645" spans="1:8">
      <c r="A645" t="s">
        <v>4</v>
      </c>
      <c r="B645" s="4" t="s">
        <v>5</v>
      </c>
      <c r="C645" s="4" t="s">
        <v>7</v>
      </c>
      <c r="D645" s="4" t="s">
        <v>9</v>
      </c>
      <c r="E645" s="4" t="s">
        <v>7</v>
      </c>
      <c r="F645" s="4" t="s">
        <v>14</v>
      </c>
    </row>
    <row r="646" spans="1:8">
      <c r="A646" t="n">
        <v>5763</v>
      </c>
      <c r="B646" s="10" t="n">
        <v>5</v>
      </c>
      <c r="C646" s="7" t="n">
        <v>30</v>
      </c>
      <c r="D646" s="7" t="n">
        <v>8970</v>
      </c>
      <c r="E646" s="7" t="n">
        <v>1</v>
      </c>
      <c r="F646" s="11" t="n">
        <f t="normal" ca="1">A656</f>
        <v>0</v>
      </c>
    </row>
    <row r="647" spans="1:8">
      <c r="A647" t="s">
        <v>4</v>
      </c>
      <c r="B647" s="4" t="s">
        <v>5</v>
      </c>
      <c r="C647" s="4" t="s">
        <v>7</v>
      </c>
      <c r="D647" s="4" t="s">
        <v>9</v>
      </c>
      <c r="E647" s="4" t="s">
        <v>12</v>
      </c>
    </row>
    <row r="648" spans="1:8">
      <c r="A648" t="n">
        <v>5772</v>
      </c>
      <c r="B648" s="30" t="n">
        <v>51</v>
      </c>
      <c r="C648" s="7" t="n">
        <v>4</v>
      </c>
      <c r="D648" s="7" t="n">
        <v>0</v>
      </c>
      <c r="E648" s="7" t="s">
        <v>90</v>
      </c>
    </row>
    <row r="649" spans="1:8">
      <c r="A649" t="s">
        <v>4</v>
      </c>
      <c r="B649" s="4" t="s">
        <v>5</v>
      </c>
      <c r="C649" s="4" t="s">
        <v>9</v>
      </c>
    </row>
    <row r="650" spans="1:8">
      <c r="A650" t="n">
        <v>5787</v>
      </c>
      <c r="B650" s="26" t="n">
        <v>16</v>
      </c>
      <c r="C650" s="7" t="n">
        <v>0</v>
      </c>
    </row>
    <row r="651" spans="1:8">
      <c r="A651" t="s">
        <v>4</v>
      </c>
      <c r="B651" s="4" t="s">
        <v>5</v>
      </c>
      <c r="C651" s="4" t="s">
        <v>9</v>
      </c>
      <c r="D651" s="4" t="s">
        <v>52</v>
      </c>
      <c r="E651" s="4" t="s">
        <v>7</v>
      </c>
      <c r="F651" s="4" t="s">
        <v>7</v>
      </c>
      <c r="G651" s="4" t="s">
        <v>52</v>
      </c>
      <c r="H651" s="4" t="s">
        <v>7</v>
      </c>
      <c r="I651" s="4" t="s">
        <v>7</v>
      </c>
    </row>
    <row r="652" spans="1:8">
      <c r="A652" t="n">
        <v>5790</v>
      </c>
      <c r="B652" s="31" t="n">
        <v>26</v>
      </c>
      <c r="C652" s="7" t="n">
        <v>0</v>
      </c>
      <c r="D652" s="7" t="s">
        <v>91</v>
      </c>
      <c r="E652" s="7" t="n">
        <v>2</v>
      </c>
      <c r="F652" s="7" t="n">
        <v>3</v>
      </c>
      <c r="G652" s="7" t="s">
        <v>92</v>
      </c>
      <c r="H652" s="7" t="n">
        <v>2</v>
      </c>
      <c r="I652" s="7" t="n">
        <v>0</v>
      </c>
    </row>
    <row r="653" spans="1:8">
      <c r="A653" t="s">
        <v>4</v>
      </c>
      <c r="B653" s="4" t="s">
        <v>5</v>
      </c>
    </row>
    <row r="654" spans="1:8">
      <c r="A654" t="n">
        <v>5999</v>
      </c>
      <c r="B654" s="32" t="n">
        <v>28</v>
      </c>
    </row>
    <row r="655" spans="1:8">
      <c r="A655" t="s">
        <v>4</v>
      </c>
      <c r="B655" s="4" t="s">
        <v>5</v>
      </c>
      <c r="C655" s="4" t="s">
        <v>7</v>
      </c>
      <c r="D655" s="4" t="s">
        <v>12</v>
      </c>
    </row>
    <row r="656" spans="1:8">
      <c r="A656" t="n">
        <v>6000</v>
      </c>
      <c r="B656" s="14" t="n">
        <v>2</v>
      </c>
      <c r="C656" s="7" t="n">
        <v>10</v>
      </c>
      <c r="D656" s="7" t="s">
        <v>47</v>
      </c>
    </row>
    <row r="657" spans="1:9">
      <c r="A657" t="s">
        <v>4</v>
      </c>
      <c r="B657" s="4" t="s">
        <v>5</v>
      </c>
      <c r="C657" s="4" t="s">
        <v>7</v>
      </c>
      <c r="D657" s="4" t="s">
        <v>12</v>
      </c>
    </row>
    <row r="658" spans="1:9">
      <c r="A658" t="n">
        <v>6023</v>
      </c>
      <c r="B658" s="14" t="n">
        <v>2</v>
      </c>
      <c r="C658" s="7" t="n">
        <v>10</v>
      </c>
      <c r="D658" s="7" t="s">
        <v>47</v>
      </c>
    </row>
    <row r="659" spans="1:9">
      <c r="A659" t="s">
        <v>4</v>
      </c>
      <c r="B659" s="4" t="s">
        <v>5</v>
      </c>
      <c r="C659" s="4" t="s">
        <v>9</v>
      </c>
    </row>
    <row r="660" spans="1:9">
      <c r="A660" t="n">
        <v>6046</v>
      </c>
      <c r="B660" s="26" t="n">
        <v>16</v>
      </c>
      <c r="C660" s="7" t="n">
        <v>0</v>
      </c>
    </row>
    <row r="661" spans="1:9">
      <c r="A661" t="s">
        <v>4</v>
      </c>
      <c r="B661" s="4" t="s">
        <v>5</v>
      </c>
      <c r="C661" s="4" t="s">
        <v>7</v>
      </c>
      <c r="D661" s="4" t="s">
        <v>12</v>
      </c>
    </row>
    <row r="662" spans="1:9">
      <c r="A662" t="n">
        <v>6049</v>
      </c>
      <c r="B662" s="14" t="n">
        <v>2</v>
      </c>
      <c r="C662" s="7" t="n">
        <v>10</v>
      </c>
      <c r="D662" s="7" t="s">
        <v>48</v>
      </c>
    </row>
    <row r="663" spans="1:9">
      <c r="A663" t="s">
        <v>4</v>
      </c>
      <c r="B663" s="4" t="s">
        <v>5</v>
      </c>
      <c r="C663" s="4" t="s">
        <v>9</v>
      </c>
    </row>
    <row r="664" spans="1:9">
      <c r="A664" t="n">
        <v>6067</v>
      </c>
      <c r="B664" s="26" t="n">
        <v>16</v>
      </c>
      <c r="C664" s="7" t="n">
        <v>0</v>
      </c>
    </row>
    <row r="665" spans="1:9">
      <c r="A665" t="s">
        <v>4</v>
      </c>
      <c r="B665" s="4" t="s">
        <v>5</v>
      </c>
      <c r="C665" s="4" t="s">
        <v>7</v>
      </c>
      <c r="D665" s="4" t="s">
        <v>12</v>
      </c>
    </row>
    <row r="666" spans="1:9">
      <c r="A666" t="n">
        <v>6070</v>
      </c>
      <c r="B666" s="14" t="n">
        <v>2</v>
      </c>
      <c r="C666" s="7" t="n">
        <v>10</v>
      </c>
      <c r="D666" s="7" t="s">
        <v>49</v>
      </c>
    </row>
    <row r="667" spans="1:9">
      <c r="A667" t="s">
        <v>4</v>
      </c>
      <c r="B667" s="4" t="s">
        <v>5</v>
      </c>
      <c r="C667" s="4" t="s">
        <v>9</v>
      </c>
    </row>
    <row r="668" spans="1:9">
      <c r="A668" t="n">
        <v>6089</v>
      </c>
      <c r="B668" s="26" t="n">
        <v>16</v>
      </c>
      <c r="C668" s="7" t="n">
        <v>0</v>
      </c>
    </row>
    <row r="669" spans="1:9">
      <c r="A669" t="s">
        <v>4</v>
      </c>
      <c r="B669" s="4" t="s">
        <v>5</v>
      </c>
      <c r="C669" s="4" t="s">
        <v>7</v>
      </c>
    </row>
    <row r="670" spans="1:9">
      <c r="A670" t="n">
        <v>6092</v>
      </c>
      <c r="B670" s="29" t="n">
        <v>23</v>
      </c>
      <c r="C670" s="7" t="n">
        <v>20</v>
      </c>
    </row>
    <row r="671" spans="1:9">
      <c r="A671" t="s">
        <v>4</v>
      </c>
      <c r="B671" s="4" t="s">
        <v>5</v>
      </c>
    </row>
    <row r="672" spans="1:9">
      <c r="A672" t="n">
        <v>6094</v>
      </c>
      <c r="B672" s="5" t="n">
        <v>1</v>
      </c>
    </row>
    <row r="673" spans="1:4" s="3" customFormat="1" customHeight="0">
      <c r="A673" s="3" t="s">
        <v>2</v>
      </c>
      <c r="B673" s="3" t="s">
        <v>93</v>
      </c>
    </row>
    <row r="674" spans="1:4">
      <c r="A674" t="s">
        <v>4</v>
      </c>
      <c r="B674" s="4" t="s">
        <v>5</v>
      </c>
      <c r="C674" s="4" t="s">
        <v>7</v>
      </c>
      <c r="D674" s="4" t="s">
        <v>9</v>
      </c>
    </row>
    <row r="675" spans="1:4">
      <c r="A675" t="n">
        <v>6096</v>
      </c>
      <c r="B675" s="22" t="n">
        <v>22</v>
      </c>
      <c r="C675" s="7" t="n">
        <v>20</v>
      </c>
      <c r="D675" s="7" t="n">
        <v>0</v>
      </c>
    </row>
    <row r="676" spans="1:4">
      <c r="A676" t="s">
        <v>4</v>
      </c>
      <c r="B676" s="4" t="s">
        <v>5</v>
      </c>
      <c r="C676" s="4" t="s">
        <v>7</v>
      </c>
      <c r="D676" s="4" t="s">
        <v>9</v>
      </c>
      <c r="E676" s="4" t="s">
        <v>7</v>
      </c>
      <c r="F676" s="4" t="s">
        <v>14</v>
      </c>
    </row>
    <row r="677" spans="1:4">
      <c r="A677" t="n">
        <v>6100</v>
      </c>
      <c r="B677" s="10" t="n">
        <v>5</v>
      </c>
      <c r="C677" s="7" t="n">
        <v>30</v>
      </c>
      <c r="D677" s="7" t="n">
        <v>8961</v>
      </c>
      <c r="E677" s="7" t="n">
        <v>1</v>
      </c>
      <c r="F677" s="11" t="n">
        <f t="normal" ca="1">A747</f>
        <v>0</v>
      </c>
    </row>
    <row r="678" spans="1:4">
      <c r="A678" t="s">
        <v>4</v>
      </c>
      <c r="B678" s="4" t="s">
        <v>5</v>
      </c>
      <c r="C678" s="4" t="s">
        <v>7</v>
      </c>
      <c r="D678" s="4" t="s">
        <v>9</v>
      </c>
      <c r="E678" s="4" t="s">
        <v>7</v>
      </c>
      <c r="F678" s="4" t="s">
        <v>7</v>
      </c>
      <c r="G678" s="4" t="s">
        <v>14</v>
      </c>
    </row>
    <row r="679" spans="1:4">
      <c r="A679" t="n">
        <v>6109</v>
      </c>
      <c r="B679" s="10" t="n">
        <v>5</v>
      </c>
      <c r="C679" s="7" t="n">
        <v>30</v>
      </c>
      <c r="D679" s="7" t="n">
        <v>3</v>
      </c>
      <c r="E679" s="7" t="n">
        <v>8</v>
      </c>
      <c r="F679" s="7" t="n">
        <v>1</v>
      </c>
      <c r="G679" s="11" t="n">
        <f t="normal" ca="1">A733</f>
        <v>0</v>
      </c>
    </row>
    <row r="680" spans="1:4">
      <c r="A680" t="s">
        <v>4</v>
      </c>
      <c r="B680" s="4" t="s">
        <v>5</v>
      </c>
      <c r="C680" s="4" t="s">
        <v>12</v>
      </c>
      <c r="D680" s="4" t="s">
        <v>9</v>
      </c>
    </row>
    <row r="681" spans="1:4">
      <c r="A681" t="n">
        <v>6119</v>
      </c>
      <c r="B681" s="34" t="n">
        <v>29</v>
      </c>
      <c r="C681" s="7" t="s">
        <v>94</v>
      </c>
      <c r="D681" s="7" t="n">
        <v>65533</v>
      </c>
    </row>
    <row r="682" spans="1:4">
      <c r="A682" t="s">
        <v>4</v>
      </c>
      <c r="B682" s="4" t="s">
        <v>5</v>
      </c>
      <c r="C682" s="4" t="s">
        <v>7</v>
      </c>
      <c r="D682" s="4" t="s">
        <v>9</v>
      </c>
      <c r="E682" s="4" t="s">
        <v>12</v>
      </c>
    </row>
    <row r="683" spans="1:4">
      <c r="A683" t="n">
        <v>6135</v>
      </c>
      <c r="B683" s="30" t="n">
        <v>51</v>
      </c>
      <c r="C683" s="7" t="n">
        <v>4</v>
      </c>
      <c r="D683" s="7" t="n">
        <v>18</v>
      </c>
      <c r="E683" s="7" t="s">
        <v>55</v>
      </c>
    </row>
    <row r="684" spans="1:4">
      <c r="A684" t="s">
        <v>4</v>
      </c>
      <c r="B684" s="4" t="s">
        <v>5</v>
      </c>
      <c r="C684" s="4" t="s">
        <v>9</v>
      </c>
    </row>
    <row r="685" spans="1:4">
      <c r="A685" t="n">
        <v>6149</v>
      </c>
      <c r="B685" s="26" t="n">
        <v>16</v>
      </c>
      <c r="C685" s="7" t="n">
        <v>0</v>
      </c>
    </row>
    <row r="686" spans="1:4">
      <c r="A686" t="s">
        <v>4</v>
      </c>
      <c r="B686" s="4" t="s">
        <v>5</v>
      </c>
      <c r="C686" s="4" t="s">
        <v>9</v>
      </c>
      <c r="D686" s="4" t="s">
        <v>52</v>
      </c>
      <c r="E686" s="4" t="s">
        <v>7</v>
      </c>
      <c r="F686" s="4" t="s">
        <v>7</v>
      </c>
      <c r="G686" s="4" t="s">
        <v>52</v>
      </c>
      <c r="H686" s="4" t="s">
        <v>7</v>
      </c>
      <c r="I686" s="4" t="s">
        <v>7</v>
      </c>
    </row>
    <row r="687" spans="1:4">
      <c r="A687" t="n">
        <v>6152</v>
      </c>
      <c r="B687" s="31" t="n">
        <v>26</v>
      </c>
      <c r="C687" s="7" t="n">
        <v>18</v>
      </c>
      <c r="D687" s="7" t="s">
        <v>95</v>
      </c>
      <c r="E687" s="7" t="n">
        <v>2</v>
      </c>
      <c r="F687" s="7" t="n">
        <v>3</v>
      </c>
      <c r="G687" s="7" t="s">
        <v>96</v>
      </c>
      <c r="H687" s="7" t="n">
        <v>2</v>
      </c>
      <c r="I687" s="7" t="n">
        <v>0</v>
      </c>
    </row>
    <row r="688" spans="1:4">
      <c r="A688" t="s">
        <v>4</v>
      </c>
      <c r="B688" s="4" t="s">
        <v>5</v>
      </c>
    </row>
    <row r="689" spans="1:9">
      <c r="A689" t="n">
        <v>6261</v>
      </c>
      <c r="B689" s="32" t="n">
        <v>28</v>
      </c>
    </row>
    <row r="690" spans="1:9">
      <c r="A690" t="s">
        <v>4</v>
      </c>
      <c r="B690" s="4" t="s">
        <v>5</v>
      </c>
      <c r="C690" s="4" t="s">
        <v>12</v>
      </c>
      <c r="D690" s="4" t="s">
        <v>9</v>
      </c>
    </row>
    <row r="691" spans="1:9">
      <c r="A691" t="n">
        <v>6262</v>
      </c>
      <c r="B691" s="34" t="n">
        <v>29</v>
      </c>
      <c r="C691" s="7" t="s">
        <v>97</v>
      </c>
      <c r="D691" s="7" t="n">
        <v>65533</v>
      </c>
    </row>
    <row r="692" spans="1:9">
      <c r="A692" t="s">
        <v>4</v>
      </c>
      <c r="B692" s="4" t="s">
        <v>5</v>
      </c>
      <c r="C692" s="4" t="s">
        <v>7</v>
      </c>
      <c r="D692" s="4" t="s">
        <v>9</v>
      </c>
      <c r="E692" s="4" t="s">
        <v>12</v>
      </c>
    </row>
    <row r="693" spans="1:9">
      <c r="A693" t="n">
        <v>6281</v>
      </c>
      <c r="B693" s="30" t="n">
        <v>51</v>
      </c>
      <c r="C693" s="7" t="n">
        <v>4</v>
      </c>
      <c r="D693" s="7" t="n">
        <v>0</v>
      </c>
      <c r="E693" s="7" t="s">
        <v>55</v>
      </c>
    </row>
    <row r="694" spans="1:9">
      <c r="A694" t="s">
        <v>4</v>
      </c>
      <c r="B694" s="4" t="s">
        <v>5</v>
      </c>
      <c r="C694" s="4" t="s">
        <v>9</v>
      </c>
    </row>
    <row r="695" spans="1:9">
      <c r="A695" t="n">
        <v>6295</v>
      </c>
      <c r="B695" s="26" t="n">
        <v>16</v>
      </c>
      <c r="C695" s="7" t="n">
        <v>0</v>
      </c>
    </row>
    <row r="696" spans="1:9">
      <c r="A696" t="s">
        <v>4</v>
      </c>
      <c r="B696" s="4" t="s">
        <v>5</v>
      </c>
      <c r="C696" s="4" t="s">
        <v>9</v>
      </c>
      <c r="D696" s="4" t="s">
        <v>52</v>
      </c>
      <c r="E696" s="4" t="s">
        <v>7</v>
      </c>
      <c r="F696" s="4" t="s">
        <v>7</v>
      </c>
      <c r="G696" s="4" t="s">
        <v>52</v>
      </c>
      <c r="H696" s="4" t="s">
        <v>7</v>
      </c>
      <c r="I696" s="4" t="s">
        <v>7</v>
      </c>
    </row>
    <row r="697" spans="1:9">
      <c r="A697" t="n">
        <v>6298</v>
      </c>
      <c r="B697" s="31" t="n">
        <v>26</v>
      </c>
      <c r="C697" s="7" t="n">
        <v>0</v>
      </c>
      <c r="D697" s="7" t="s">
        <v>98</v>
      </c>
      <c r="E697" s="7" t="n">
        <v>2</v>
      </c>
      <c r="F697" s="7" t="n">
        <v>3</v>
      </c>
      <c r="G697" s="7" t="s">
        <v>99</v>
      </c>
      <c r="H697" s="7" t="n">
        <v>2</v>
      </c>
      <c r="I697" s="7" t="n">
        <v>0</v>
      </c>
    </row>
    <row r="698" spans="1:9">
      <c r="A698" t="s">
        <v>4</v>
      </c>
      <c r="B698" s="4" t="s">
        <v>5</v>
      </c>
    </row>
    <row r="699" spans="1:9">
      <c r="A699" t="n">
        <v>6451</v>
      </c>
      <c r="B699" s="32" t="n">
        <v>28</v>
      </c>
    </row>
    <row r="700" spans="1:9">
      <c r="A700" t="s">
        <v>4</v>
      </c>
      <c r="B700" s="4" t="s">
        <v>5</v>
      </c>
      <c r="C700" s="4" t="s">
        <v>12</v>
      </c>
      <c r="D700" s="4" t="s">
        <v>9</v>
      </c>
    </row>
    <row r="701" spans="1:9">
      <c r="A701" t="n">
        <v>6452</v>
      </c>
      <c r="B701" s="34" t="n">
        <v>29</v>
      </c>
      <c r="C701" s="7" t="s">
        <v>94</v>
      </c>
      <c r="D701" s="7" t="n">
        <v>65533</v>
      </c>
    </row>
    <row r="702" spans="1:9">
      <c r="A702" t="s">
        <v>4</v>
      </c>
      <c r="B702" s="4" t="s">
        <v>5</v>
      </c>
      <c r="C702" s="4" t="s">
        <v>7</v>
      </c>
      <c r="D702" s="4" t="s">
        <v>9</v>
      </c>
      <c r="E702" s="4" t="s">
        <v>12</v>
      </c>
    </row>
    <row r="703" spans="1:9">
      <c r="A703" t="n">
        <v>6468</v>
      </c>
      <c r="B703" s="30" t="n">
        <v>51</v>
      </c>
      <c r="C703" s="7" t="n">
        <v>4</v>
      </c>
      <c r="D703" s="7" t="n">
        <v>18</v>
      </c>
      <c r="E703" s="7" t="s">
        <v>55</v>
      </c>
    </row>
    <row r="704" spans="1:9">
      <c r="A704" t="s">
        <v>4</v>
      </c>
      <c r="B704" s="4" t="s">
        <v>5</v>
      </c>
      <c r="C704" s="4" t="s">
        <v>9</v>
      </c>
    </row>
    <row r="705" spans="1:9">
      <c r="A705" t="n">
        <v>6482</v>
      </c>
      <c r="B705" s="26" t="n">
        <v>16</v>
      </c>
      <c r="C705" s="7" t="n">
        <v>0</v>
      </c>
    </row>
    <row r="706" spans="1:9">
      <c r="A706" t="s">
        <v>4</v>
      </c>
      <c r="B706" s="4" t="s">
        <v>5</v>
      </c>
      <c r="C706" s="4" t="s">
        <v>9</v>
      </c>
      <c r="D706" s="4" t="s">
        <v>52</v>
      </c>
      <c r="E706" s="4" t="s">
        <v>7</v>
      </c>
      <c r="F706" s="4" t="s">
        <v>7</v>
      </c>
      <c r="G706" s="4" t="s">
        <v>52</v>
      </c>
      <c r="H706" s="4" t="s">
        <v>7</v>
      </c>
      <c r="I706" s="4" t="s">
        <v>7</v>
      </c>
    </row>
    <row r="707" spans="1:9">
      <c r="A707" t="n">
        <v>6485</v>
      </c>
      <c r="B707" s="31" t="n">
        <v>26</v>
      </c>
      <c r="C707" s="7" t="n">
        <v>18</v>
      </c>
      <c r="D707" s="7" t="s">
        <v>100</v>
      </c>
      <c r="E707" s="7" t="n">
        <v>2</v>
      </c>
      <c r="F707" s="7" t="n">
        <v>3</v>
      </c>
      <c r="G707" s="7" t="s">
        <v>101</v>
      </c>
      <c r="H707" s="7" t="n">
        <v>2</v>
      </c>
      <c r="I707" s="7" t="n">
        <v>0</v>
      </c>
    </row>
    <row r="708" spans="1:9">
      <c r="A708" t="s">
        <v>4</v>
      </c>
      <c r="B708" s="4" t="s">
        <v>5</v>
      </c>
    </row>
    <row r="709" spans="1:9">
      <c r="A709" t="n">
        <v>6573</v>
      </c>
      <c r="B709" s="32" t="n">
        <v>28</v>
      </c>
    </row>
    <row r="710" spans="1:9">
      <c r="A710" t="s">
        <v>4</v>
      </c>
      <c r="B710" s="4" t="s">
        <v>5</v>
      </c>
      <c r="C710" s="4" t="s">
        <v>12</v>
      </c>
      <c r="D710" s="4" t="s">
        <v>9</v>
      </c>
    </row>
    <row r="711" spans="1:9">
      <c r="A711" t="n">
        <v>6574</v>
      </c>
      <c r="B711" s="34" t="n">
        <v>29</v>
      </c>
      <c r="C711" s="7" t="s">
        <v>13</v>
      </c>
      <c r="D711" s="7" t="n">
        <v>65533</v>
      </c>
    </row>
    <row r="712" spans="1:9">
      <c r="A712" t="s">
        <v>4</v>
      </c>
      <c r="B712" s="4" t="s">
        <v>5</v>
      </c>
      <c r="C712" s="4" t="s">
        <v>7</v>
      </c>
      <c r="D712" s="4" t="s">
        <v>9</v>
      </c>
      <c r="E712" s="4" t="s">
        <v>12</v>
      </c>
    </row>
    <row r="713" spans="1:9">
      <c r="A713" t="n">
        <v>6578</v>
      </c>
      <c r="B713" s="30" t="n">
        <v>51</v>
      </c>
      <c r="C713" s="7" t="n">
        <v>4</v>
      </c>
      <c r="D713" s="7" t="n">
        <v>0</v>
      </c>
      <c r="E713" s="7" t="s">
        <v>87</v>
      </c>
    </row>
    <row r="714" spans="1:9">
      <c r="A714" t="s">
        <v>4</v>
      </c>
      <c r="B714" s="4" t="s">
        <v>5</v>
      </c>
      <c r="C714" s="4" t="s">
        <v>9</v>
      </c>
    </row>
    <row r="715" spans="1:9">
      <c r="A715" t="n">
        <v>6591</v>
      </c>
      <c r="B715" s="26" t="n">
        <v>16</v>
      </c>
      <c r="C715" s="7" t="n">
        <v>0</v>
      </c>
    </row>
    <row r="716" spans="1:9">
      <c r="A716" t="s">
        <v>4</v>
      </c>
      <c r="B716" s="4" t="s">
        <v>5</v>
      </c>
      <c r="C716" s="4" t="s">
        <v>9</v>
      </c>
      <c r="D716" s="4" t="s">
        <v>52</v>
      </c>
      <c r="E716" s="4" t="s">
        <v>7</v>
      </c>
      <c r="F716" s="4" t="s">
        <v>7</v>
      </c>
    </row>
    <row r="717" spans="1:9">
      <c r="A717" t="n">
        <v>6594</v>
      </c>
      <c r="B717" s="31" t="n">
        <v>26</v>
      </c>
      <c r="C717" s="7" t="n">
        <v>0</v>
      </c>
      <c r="D717" s="7" t="s">
        <v>102</v>
      </c>
      <c r="E717" s="7" t="n">
        <v>2</v>
      </c>
      <c r="F717" s="7" t="n">
        <v>0</v>
      </c>
    </row>
    <row r="718" spans="1:9">
      <c r="A718" t="s">
        <v>4</v>
      </c>
      <c r="B718" s="4" t="s">
        <v>5</v>
      </c>
    </row>
    <row r="719" spans="1:9">
      <c r="A719" t="n">
        <v>6696</v>
      </c>
      <c r="B719" s="32" t="n">
        <v>28</v>
      </c>
    </row>
    <row r="720" spans="1:9">
      <c r="A720" t="s">
        <v>4</v>
      </c>
      <c r="B720" s="4" t="s">
        <v>5</v>
      </c>
      <c r="C720" s="4" t="s">
        <v>7</v>
      </c>
      <c r="D720" s="4" t="s">
        <v>9</v>
      </c>
      <c r="E720" s="4" t="s">
        <v>12</v>
      </c>
    </row>
    <row r="721" spans="1:9">
      <c r="A721" t="n">
        <v>6697</v>
      </c>
      <c r="B721" s="30" t="n">
        <v>51</v>
      </c>
      <c r="C721" s="7" t="n">
        <v>4</v>
      </c>
      <c r="D721" s="7" t="n">
        <v>18</v>
      </c>
      <c r="E721" s="7" t="s">
        <v>87</v>
      </c>
    </row>
    <row r="722" spans="1:9">
      <c r="A722" t="s">
        <v>4</v>
      </c>
      <c r="B722" s="4" t="s">
        <v>5</v>
      </c>
      <c r="C722" s="4" t="s">
        <v>9</v>
      </c>
    </row>
    <row r="723" spans="1:9">
      <c r="A723" t="n">
        <v>6710</v>
      </c>
      <c r="B723" s="26" t="n">
        <v>16</v>
      </c>
      <c r="C723" s="7" t="n">
        <v>0</v>
      </c>
    </row>
    <row r="724" spans="1:9">
      <c r="A724" t="s">
        <v>4</v>
      </c>
      <c r="B724" s="4" t="s">
        <v>5</v>
      </c>
      <c r="C724" s="4" t="s">
        <v>9</v>
      </c>
      <c r="D724" s="4" t="s">
        <v>52</v>
      </c>
      <c r="E724" s="4" t="s">
        <v>7</v>
      </c>
      <c r="F724" s="4" t="s">
        <v>7</v>
      </c>
    </row>
    <row r="725" spans="1:9">
      <c r="A725" t="n">
        <v>6713</v>
      </c>
      <c r="B725" s="31" t="n">
        <v>26</v>
      </c>
      <c r="C725" s="7" t="n">
        <v>18</v>
      </c>
      <c r="D725" s="7" t="s">
        <v>103</v>
      </c>
      <c r="E725" s="7" t="n">
        <v>2</v>
      </c>
      <c r="F725" s="7" t="n">
        <v>0</v>
      </c>
    </row>
    <row r="726" spans="1:9">
      <c r="A726" t="s">
        <v>4</v>
      </c>
      <c r="B726" s="4" t="s">
        <v>5</v>
      </c>
    </row>
    <row r="727" spans="1:9">
      <c r="A727" t="n">
        <v>6761</v>
      </c>
      <c r="B727" s="32" t="n">
        <v>28</v>
      </c>
    </row>
    <row r="728" spans="1:9">
      <c r="A728" t="s">
        <v>4</v>
      </c>
      <c r="B728" s="4" t="s">
        <v>5</v>
      </c>
      <c r="C728" s="4" t="s">
        <v>9</v>
      </c>
    </row>
    <row r="729" spans="1:9">
      <c r="A729" t="n">
        <v>6762</v>
      </c>
      <c r="B729" s="33" t="n">
        <v>12</v>
      </c>
      <c r="C729" s="7" t="n">
        <v>3</v>
      </c>
    </row>
    <row r="730" spans="1:9">
      <c r="A730" t="s">
        <v>4</v>
      </c>
      <c r="B730" s="4" t="s">
        <v>5</v>
      </c>
      <c r="C730" s="4" t="s">
        <v>14</v>
      </c>
    </row>
    <row r="731" spans="1:9">
      <c r="A731" t="n">
        <v>6765</v>
      </c>
      <c r="B731" s="19" t="n">
        <v>3</v>
      </c>
      <c r="C731" s="11" t="n">
        <f t="normal" ca="1">A745</f>
        <v>0</v>
      </c>
    </row>
    <row r="732" spans="1:9">
      <c r="A732" t="s">
        <v>4</v>
      </c>
      <c r="B732" s="4" t="s">
        <v>5</v>
      </c>
      <c r="C732" s="4" t="s">
        <v>7</v>
      </c>
      <c r="D732" s="4" t="s">
        <v>9</v>
      </c>
      <c r="E732" s="4" t="s">
        <v>9</v>
      </c>
      <c r="F732" s="4" t="s">
        <v>9</v>
      </c>
      <c r="G732" s="4" t="s">
        <v>9</v>
      </c>
      <c r="H732" s="4" t="s">
        <v>7</v>
      </c>
    </row>
    <row r="733" spans="1:9">
      <c r="A733" t="n">
        <v>6770</v>
      </c>
      <c r="B733" s="35" t="n">
        <v>25</v>
      </c>
      <c r="C733" s="7" t="n">
        <v>5</v>
      </c>
      <c r="D733" s="7" t="n">
        <v>65535</v>
      </c>
      <c r="E733" s="7" t="n">
        <v>500</v>
      </c>
      <c r="F733" s="7" t="n">
        <v>800</v>
      </c>
      <c r="G733" s="7" t="n">
        <v>140</v>
      </c>
      <c r="H733" s="7" t="n">
        <v>0</v>
      </c>
    </row>
    <row r="734" spans="1:9">
      <c r="A734" t="s">
        <v>4</v>
      </c>
      <c r="B734" s="4" t="s">
        <v>5</v>
      </c>
      <c r="C734" s="4" t="s">
        <v>9</v>
      </c>
      <c r="D734" s="4" t="s">
        <v>7</v>
      </c>
      <c r="E734" s="4" t="s">
        <v>52</v>
      </c>
      <c r="F734" s="4" t="s">
        <v>7</v>
      </c>
      <c r="G734" s="4" t="s">
        <v>7</v>
      </c>
    </row>
    <row r="735" spans="1:9">
      <c r="A735" t="n">
        <v>6781</v>
      </c>
      <c r="B735" s="36" t="n">
        <v>24</v>
      </c>
      <c r="C735" s="7" t="n">
        <v>65533</v>
      </c>
      <c r="D735" s="7" t="n">
        <v>11</v>
      </c>
      <c r="E735" s="7" t="s">
        <v>104</v>
      </c>
      <c r="F735" s="7" t="n">
        <v>2</v>
      </c>
      <c r="G735" s="7" t="n">
        <v>0</v>
      </c>
    </row>
    <row r="736" spans="1:9">
      <c r="A736" t="s">
        <v>4</v>
      </c>
      <c r="B736" s="4" t="s">
        <v>5</v>
      </c>
    </row>
    <row r="737" spans="1:8">
      <c r="A737" t="n">
        <v>6827</v>
      </c>
      <c r="B737" s="32" t="n">
        <v>28</v>
      </c>
    </row>
    <row r="738" spans="1:8">
      <c r="A738" t="s">
        <v>4</v>
      </c>
      <c r="B738" s="4" t="s">
        <v>5</v>
      </c>
      <c r="C738" s="4" t="s">
        <v>7</v>
      </c>
    </row>
    <row r="739" spans="1:8">
      <c r="A739" t="n">
        <v>6828</v>
      </c>
      <c r="B739" s="37" t="n">
        <v>27</v>
      </c>
      <c r="C739" s="7" t="n">
        <v>0</v>
      </c>
    </row>
    <row r="740" spans="1:8">
      <c r="A740" t="s">
        <v>4</v>
      </c>
      <c r="B740" s="4" t="s">
        <v>5</v>
      </c>
      <c r="C740" s="4" t="s">
        <v>7</v>
      </c>
    </row>
    <row r="741" spans="1:8">
      <c r="A741" t="n">
        <v>6830</v>
      </c>
      <c r="B741" s="37" t="n">
        <v>27</v>
      </c>
      <c r="C741" s="7" t="n">
        <v>1</v>
      </c>
    </row>
    <row r="742" spans="1:8">
      <c r="A742" t="s">
        <v>4</v>
      </c>
      <c r="B742" s="4" t="s">
        <v>5</v>
      </c>
      <c r="C742" s="4" t="s">
        <v>7</v>
      </c>
      <c r="D742" s="4" t="s">
        <v>9</v>
      </c>
      <c r="E742" s="4" t="s">
        <v>9</v>
      </c>
      <c r="F742" s="4" t="s">
        <v>9</v>
      </c>
      <c r="G742" s="4" t="s">
        <v>9</v>
      </c>
      <c r="H742" s="4" t="s">
        <v>7</v>
      </c>
    </row>
    <row r="743" spans="1:8">
      <c r="A743" t="n">
        <v>6832</v>
      </c>
      <c r="B743" s="35" t="n">
        <v>25</v>
      </c>
      <c r="C743" s="7" t="n">
        <v>5</v>
      </c>
      <c r="D743" s="7" t="n">
        <v>65535</v>
      </c>
      <c r="E743" s="7" t="n">
        <v>65535</v>
      </c>
      <c r="F743" s="7" t="n">
        <v>65535</v>
      </c>
      <c r="G743" s="7" t="n">
        <v>65535</v>
      </c>
      <c r="H743" s="7" t="n">
        <v>0</v>
      </c>
    </row>
    <row r="744" spans="1:8">
      <c r="A744" t="s">
        <v>4</v>
      </c>
      <c r="B744" s="4" t="s">
        <v>5</v>
      </c>
      <c r="C744" s="4" t="s">
        <v>14</v>
      </c>
    </row>
    <row r="745" spans="1:8">
      <c r="A745" t="n">
        <v>6843</v>
      </c>
      <c r="B745" s="19" t="n">
        <v>3</v>
      </c>
      <c r="C745" s="11" t="n">
        <f t="normal" ca="1">A757</f>
        <v>0</v>
      </c>
    </row>
    <row r="746" spans="1:8">
      <c r="A746" t="s">
        <v>4</v>
      </c>
      <c r="B746" s="4" t="s">
        <v>5</v>
      </c>
      <c r="C746" s="4" t="s">
        <v>7</v>
      </c>
      <c r="D746" s="4" t="s">
        <v>9</v>
      </c>
      <c r="E746" s="4" t="s">
        <v>7</v>
      </c>
      <c r="F746" s="4" t="s">
        <v>14</v>
      </c>
    </row>
    <row r="747" spans="1:8">
      <c r="A747" t="n">
        <v>6848</v>
      </c>
      <c r="B747" s="10" t="n">
        <v>5</v>
      </c>
      <c r="C747" s="7" t="n">
        <v>30</v>
      </c>
      <c r="D747" s="7" t="n">
        <v>8971</v>
      </c>
      <c r="E747" s="7" t="n">
        <v>1</v>
      </c>
      <c r="F747" s="11" t="n">
        <f t="normal" ca="1">A757</f>
        <v>0</v>
      </c>
    </row>
    <row r="748" spans="1:8">
      <c r="A748" t="s">
        <v>4</v>
      </c>
      <c r="B748" s="4" t="s">
        <v>5</v>
      </c>
      <c r="C748" s="4" t="s">
        <v>7</v>
      </c>
      <c r="D748" s="4" t="s">
        <v>9</v>
      </c>
      <c r="E748" s="4" t="s">
        <v>12</v>
      </c>
    </row>
    <row r="749" spans="1:8">
      <c r="A749" t="n">
        <v>6857</v>
      </c>
      <c r="B749" s="30" t="n">
        <v>51</v>
      </c>
      <c r="C749" s="7" t="n">
        <v>4</v>
      </c>
      <c r="D749" s="7" t="n">
        <v>0</v>
      </c>
      <c r="E749" s="7" t="s">
        <v>105</v>
      </c>
    </row>
    <row r="750" spans="1:8">
      <c r="A750" t="s">
        <v>4</v>
      </c>
      <c r="B750" s="4" t="s">
        <v>5</v>
      </c>
      <c r="C750" s="4" t="s">
        <v>9</v>
      </c>
    </row>
    <row r="751" spans="1:8">
      <c r="A751" t="n">
        <v>6872</v>
      </c>
      <c r="B751" s="26" t="n">
        <v>16</v>
      </c>
      <c r="C751" s="7" t="n">
        <v>0</v>
      </c>
    </row>
    <row r="752" spans="1:8">
      <c r="A752" t="s">
        <v>4</v>
      </c>
      <c r="B752" s="4" t="s">
        <v>5</v>
      </c>
      <c r="C752" s="4" t="s">
        <v>9</v>
      </c>
      <c r="D752" s="4" t="s">
        <v>52</v>
      </c>
      <c r="E752" s="4" t="s">
        <v>7</v>
      </c>
      <c r="F752" s="4" t="s">
        <v>7</v>
      </c>
      <c r="G752" s="4" t="s">
        <v>52</v>
      </c>
      <c r="H752" s="4" t="s">
        <v>7</v>
      </c>
      <c r="I752" s="4" t="s">
        <v>7</v>
      </c>
    </row>
    <row r="753" spans="1:9">
      <c r="A753" t="n">
        <v>6875</v>
      </c>
      <c r="B753" s="31" t="n">
        <v>26</v>
      </c>
      <c r="C753" s="7" t="n">
        <v>0</v>
      </c>
      <c r="D753" s="7" t="s">
        <v>106</v>
      </c>
      <c r="E753" s="7" t="n">
        <v>2</v>
      </c>
      <c r="F753" s="7" t="n">
        <v>3</v>
      </c>
      <c r="G753" s="7" t="s">
        <v>107</v>
      </c>
      <c r="H753" s="7" t="n">
        <v>2</v>
      </c>
      <c r="I753" s="7" t="n">
        <v>0</v>
      </c>
    </row>
    <row r="754" spans="1:9">
      <c r="A754" t="s">
        <v>4</v>
      </c>
      <c r="B754" s="4" t="s">
        <v>5</v>
      </c>
    </row>
    <row r="755" spans="1:9">
      <c r="A755" t="n">
        <v>7024</v>
      </c>
      <c r="B755" s="32" t="n">
        <v>28</v>
      </c>
    </row>
    <row r="756" spans="1:9">
      <c r="A756" t="s">
        <v>4</v>
      </c>
      <c r="B756" s="4" t="s">
        <v>5</v>
      </c>
      <c r="C756" s="4" t="s">
        <v>7</v>
      </c>
      <c r="D756" s="4" t="s">
        <v>12</v>
      </c>
    </row>
    <row r="757" spans="1:9">
      <c r="A757" t="n">
        <v>7025</v>
      </c>
      <c r="B757" s="14" t="n">
        <v>2</v>
      </c>
      <c r="C757" s="7" t="n">
        <v>10</v>
      </c>
      <c r="D757" s="7" t="s">
        <v>47</v>
      </c>
    </row>
    <row r="758" spans="1:9">
      <c r="A758" t="s">
        <v>4</v>
      </c>
      <c r="B758" s="4" t="s">
        <v>5</v>
      </c>
      <c r="C758" s="4" t="s">
        <v>7</v>
      </c>
      <c r="D758" s="4" t="s">
        <v>12</v>
      </c>
    </row>
    <row r="759" spans="1:9">
      <c r="A759" t="n">
        <v>7048</v>
      </c>
      <c r="B759" s="14" t="n">
        <v>2</v>
      </c>
      <c r="C759" s="7" t="n">
        <v>10</v>
      </c>
      <c r="D759" s="7" t="s">
        <v>47</v>
      </c>
    </row>
    <row r="760" spans="1:9">
      <c r="A760" t="s">
        <v>4</v>
      </c>
      <c r="B760" s="4" t="s">
        <v>5</v>
      </c>
      <c r="C760" s="4" t="s">
        <v>9</v>
      </c>
    </row>
    <row r="761" spans="1:9">
      <c r="A761" t="n">
        <v>7071</v>
      </c>
      <c r="B761" s="26" t="n">
        <v>16</v>
      </c>
      <c r="C761" s="7" t="n">
        <v>0</v>
      </c>
    </row>
    <row r="762" spans="1:9">
      <c r="A762" t="s">
        <v>4</v>
      </c>
      <c r="B762" s="4" t="s">
        <v>5</v>
      </c>
      <c r="C762" s="4" t="s">
        <v>7</v>
      </c>
      <c r="D762" s="4" t="s">
        <v>12</v>
      </c>
    </row>
    <row r="763" spans="1:9">
      <c r="A763" t="n">
        <v>7074</v>
      </c>
      <c r="B763" s="14" t="n">
        <v>2</v>
      </c>
      <c r="C763" s="7" t="n">
        <v>10</v>
      </c>
      <c r="D763" s="7" t="s">
        <v>48</v>
      </c>
    </row>
    <row r="764" spans="1:9">
      <c r="A764" t="s">
        <v>4</v>
      </c>
      <c r="B764" s="4" t="s">
        <v>5</v>
      </c>
      <c r="C764" s="4" t="s">
        <v>9</v>
      </c>
    </row>
    <row r="765" spans="1:9">
      <c r="A765" t="n">
        <v>7092</v>
      </c>
      <c r="B765" s="26" t="n">
        <v>16</v>
      </c>
      <c r="C765" s="7" t="n">
        <v>0</v>
      </c>
    </row>
    <row r="766" spans="1:9">
      <c r="A766" t="s">
        <v>4</v>
      </c>
      <c r="B766" s="4" t="s">
        <v>5</v>
      </c>
      <c r="C766" s="4" t="s">
        <v>7</v>
      </c>
      <c r="D766" s="4" t="s">
        <v>12</v>
      </c>
    </row>
    <row r="767" spans="1:9">
      <c r="A767" t="n">
        <v>7095</v>
      </c>
      <c r="B767" s="14" t="n">
        <v>2</v>
      </c>
      <c r="C767" s="7" t="n">
        <v>10</v>
      </c>
      <c r="D767" s="7" t="s">
        <v>49</v>
      </c>
    </row>
    <row r="768" spans="1:9">
      <c r="A768" t="s">
        <v>4</v>
      </c>
      <c r="B768" s="4" t="s">
        <v>5</v>
      </c>
      <c r="C768" s="4" t="s">
        <v>9</v>
      </c>
    </row>
    <row r="769" spans="1:9">
      <c r="A769" t="n">
        <v>7114</v>
      </c>
      <c r="B769" s="26" t="n">
        <v>16</v>
      </c>
      <c r="C769" s="7" t="n">
        <v>0</v>
      </c>
    </row>
    <row r="770" spans="1:9">
      <c r="A770" t="s">
        <v>4</v>
      </c>
      <c r="B770" s="4" t="s">
        <v>5</v>
      </c>
      <c r="C770" s="4" t="s">
        <v>7</v>
      </c>
    </row>
    <row r="771" spans="1:9">
      <c r="A771" t="n">
        <v>7117</v>
      </c>
      <c r="B771" s="29" t="n">
        <v>23</v>
      </c>
      <c r="C771" s="7" t="n">
        <v>20</v>
      </c>
    </row>
    <row r="772" spans="1:9">
      <c r="A772" t="s">
        <v>4</v>
      </c>
      <c r="B772" s="4" t="s">
        <v>5</v>
      </c>
    </row>
    <row r="773" spans="1:9">
      <c r="A773" t="n">
        <v>7119</v>
      </c>
      <c r="B773" s="5" t="n">
        <v>1</v>
      </c>
    </row>
    <row r="774" spans="1:9" s="3" customFormat="1" customHeight="0">
      <c r="A774" s="3" t="s">
        <v>2</v>
      </c>
      <c r="B774" s="3" t="s">
        <v>108</v>
      </c>
    </row>
    <row r="775" spans="1:9">
      <c r="A775" t="s">
        <v>4</v>
      </c>
      <c r="B775" s="4" t="s">
        <v>5</v>
      </c>
      <c r="C775" s="4" t="s">
        <v>7</v>
      </c>
      <c r="D775" s="4" t="s">
        <v>9</v>
      </c>
    </row>
    <row r="776" spans="1:9">
      <c r="A776" t="n">
        <v>7120</v>
      </c>
      <c r="B776" s="22" t="n">
        <v>22</v>
      </c>
      <c r="C776" s="7" t="n">
        <v>20</v>
      </c>
      <c r="D776" s="7" t="n">
        <v>0</v>
      </c>
    </row>
    <row r="777" spans="1:9">
      <c r="A777" t="s">
        <v>4</v>
      </c>
      <c r="B777" s="4" t="s">
        <v>5</v>
      </c>
      <c r="C777" s="4" t="s">
        <v>7</v>
      </c>
      <c r="D777" s="4" t="s">
        <v>9</v>
      </c>
      <c r="E777" s="4" t="s">
        <v>7</v>
      </c>
      <c r="F777" s="4" t="s">
        <v>14</v>
      </c>
    </row>
    <row r="778" spans="1:9">
      <c r="A778" t="n">
        <v>7124</v>
      </c>
      <c r="B778" s="10" t="n">
        <v>5</v>
      </c>
      <c r="C778" s="7" t="n">
        <v>30</v>
      </c>
      <c r="D778" s="7" t="n">
        <v>8961</v>
      </c>
      <c r="E778" s="7" t="n">
        <v>1</v>
      </c>
      <c r="F778" s="11" t="n">
        <f t="normal" ca="1">A858</f>
        <v>0</v>
      </c>
    </row>
    <row r="779" spans="1:9">
      <c r="A779" t="s">
        <v>4</v>
      </c>
      <c r="B779" s="4" t="s">
        <v>5</v>
      </c>
      <c r="C779" s="4" t="s">
        <v>7</v>
      </c>
      <c r="D779" s="4" t="s">
        <v>9</v>
      </c>
      <c r="E779" s="4" t="s">
        <v>7</v>
      </c>
      <c r="F779" s="4" t="s">
        <v>7</v>
      </c>
      <c r="G779" s="4" t="s">
        <v>14</v>
      </c>
    </row>
    <row r="780" spans="1:9">
      <c r="A780" t="n">
        <v>7133</v>
      </c>
      <c r="B780" s="10" t="n">
        <v>5</v>
      </c>
      <c r="C780" s="7" t="n">
        <v>30</v>
      </c>
      <c r="D780" s="7" t="n">
        <v>4</v>
      </c>
      <c r="E780" s="7" t="n">
        <v>8</v>
      </c>
      <c r="F780" s="7" t="n">
        <v>1</v>
      </c>
      <c r="G780" s="11" t="n">
        <f t="normal" ca="1">A844</f>
        <v>0</v>
      </c>
    </row>
    <row r="781" spans="1:9">
      <c r="A781" t="s">
        <v>4</v>
      </c>
      <c r="B781" s="4" t="s">
        <v>5</v>
      </c>
      <c r="C781" s="4" t="s">
        <v>12</v>
      </c>
      <c r="D781" s="4" t="s">
        <v>9</v>
      </c>
    </row>
    <row r="782" spans="1:9">
      <c r="A782" t="n">
        <v>7143</v>
      </c>
      <c r="B782" s="34" t="n">
        <v>29</v>
      </c>
      <c r="C782" s="7" t="s">
        <v>109</v>
      </c>
      <c r="D782" s="7" t="n">
        <v>65533</v>
      </c>
    </row>
    <row r="783" spans="1:9">
      <c r="A783" t="s">
        <v>4</v>
      </c>
      <c r="B783" s="4" t="s">
        <v>5</v>
      </c>
      <c r="C783" s="4" t="s">
        <v>7</v>
      </c>
      <c r="D783" s="4" t="s">
        <v>9</v>
      </c>
      <c r="E783" s="4" t="s">
        <v>12</v>
      </c>
    </row>
    <row r="784" spans="1:9">
      <c r="A784" t="n">
        <v>7164</v>
      </c>
      <c r="B784" s="30" t="n">
        <v>51</v>
      </c>
      <c r="C784" s="7" t="n">
        <v>4</v>
      </c>
      <c r="D784" s="7" t="n">
        <v>0</v>
      </c>
      <c r="E784" s="7" t="s">
        <v>55</v>
      </c>
    </row>
    <row r="785" spans="1:7">
      <c r="A785" t="s">
        <v>4</v>
      </c>
      <c r="B785" s="4" t="s">
        <v>5</v>
      </c>
      <c r="C785" s="4" t="s">
        <v>9</v>
      </c>
    </row>
    <row r="786" spans="1:7">
      <c r="A786" t="n">
        <v>7178</v>
      </c>
      <c r="B786" s="26" t="n">
        <v>16</v>
      </c>
      <c r="C786" s="7" t="n">
        <v>0</v>
      </c>
    </row>
    <row r="787" spans="1:7">
      <c r="A787" t="s">
        <v>4</v>
      </c>
      <c r="B787" s="4" t="s">
        <v>5</v>
      </c>
      <c r="C787" s="4" t="s">
        <v>9</v>
      </c>
      <c r="D787" s="4" t="s">
        <v>52</v>
      </c>
      <c r="E787" s="4" t="s">
        <v>7</v>
      </c>
      <c r="F787" s="4" t="s">
        <v>7</v>
      </c>
      <c r="G787" s="4" t="s">
        <v>52</v>
      </c>
      <c r="H787" s="4" t="s">
        <v>7</v>
      </c>
      <c r="I787" s="4" t="s">
        <v>7</v>
      </c>
    </row>
    <row r="788" spans="1:7">
      <c r="A788" t="n">
        <v>7181</v>
      </c>
      <c r="B788" s="31" t="n">
        <v>26</v>
      </c>
      <c r="C788" s="7" t="n">
        <v>0</v>
      </c>
      <c r="D788" s="7" t="s">
        <v>110</v>
      </c>
      <c r="E788" s="7" t="n">
        <v>2</v>
      </c>
      <c r="F788" s="7" t="n">
        <v>3</v>
      </c>
      <c r="G788" s="7" t="s">
        <v>111</v>
      </c>
      <c r="H788" s="7" t="n">
        <v>2</v>
      </c>
      <c r="I788" s="7" t="n">
        <v>0</v>
      </c>
    </row>
    <row r="789" spans="1:7">
      <c r="A789" t="s">
        <v>4</v>
      </c>
      <c r="B789" s="4" t="s">
        <v>5</v>
      </c>
    </row>
    <row r="790" spans="1:7">
      <c r="A790" t="n">
        <v>7340</v>
      </c>
      <c r="B790" s="32" t="n">
        <v>28</v>
      </c>
    </row>
    <row r="791" spans="1:7">
      <c r="A791" t="s">
        <v>4</v>
      </c>
      <c r="B791" s="4" t="s">
        <v>5</v>
      </c>
      <c r="C791" s="4" t="s">
        <v>12</v>
      </c>
      <c r="D791" s="4" t="s">
        <v>9</v>
      </c>
    </row>
    <row r="792" spans="1:7">
      <c r="A792" t="n">
        <v>7341</v>
      </c>
      <c r="B792" s="34" t="n">
        <v>29</v>
      </c>
      <c r="C792" s="7" t="s">
        <v>112</v>
      </c>
      <c r="D792" s="7" t="n">
        <v>65533</v>
      </c>
    </row>
    <row r="793" spans="1:7">
      <c r="A793" t="s">
        <v>4</v>
      </c>
      <c r="B793" s="4" t="s">
        <v>5</v>
      </c>
      <c r="C793" s="4" t="s">
        <v>7</v>
      </c>
      <c r="D793" s="4" t="s">
        <v>9</v>
      </c>
      <c r="E793" s="4" t="s">
        <v>12</v>
      </c>
    </row>
    <row r="794" spans="1:7">
      <c r="A794" t="n">
        <v>7359</v>
      </c>
      <c r="B794" s="30" t="n">
        <v>51</v>
      </c>
      <c r="C794" s="7" t="n">
        <v>4</v>
      </c>
      <c r="D794" s="7" t="n">
        <v>18</v>
      </c>
      <c r="E794" s="7" t="s">
        <v>55</v>
      </c>
    </row>
    <row r="795" spans="1:7">
      <c r="A795" t="s">
        <v>4</v>
      </c>
      <c r="B795" s="4" t="s">
        <v>5</v>
      </c>
      <c r="C795" s="4" t="s">
        <v>9</v>
      </c>
    </row>
    <row r="796" spans="1:7">
      <c r="A796" t="n">
        <v>7373</v>
      </c>
      <c r="B796" s="26" t="n">
        <v>16</v>
      </c>
      <c r="C796" s="7" t="n">
        <v>0</v>
      </c>
    </row>
    <row r="797" spans="1:7">
      <c r="A797" t="s">
        <v>4</v>
      </c>
      <c r="B797" s="4" t="s">
        <v>5</v>
      </c>
      <c r="C797" s="4" t="s">
        <v>9</v>
      </c>
      <c r="D797" s="4" t="s">
        <v>52</v>
      </c>
      <c r="E797" s="4" t="s">
        <v>7</v>
      </c>
      <c r="F797" s="4" t="s">
        <v>7</v>
      </c>
      <c r="G797" s="4" t="s">
        <v>52</v>
      </c>
      <c r="H797" s="4" t="s">
        <v>7</v>
      </c>
      <c r="I797" s="4" t="s">
        <v>7</v>
      </c>
    </row>
    <row r="798" spans="1:7">
      <c r="A798" t="n">
        <v>7376</v>
      </c>
      <c r="B798" s="31" t="n">
        <v>26</v>
      </c>
      <c r="C798" s="7" t="n">
        <v>18</v>
      </c>
      <c r="D798" s="7" t="s">
        <v>113</v>
      </c>
      <c r="E798" s="7" t="n">
        <v>2</v>
      </c>
      <c r="F798" s="7" t="n">
        <v>3</v>
      </c>
      <c r="G798" s="7" t="s">
        <v>114</v>
      </c>
      <c r="H798" s="7" t="n">
        <v>2</v>
      </c>
      <c r="I798" s="7" t="n">
        <v>0</v>
      </c>
    </row>
    <row r="799" spans="1:7">
      <c r="A799" t="s">
        <v>4</v>
      </c>
      <c r="B799" s="4" t="s">
        <v>5</v>
      </c>
    </row>
    <row r="800" spans="1:7">
      <c r="A800" t="n">
        <v>7464</v>
      </c>
      <c r="B800" s="32" t="n">
        <v>28</v>
      </c>
    </row>
    <row r="801" spans="1:9">
      <c r="A801" t="s">
        <v>4</v>
      </c>
      <c r="B801" s="4" t="s">
        <v>5</v>
      </c>
      <c r="C801" s="4" t="s">
        <v>12</v>
      </c>
      <c r="D801" s="4" t="s">
        <v>9</v>
      </c>
    </row>
    <row r="802" spans="1:9">
      <c r="A802" t="n">
        <v>7465</v>
      </c>
      <c r="B802" s="34" t="n">
        <v>29</v>
      </c>
      <c r="C802" s="7" t="s">
        <v>109</v>
      </c>
      <c r="D802" s="7" t="n">
        <v>65533</v>
      </c>
    </row>
    <row r="803" spans="1:9">
      <c r="A803" t="s">
        <v>4</v>
      </c>
      <c r="B803" s="4" t="s">
        <v>5</v>
      </c>
      <c r="C803" s="4" t="s">
        <v>7</v>
      </c>
      <c r="D803" s="4" t="s">
        <v>9</v>
      </c>
      <c r="E803" s="4" t="s">
        <v>12</v>
      </c>
    </row>
    <row r="804" spans="1:9">
      <c r="A804" t="n">
        <v>7486</v>
      </c>
      <c r="B804" s="30" t="n">
        <v>51</v>
      </c>
      <c r="C804" s="7" t="n">
        <v>4</v>
      </c>
      <c r="D804" s="7" t="n">
        <v>0</v>
      </c>
      <c r="E804" s="7" t="s">
        <v>55</v>
      </c>
    </row>
    <row r="805" spans="1:9">
      <c r="A805" t="s">
        <v>4</v>
      </c>
      <c r="B805" s="4" t="s">
        <v>5</v>
      </c>
      <c r="C805" s="4" t="s">
        <v>9</v>
      </c>
    </row>
    <row r="806" spans="1:9">
      <c r="A806" t="n">
        <v>7500</v>
      </c>
      <c r="B806" s="26" t="n">
        <v>16</v>
      </c>
      <c r="C806" s="7" t="n">
        <v>0</v>
      </c>
    </row>
    <row r="807" spans="1:9">
      <c r="A807" t="s">
        <v>4</v>
      </c>
      <c r="B807" s="4" t="s">
        <v>5</v>
      </c>
      <c r="C807" s="4" t="s">
        <v>9</v>
      </c>
      <c r="D807" s="4" t="s">
        <v>52</v>
      </c>
      <c r="E807" s="4" t="s">
        <v>7</v>
      </c>
      <c r="F807" s="4" t="s">
        <v>7</v>
      </c>
      <c r="G807" s="4" t="s">
        <v>52</v>
      </c>
      <c r="H807" s="4" t="s">
        <v>7</v>
      </c>
      <c r="I807" s="4" t="s">
        <v>7</v>
      </c>
    </row>
    <row r="808" spans="1:9">
      <c r="A808" t="n">
        <v>7503</v>
      </c>
      <c r="B808" s="31" t="n">
        <v>26</v>
      </c>
      <c r="C808" s="7" t="n">
        <v>0</v>
      </c>
      <c r="D808" s="7" t="s">
        <v>115</v>
      </c>
      <c r="E808" s="7" t="n">
        <v>2</v>
      </c>
      <c r="F808" s="7" t="n">
        <v>3</v>
      </c>
      <c r="G808" s="7" t="s">
        <v>116</v>
      </c>
      <c r="H808" s="7" t="n">
        <v>2</v>
      </c>
      <c r="I808" s="7" t="n">
        <v>0</v>
      </c>
    </row>
    <row r="809" spans="1:9">
      <c r="A809" t="s">
        <v>4</v>
      </c>
      <c r="B809" s="4" t="s">
        <v>5</v>
      </c>
    </row>
    <row r="810" spans="1:9">
      <c r="A810" t="n">
        <v>7696</v>
      </c>
      <c r="B810" s="32" t="n">
        <v>28</v>
      </c>
    </row>
    <row r="811" spans="1:9">
      <c r="A811" t="s">
        <v>4</v>
      </c>
      <c r="B811" s="4" t="s">
        <v>5</v>
      </c>
      <c r="C811" s="4" t="s">
        <v>12</v>
      </c>
      <c r="D811" s="4" t="s">
        <v>9</v>
      </c>
    </row>
    <row r="812" spans="1:9">
      <c r="A812" t="n">
        <v>7697</v>
      </c>
      <c r="B812" s="34" t="n">
        <v>29</v>
      </c>
      <c r="C812" s="7" t="s">
        <v>112</v>
      </c>
      <c r="D812" s="7" t="n">
        <v>65533</v>
      </c>
    </row>
    <row r="813" spans="1:9">
      <c r="A813" t="s">
        <v>4</v>
      </c>
      <c r="B813" s="4" t="s">
        <v>5</v>
      </c>
      <c r="C813" s="4" t="s">
        <v>7</v>
      </c>
      <c r="D813" s="4" t="s">
        <v>9</v>
      </c>
      <c r="E813" s="4" t="s">
        <v>12</v>
      </c>
    </row>
    <row r="814" spans="1:9">
      <c r="A814" t="n">
        <v>7715</v>
      </c>
      <c r="B814" s="30" t="n">
        <v>51</v>
      </c>
      <c r="C814" s="7" t="n">
        <v>4</v>
      </c>
      <c r="D814" s="7" t="n">
        <v>18</v>
      </c>
      <c r="E814" s="7" t="s">
        <v>55</v>
      </c>
    </row>
    <row r="815" spans="1:9">
      <c r="A815" t="s">
        <v>4</v>
      </c>
      <c r="B815" s="4" t="s">
        <v>5</v>
      </c>
      <c r="C815" s="4" t="s">
        <v>9</v>
      </c>
    </row>
    <row r="816" spans="1:9">
      <c r="A816" t="n">
        <v>7729</v>
      </c>
      <c r="B816" s="26" t="n">
        <v>16</v>
      </c>
      <c r="C816" s="7" t="n">
        <v>0</v>
      </c>
    </row>
    <row r="817" spans="1:9">
      <c r="A817" t="s">
        <v>4</v>
      </c>
      <c r="B817" s="4" t="s">
        <v>5</v>
      </c>
      <c r="C817" s="4" t="s">
        <v>9</v>
      </c>
      <c r="D817" s="4" t="s">
        <v>52</v>
      </c>
      <c r="E817" s="4" t="s">
        <v>7</v>
      </c>
      <c r="F817" s="4" t="s">
        <v>7</v>
      </c>
    </row>
    <row r="818" spans="1:9">
      <c r="A818" t="n">
        <v>7732</v>
      </c>
      <c r="B818" s="31" t="n">
        <v>26</v>
      </c>
      <c r="C818" s="7" t="n">
        <v>18</v>
      </c>
      <c r="D818" s="7" t="s">
        <v>117</v>
      </c>
      <c r="E818" s="7" t="n">
        <v>2</v>
      </c>
      <c r="F818" s="7" t="n">
        <v>0</v>
      </c>
    </row>
    <row r="819" spans="1:9">
      <c r="A819" t="s">
        <v>4</v>
      </c>
      <c r="B819" s="4" t="s">
        <v>5</v>
      </c>
    </row>
    <row r="820" spans="1:9">
      <c r="A820" t="n">
        <v>7772</v>
      </c>
      <c r="B820" s="32" t="n">
        <v>28</v>
      </c>
    </row>
    <row r="821" spans="1:9">
      <c r="A821" t="s">
        <v>4</v>
      </c>
      <c r="B821" s="4" t="s">
        <v>5</v>
      </c>
      <c r="C821" s="4" t="s">
        <v>12</v>
      </c>
      <c r="D821" s="4" t="s">
        <v>9</v>
      </c>
    </row>
    <row r="822" spans="1:9">
      <c r="A822" t="n">
        <v>7773</v>
      </c>
      <c r="B822" s="34" t="n">
        <v>29</v>
      </c>
      <c r="C822" s="7" t="s">
        <v>13</v>
      </c>
      <c r="D822" s="7" t="n">
        <v>65533</v>
      </c>
    </row>
    <row r="823" spans="1:9">
      <c r="A823" t="s">
        <v>4</v>
      </c>
      <c r="B823" s="4" t="s">
        <v>5</v>
      </c>
      <c r="C823" s="4" t="s">
        <v>7</v>
      </c>
      <c r="D823" s="4" t="s">
        <v>9</v>
      </c>
      <c r="E823" s="4" t="s">
        <v>12</v>
      </c>
    </row>
    <row r="824" spans="1:9">
      <c r="A824" t="n">
        <v>7777</v>
      </c>
      <c r="B824" s="30" t="n">
        <v>51</v>
      </c>
      <c r="C824" s="7" t="n">
        <v>4</v>
      </c>
      <c r="D824" s="7" t="n">
        <v>0</v>
      </c>
      <c r="E824" s="7" t="s">
        <v>87</v>
      </c>
    </row>
    <row r="825" spans="1:9">
      <c r="A825" t="s">
        <v>4</v>
      </c>
      <c r="B825" s="4" t="s">
        <v>5</v>
      </c>
      <c r="C825" s="4" t="s">
        <v>9</v>
      </c>
    </row>
    <row r="826" spans="1:9">
      <c r="A826" t="n">
        <v>7790</v>
      </c>
      <c r="B826" s="26" t="n">
        <v>16</v>
      </c>
      <c r="C826" s="7" t="n">
        <v>0</v>
      </c>
    </row>
    <row r="827" spans="1:9">
      <c r="A827" t="s">
        <v>4</v>
      </c>
      <c r="B827" s="4" t="s">
        <v>5</v>
      </c>
      <c r="C827" s="4" t="s">
        <v>9</v>
      </c>
      <c r="D827" s="4" t="s">
        <v>52</v>
      </c>
      <c r="E827" s="4" t="s">
        <v>7</v>
      </c>
      <c r="F827" s="4" t="s">
        <v>7</v>
      </c>
    </row>
    <row r="828" spans="1:9">
      <c r="A828" t="n">
        <v>7793</v>
      </c>
      <c r="B828" s="31" t="n">
        <v>26</v>
      </c>
      <c r="C828" s="7" t="n">
        <v>0</v>
      </c>
      <c r="D828" s="7" t="s">
        <v>118</v>
      </c>
      <c r="E828" s="7" t="n">
        <v>2</v>
      </c>
      <c r="F828" s="7" t="n">
        <v>0</v>
      </c>
    </row>
    <row r="829" spans="1:9">
      <c r="A829" t="s">
        <v>4</v>
      </c>
      <c r="B829" s="4" t="s">
        <v>5</v>
      </c>
    </row>
    <row r="830" spans="1:9">
      <c r="A830" t="n">
        <v>7878</v>
      </c>
      <c r="B830" s="32" t="n">
        <v>28</v>
      </c>
    </row>
    <row r="831" spans="1:9">
      <c r="A831" t="s">
        <v>4</v>
      </c>
      <c r="B831" s="4" t="s">
        <v>5</v>
      </c>
      <c r="C831" s="4" t="s">
        <v>7</v>
      </c>
      <c r="D831" s="4" t="s">
        <v>9</v>
      </c>
      <c r="E831" s="4" t="s">
        <v>12</v>
      </c>
    </row>
    <row r="832" spans="1:9">
      <c r="A832" t="n">
        <v>7879</v>
      </c>
      <c r="B832" s="30" t="n">
        <v>51</v>
      </c>
      <c r="C832" s="7" t="n">
        <v>4</v>
      </c>
      <c r="D832" s="7" t="n">
        <v>18</v>
      </c>
      <c r="E832" s="7" t="s">
        <v>119</v>
      </c>
    </row>
    <row r="833" spans="1:6">
      <c r="A833" t="s">
        <v>4</v>
      </c>
      <c r="B833" s="4" t="s">
        <v>5</v>
      </c>
      <c r="C833" s="4" t="s">
        <v>9</v>
      </c>
    </row>
    <row r="834" spans="1:6">
      <c r="A834" t="n">
        <v>7892</v>
      </c>
      <c r="B834" s="26" t="n">
        <v>16</v>
      </c>
      <c r="C834" s="7" t="n">
        <v>0</v>
      </c>
    </row>
    <row r="835" spans="1:6">
      <c r="A835" t="s">
        <v>4</v>
      </c>
      <c r="B835" s="4" t="s">
        <v>5</v>
      </c>
      <c r="C835" s="4" t="s">
        <v>9</v>
      </c>
      <c r="D835" s="4" t="s">
        <v>52</v>
      </c>
      <c r="E835" s="4" t="s">
        <v>7</v>
      </c>
      <c r="F835" s="4" t="s">
        <v>7</v>
      </c>
    </row>
    <row r="836" spans="1:6">
      <c r="A836" t="n">
        <v>7895</v>
      </c>
      <c r="B836" s="31" t="n">
        <v>26</v>
      </c>
      <c r="C836" s="7" t="n">
        <v>18</v>
      </c>
      <c r="D836" s="7" t="s">
        <v>120</v>
      </c>
      <c r="E836" s="7" t="n">
        <v>2</v>
      </c>
      <c r="F836" s="7" t="n">
        <v>0</v>
      </c>
    </row>
    <row r="837" spans="1:6">
      <c r="A837" t="s">
        <v>4</v>
      </c>
      <c r="B837" s="4" t="s">
        <v>5</v>
      </c>
    </row>
    <row r="838" spans="1:6">
      <c r="A838" t="n">
        <v>7921</v>
      </c>
      <c r="B838" s="32" t="n">
        <v>28</v>
      </c>
    </row>
    <row r="839" spans="1:6">
      <c r="A839" t="s">
        <v>4</v>
      </c>
      <c r="B839" s="4" t="s">
        <v>5</v>
      </c>
      <c r="C839" s="4" t="s">
        <v>9</v>
      </c>
    </row>
    <row r="840" spans="1:6">
      <c r="A840" t="n">
        <v>7922</v>
      </c>
      <c r="B840" s="33" t="n">
        <v>12</v>
      </c>
      <c r="C840" s="7" t="n">
        <v>4</v>
      </c>
    </row>
    <row r="841" spans="1:6">
      <c r="A841" t="s">
        <v>4</v>
      </c>
      <c r="B841" s="4" t="s">
        <v>5</v>
      </c>
      <c r="C841" s="4" t="s">
        <v>14</v>
      </c>
    </row>
    <row r="842" spans="1:6">
      <c r="A842" t="n">
        <v>7925</v>
      </c>
      <c r="B842" s="19" t="n">
        <v>3</v>
      </c>
      <c r="C842" s="11" t="n">
        <f t="normal" ca="1">A856</f>
        <v>0</v>
      </c>
    </row>
    <row r="843" spans="1:6">
      <c r="A843" t="s">
        <v>4</v>
      </c>
      <c r="B843" s="4" t="s">
        <v>5</v>
      </c>
      <c r="C843" s="4" t="s">
        <v>7</v>
      </c>
      <c r="D843" s="4" t="s">
        <v>9</v>
      </c>
      <c r="E843" s="4" t="s">
        <v>9</v>
      </c>
      <c r="F843" s="4" t="s">
        <v>9</v>
      </c>
      <c r="G843" s="4" t="s">
        <v>9</v>
      </c>
      <c r="H843" s="4" t="s">
        <v>7</v>
      </c>
    </row>
    <row r="844" spans="1:6">
      <c r="A844" t="n">
        <v>7930</v>
      </c>
      <c r="B844" s="35" t="n">
        <v>25</v>
      </c>
      <c r="C844" s="7" t="n">
        <v>5</v>
      </c>
      <c r="D844" s="7" t="n">
        <v>65535</v>
      </c>
      <c r="E844" s="7" t="n">
        <v>500</v>
      </c>
      <c r="F844" s="7" t="n">
        <v>800</v>
      </c>
      <c r="G844" s="7" t="n">
        <v>140</v>
      </c>
      <c r="H844" s="7" t="n">
        <v>0</v>
      </c>
    </row>
    <row r="845" spans="1:6">
      <c r="A845" t="s">
        <v>4</v>
      </c>
      <c r="B845" s="4" t="s">
        <v>5</v>
      </c>
      <c r="C845" s="4" t="s">
        <v>9</v>
      </c>
      <c r="D845" s="4" t="s">
        <v>7</v>
      </c>
      <c r="E845" s="4" t="s">
        <v>52</v>
      </c>
      <c r="F845" s="4" t="s">
        <v>7</v>
      </c>
      <c r="G845" s="4" t="s">
        <v>7</v>
      </c>
    </row>
    <row r="846" spans="1:6">
      <c r="A846" t="n">
        <v>7941</v>
      </c>
      <c r="B846" s="36" t="n">
        <v>24</v>
      </c>
      <c r="C846" s="7" t="n">
        <v>65533</v>
      </c>
      <c r="D846" s="7" t="n">
        <v>11</v>
      </c>
      <c r="E846" s="7" t="s">
        <v>121</v>
      </c>
      <c r="F846" s="7" t="n">
        <v>2</v>
      </c>
      <c r="G846" s="7" t="n">
        <v>0</v>
      </c>
    </row>
    <row r="847" spans="1:6">
      <c r="A847" t="s">
        <v>4</v>
      </c>
      <c r="B847" s="4" t="s">
        <v>5</v>
      </c>
    </row>
    <row r="848" spans="1:6">
      <c r="A848" t="n">
        <v>8011</v>
      </c>
      <c r="B848" s="32" t="n">
        <v>28</v>
      </c>
    </row>
    <row r="849" spans="1:8">
      <c r="A849" t="s">
        <v>4</v>
      </c>
      <c r="B849" s="4" t="s">
        <v>5</v>
      </c>
      <c r="C849" s="4" t="s">
        <v>7</v>
      </c>
    </row>
    <row r="850" spans="1:8">
      <c r="A850" t="n">
        <v>8012</v>
      </c>
      <c r="B850" s="37" t="n">
        <v>27</v>
      </c>
      <c r="C850" s="7" t="n">
        <v>0</v>
      </c>
    </row>
    <row r="851" spans="1:8">
      <c r="A851" t="s">
        <v>4</v>
      </c>
      <c r="B851" s="4" t="s">
        <v>5</v>
      </c>
      <c r="C851" s="4" t="s">
        <v>7</v>
      </c>
    </row>
    <row r="852" spans="1:8">
      <c r="A852" t="n">
        <v>8014</v>
      </c>
      <c r="B852" s="37" t="n">
        <v>27</v>
      </c>
      <c r="C852" s="7" t="n">
        <v>1</v>
      </c>
    </row>
    <row r="853" spans="1:8">
      <c r="A853" t="s">
        <v>4</v>
      </c>
      <c r="B853" s="4" t="s">
        <v>5</v>
      </c>
      <c r="C853" s="4" t="s">
        <v>7</v>
      </c>
      <c r="D853" s="4" t="s">
        <v>9</v>
      </c>
      <c r="E853" s="4" t="s">
        <v>9</v>
      </c>
      <c r="F853" s="4" t="s">
        <v>9</v>
      </c>
      <c r="G853" s="4" t="s">
        <v>9</v>
      </c>
      <c r="H853" s="4" t="s">
        <v>7</v>
      </c>
    </row>
    <row r="854" spans="1:8">
      <c r="A854" t="n">
        <v>8016</v>
      </c>
      <c r="B854" s="35" t="n">
        <v>25</v>
      </c>
      <c r="C854" s="7" t="n">
        <v>5</v>
      </c>
      <c r="D854" s="7" t="n">
        <v>65535</v>
      </c>
      <c r="E854" s="7" t="n">
        <v>65535</v>
      </c>
      <c r="F854" s="7" t="n">
        <v>65535</v>
      </c>
      <c r="G854" s="7" t="n">
        <v>65535</v>
      </c>
      <c r="H854" s="7" t="n">
        <v>0</v>
      </c>
    </row>
    <row r="855" spans="1:8">
      <c r="A855" t="s">
        <v>4</v>
      </c>
      <c r="B855" s="4" t="s">
        <v>5</v>
      </c>
      <c r="C855" s="4" t="s">
        <v>14</v>
      </c>
    </row>
    <row r="856" spans="1:8">
      <c r="A856" t="n">
        <v>8027</v>
      </c>
      <c r="B856" s="19" t="n">
        <v>3</v>
      </c>
      <c r="C856" s="11" t="n">
        <f t="normal" ca="1">A868</f>
        <v>0</v>
      </c>
    </row>
    <row r="857" spans="1:8">
      <c r="A857" t="s">
        <v>4</v>
      </c>
      <c r="B857" s="4" t="s">
        <v>5</v>
      </c>
      <c r="C857" s="4" t="s">
        <v>7</v>
      </c>
      <c r="D857" s="4" t="s">
        <v>9</v>
      </c>
      <c r="E857" s="4" t="s">
        <v>7</v>
      </c>
      <c r="F857" s="4" t="s">
        <v>14</v>
      </c>
    </row>
    <row r="858" spans="1:8">
      <c r="A858" t="n">
        <v>8032</v>
      </c>
      <c r="B858" s="10" t="n">
        <v>5</v>
      </c>
      <c r="C858" s="7" t="n">
        <v>30</v>
      </c>
      <c r="D858" s="7" t="n">
        <v>8972</v>
      </c>
      <c r="E858" s="7" t="n">
        <v>1</v>
      </c>
      <c r="F858" s="11" t="n">
        <f t="normal" ca="1">A868</f>
        <v>0</v>
      </c>
    </row>
    <row r="859" spans="1:8">
      <c r="A859" t="s">
        <v>4</v>
      </c>
      <c r="B859" s="4" t="s">
        <v>5</v>
      </c>
      <c r="C859" s="4" t="s">
        <v>7</v>
      </c>
      <c r="D859" s="4" t="s">
        <v>9</v>
      </c>
      <c r="E859" s="4" t="s">
        <v>12</v>
      </c>
    </row>
    <row r="860" spans="1:8">
      <c r="A860" t="n">
        <v>8041</v>
      </c>
      <c r="B860" s="30" t="n">
        <v>51</v>
      </c>
      <c r="C860" s="7" t="n">
        <v>4</v>
      </c>
      <c r="D860" s="7" t="n">
        <v>0</v>
      </c>
      <c r="E860" s="7" t="s">
        <v>122</v>
      </c>
    </row>
    <row r="861" spans="1:8">
      <c r="A861" t="s">
        <v>4</v>
      </c>
      <c r="B861" s="4" t="s">
        <v>5</v>
      </c>
      <c r="C861" s="4" t="s">
        <v>9</v>
      </c>
    </row>
    <row r="862" spans="1:8">
      <c r="A862" t="n">
        <v>8055</v>
      </c>
      <c r="B862" s="26" t="n">
        <v>16</v>
      </c>
      <c r="C862" s="7" t="n">
        <v>0</v>
      </c>
    </row>
    <row r="863" spans="1:8">
      <c r="A863" t="s">
        <v>4</v>
      </c>
      <c r="B863" s="4" t="s">
        <v>5</v>
      </c>
      <c r="C863" s="4" t="s">
        <v>9</v>
      </c>
      <c r="D863" s="4" t="s">
        <v>52</v>
      </c>
      <c r="E863" s="4" t="s">
        <v>7</v>
      </c>
      <c r="F863" s="4" t="s">
        <v>7</v>
      </c>
      <c r="G863" s="4" t="s">
        <v>52</v>
      </c>
      <c r="H863" s="4" t="s">
        <v>7</v>
      </c>
      <c r="I863" s="4" t="s">
        <v>7</v>
      </c>
    </row>
    <row r="864" spans="1:8">
      <c r="A864" t="n">
        <v>8058</v>
      </c>
      <c r="B864" s="31" t="n">
        <v>26</v>
      </c>
      <c r="C864" s="7" t="n">
        <v>0</v>
      </c>
      <c r="D864" s="7" t="s">
        <v>123</v>
      </c>
      <c r="E864" s="7" t="n">
        <v>2</v>
      </c>
      <c r="F864" s="7" t="n">
        <v>3</v>
      </c>
      <c r="G864" s="7" t="s">
        <v>124</v>
      </c>
      <c r="H864" s="7" t="n">
        <v>2</v>
      </c>
      <c r="I864" s="7" t="n">
        <v>0</v>
      </c>
    </row>
    <row r="865" spans="1:9">
      <c r="A865" t="s">
        <v>4</v>
      </c>
      <c r="B865" s="4" t="s">
        <v>5</v>
      </c>
    </row>
    <row r="866" spans="1:9">
      <c r="A866" t="n">
        <v>8253</v>
      </c>
      <c r="B866" s="32" t="n">
        <v>28</v>
      </c>
    </row>
    <row r="867" spans="1:9">
      <c r="A867" t="s">
        <v>4</v>
      </c>
      <c r="B867" s="4" t="s">
        <v>5</v>
      </c>
      <c r="C867" s="4" t="s">
        <v>7</v>
      </c>
      <c r="D867" s="4" t="s">
        <v>12</v>
      </c>
    </row>
    <row r="868" spans="1:9">
      <c r="A868" t="n">
        <v>8254</v>
      </c>
      <c r="B868" s="14" t="n">
        <v>2</v>
      </c>
      <c r="C868" s="7" t="n">
        <v>10</v>
      </c>
      <c r="D868" s="7" t="s">
        <v>47</v>
      </c>
    </row>
    <row r="869" spans="1:9">
      <c r="A869" t="s">
        <v>4</v>
      </c>
      <c r="B869" s="4" t="s">
        <v>5</v>
      </c>
      <c r="C869" s="4" t="s">
        <v>7</v>
      </c>
      <c r="D869" s="4" t="s">
        <v>12</v>
      </c>
    </row>
    <row r="870" spans="1:9">
      <c r="A870" t="n">
        <v>8277</v>
      </c>
      <c r="B870" s="14" t="n">
        <v>2</v>
      </c>
      <c r="C870" s="7" t="n">
        <v>10</v>
      </c>
      <c r="D870" s="7" t="s">
        <v>47</v>
      </c>
    </row>
    <row r="871" spans="1:9">
      <c r="A871" t="s">
        <v>4</v>
      </c>
      <c r="B871" s="4" t="s">
        <v>5</v>
      </c>
      <c r="C871" s="4" t="s">
        <v>9</v>
      </c>
    </row>
    <row r="872" spans="1:9">
      <c r="A872" t="n">
        <v>8300</v>
      </c>
      <c r="B872" s="26" t="n">
        <v>16</v>
      </c>
      <c r="C872" s="7" t="n">
        <v>0</v>
      </c>
    </row>
    <row r="873" spans="1:9">
      <c r="A873" t="s">
        <v>4</v>
      </c>
      <c r="B873" s="4" t="s">
        <v>5</v>
      </c>
      <c r="C873" s="4" t="s">
        <v>7</v>
      </c>
      <c r="D873" s="4" t="s">
        <v>12</v>
      </c>
    </row>
    <row r="874" spans="1:9">
      <c r="A874" t="n">
        <v>8303</v>
      </c>
      <c r="B874" s="14" t="n">
        <v>2</v>
      </c>
      <c r="C874" s="7" t="n">
        <v>10</v>
      </c>
      <c r="D874" s="7" t="s">
        <v>48</v>
      </c>
    </row>
    <row r="875" spans="1:9">
      <c r="A875" t="s">
        <v>4</v>
      </c>
      <c r="B875" s="4" t="s">
        <v>5</v>
      </c>
      <c r="C875" s="4" t="s">
        <v>9</v>
      </c>
    </row>
    <row r="876" spans="1:9">
      <c r="A876" t="n">
        <v>8321</v>
      </c>
      <c r="B876" s="26" t="n">
        <v>16</v>
      </c>
      <c r="C876" s="7" t="n">
        <v>0</v>
      </c>
    </row>
    <row r="877" spans="1:9">
      <c r="A877" t="s">
        <v>4</v>
      </c>
      <c r="B877" s="4" t="s">
        <v>5</v>
      </c>
      <c r="C877" s="4" t="s">
        <v>7</v>
      </c>
      <c r="D877" s="4" t="s">
        <v>12</v>
      </c>
    </row>
    <row r="878" spans="1:9">
      <c r="A878" t="n">
        <v>8324</v>
      </c>
      <c r="B878" s="14" t="n">
        <v>2</v>
      </c>
      <c r="C878" s="7" t="n">
        <v>10</v>
      </c>
      <c r="D878" s="7" t="s">
        <v>49</v>
      </c>
    </row>
    <row r="879" spans="1:9">
      <c r="A879" t="s">
        <v>4</v>
      </c>
      <c r="B879" s="4" t="s">
        <v>5</v>
      </c>
      <c r="C879" s="4" t="s">
        <v>9</v>
      </c>
    </row>
    <row r="880" spans="1:9">
      <c r="A880" t="n">
        <v>8343</v>
      </c>
      <c r="B880" s="26" t="n">
        <v>16</v>
      </c>
      <c r="C880" s="7" t="n">
        <v>0</v>
      </c>
    </row>
    <row r="881" spans="1:4">
      <c r="A881" t="s">
        <v>4</v>
      </c>
      <c r="B881" s="4" t="s">
        <v>5</v>
      </c>
      <c r="C881" s="4" t="s">
        <v>7</v>
      </c>
    </row>
    <row r="882" spans="1:4">
      <c r="A882" t="n">
        <v>8346</v>
      </c>
      <c r="B882" s="29" t="n">
        <v>23</v>
      </c>
      <c r="C882" s="7" t="n">
        <v>20</v>
      </c>
    </row>
    <row r="883" spans="1:4">
      <c r="A883" t="s">
        <v>4</v>
      </c>
      <c r="B883" s="4" t="s">
        <v>5</v>
      </c>
    </row>
    <row r="884" spans="1:4">
      <c r="A884" t="n">
        <v>8348</v>
      </c>
      <c r="B884" s="5" t="n">
        <v>1</v>
      </c>
    </row>
    <row r="885" spans="1:4" s="3" customFormat="1" customHeight="0">
      <c r="A885" s="3" t="s">
        <v>2</v>
      </c>
      <c r="B885" s="3" t="s">
        <v>125</v>
      </c>
    </row>
    <row r="886" spans="1:4">
      <c r="A886" t="s">
        <v>4</v>
      </c>
      <c r="B886" s="4" t="s">
        <v>5</v>
      </c>
      <c r="C886" s="4" t="s">
        <v>9</v>
      </c>
      <c r="D886" s="4" t="s">
        <v>7</v>
      </c>
      <c r="E886" s="4" t="s">
        <v>11</v>
      </c>
    </row>
    <row r="887" spans="1:4">
      <c r="A887" t="n">
        <v>8352</v>
      </c>
      <c r="B887" s="38" t="n">
        <v>106</v>
      </c>
      <c r="C887" s="7" t="n">
        <v>70</v>
      </c>
      <c r="D887" s="7" t="n">
        <v>0</v>
      </c>
      <c r="E887" s="7" t="n">
        <v>0</v>
      </c>
    </row>
    <row r="888" spans="1:4">
      <c r="A888" t="s">
        <v>4</v>
      </c>
      <c r="B888" s="4" t="s">
        <v>5</v>
      </c>
      <c r="C888" s="4" t="s">
        <v>7</v>
      </c>
      <c r="D888" s="4" t="s">
        <v>12</v>
      </c>
      <c r="E888" s="4" t="s">
        <v>9</v>
      </c>
    </row>
    <row r="889" spans="1:4">
      <c r="A889" t="n">
        <v>8360</v>
      </c>
      <c r="B889" s="39" t="n">
        <v>62</v>
      </c>
      <c r="C889" s="7" t="n">
        <v>1</v>
      </c>
      <c r="D889" s="7" t="s">
        <v>126</v>
      </c>
      <c r="E889" s="7" t="n">
        <v>128</v>
      </c>
    </row>
    <row r="890" spans="1:4">
      <c r="A890" t="s">
        <v>4</v>
      </c>
      <c r="B890" s="4" t="s">
        <v>5</v>
      </c>
    </row>
    <row r="891" spans="1:4">
      <c r="A891" t="n">
        <v>8373</v>
      </c>
      <c r="B891" s="5" t="n">
        <v>1</v>
      </c>
    </row>
    <row r="892" spans="1:4" s="3" customFormat="1" customHeight="0">
      <c r="A892" s="3" t="s">
        <v>2</v>
      </c>
      <c r="B892" s="3" t="s">
        <v>127</v>
      </c>
    </row>
    <row r="893" spans="1:4">
      <c r="A893" t="s">
        <v>4</v>
      </c>
      <c r="B893" s="4" t="s">
        <v>5</v>
      </c>
      <c r="C893" s="4" t="s">
        <v>9</v>
      </c>
      <c r="D893" s="4" t="s">
        <v>7</v>
      </c>
      <c r="E893" s="4" t="s">
        <v>11</v>
      </c>
    </row>
    <row r="894" spans="1:4">
      <c r="A894" t="n">
        <v>8376</v>
      </c>
      <c r="B894" s="38" t="n">
        <v>106</v>
      </c>
      <c r="C894" s="7" t="n">
        <v>71</v>
      </c>
      <c r="D894" s="7" t="n">
        <v>0</v>
      </c>
      <c r="E894" s="7" t="n">
        <v>0</v>
      </c>
    </row>
    <row r="895" spans="1:4">
      <c r="A895" t="s">
        <v>4</v>
      </c>
      <c r="B895" s="4" t="s">
        <v>5</v>
      </c>
      <c r="C895" s="4" t="s">
        <v>7</v>
      </c>
      <c r="D895" s="4" t="s">
        <v>12</v>
      </c>
      <c r="E895" s="4" t="s">
        <v>9</v>
      </c>
    </row>
    <row r="896" spans="1:4">
      <c r="A896" t="n">
        <v>8384</v>
      </c>
      <c r="B896" s="39" t="n">
        <v>62</v>
      </c>
      <c r="C896" s="7" t="n">
        <v>1</v>
      </c>
      <c r="D896" s="7" t="s">
        <v>128</v>
      </c>
      <c r="E896" s="7" t="n">
        <v>128</v>
      </c>
    </row>
    <row r="897" spans="1:5">
      <c r="A897" t="s">
        <v>4</v>
      </c>
      <c r="B897" s="4" t="s">
        <v>5</v>
      </c>
    </row>
    <row r="898" spans="1:5">
      <c r="A898" t="n">
        <v>8397</v>
      </c>
      <c r="B898" s="5" t="n">
        <v>1</v>
      </c>
    </row>
    <row r="899" spans="1:5" s="3" customFormat="1" customHeight="0">
      <c r="A899" s="3" t="s">
        <v>2</v>
      </c>
      <c r="B899" s="3" t="s">
        <v>129</v>
      </c>
    </row>
    <row r="900" spans="1:5">
      <c r="A900" t="s">
        <v>4</v>
      </c>
      <c r="B900" s="4" t="s">
        <v>5</v>
      </c>
      <c r="C900" s="4" t="s">
        <v>9</v>
      </c>
      <c r="D900" s="4" t="s">
        <v>7</v>
      </c>
      <c r="E900" s="4" t="s">
        <v>11</v>
      </c>
    </row>
    <row r="901" spans="1:5">
      <c r="A901" t="n">
        <v>8400</v>
      </c>
      <c r="B901" s="38" t="n">
        <v>106</v>
      </c>
      <c r="C901" s="7" t="n">
        <v>72</v>
      </c>
      <c r="D901" s="7" t="n">
        <v>0</v>
      </c>
      <c r="E901" s="7" t="n">
        <v>0</v>
      </c>
    </row>
    <row r="902" spans="1:5">
      <c r="A902" t="s">
        <v>4</v>
      </c>
      <c r="B902" s="4" t="s">
        <v>5</v>
      </c>
      <c r="C902" s="4" t="s">
        <v>7</v>
      </c>
      <c r="D902" s="4" t="s">
        <v>12</v>
      </c>
      <c r="E902" s="4" t="s">
        <v>9</v>
      </c>
    </row>
    <row r="903" spans="1:5">
      <c r="A903" t="n">
        <v>8408</v>
      </c>
      <c r="B903" s="39" t="n">
        <v>62</v>
      </c>
      <c r="C903" s="7" t="n">
        <v>1</v>
      </c>
      <c r="D903" s="7" t="s">
        <v>130</v>
      </c>
      <c r="E903" s="7" t="n">
        <v>128</v>
      </c>
    </row>
    <row r="904" spans="1:5">
      <c r="A904" t="s">
        <v>4</v>
      </c>
      <c r="B904" s="4" t="s">
        <v>5</v>
      </c>
    </row>
    <row r="905" spans="1:5">
      <c r="A905" t="n">
        <v>8421</v>
      </c>
      <c r="B905" s="5" t="n">
        <v>1</v>
      </c>
    </row>
    <row r="906" spans="1:5" s="3" customFormat="1" customHeight="0">
      <c r="A906" s="3" t="s">
        <v>2</v>
      </c>
      <c r="B906" s="3" t="s">
        <v>131</v>
      </c>
    </row>
    <row r="907" spans="1:5">
      <c r="A907" t="s">
        <v>4</v>
      </c>
      <c r="B907" s="4" t="s">
        <v>5</v>
      </c>
      <c r="C907" s="4" t="s">
        <v>9</v>
      </c>
      <c r="D907" s="4" t="s">
        <v>7</v>
      </c>
      <c r="E907" s="4" t="s">
        <v>11</v>
      </c>
    </row>
    <row r="908" spans="1:5">
      <c r="A908" t="n">
        <v>8424</v>
      </c>
      <c r="B908" s="38" t="n">
        <v>106</v>
      </c>
      <c r="C908" s="7" t="n">
        <v>73</v>
      </c>
      <c r="D908" s="7" t="n">
        <v>0</v>
      </c>
      <c r="E908" s="7" t="n">
        <v>0</v>
      </c>
    </row>
    <row r="909" spans="1:5">
      <c r="A909" t="s">
        <v>4</v>
      </c>
      <c r="B909" s="4" t="s">
        <v>5</v>
      </c>
      <c r="C909" s="4" t="s">
        <v>7</v>
      </c>
      <c r="D909" s="4" t="s">
        <v>12</v>
      </c>
      <c r="E909" s="4" t="s">
        <v>9</v>
      </c>
    </row>
    <row r="910" spans="1:5">
      <c r="A910" t="n">
        <v>8432</v>
      </c>
      <c r="B910" s="39" t="n">
        <v>62</v>
      </c>
      <c r="C910" s="7" t="n">
        <v>1</v>
      </c>
      <c r="D910" s="7" t="s">
        <v>132</v>
      </c>
      <c r="E910" s="7" t="n">
        <v>128</v>
      </c>
    </row>
    <row r="911" spans="1:5">
      <c r="A911" t="s">
        <v>4</v>
      </c>
      <c r="B911" s="4" t="s">
        <v>5</v>
      </c>
    </row>
    <row r="912" spans="1:5">
      <c r="A912" t="n">
        <v>8445</v>
      </c>
      <c r="B912" s="5" t="n">
        <v>1</v>
      </c>
    </row>
    <row r="913" spans="1:5" s="3" customFormat="1" customHeight="0">
      <c r="A913" s="3" t="s">
        <v>2</v>
      </c>
      <c r="B913" s="3" t="s">
        <v>133</v>
      </c>
    </row>
    <row r="914" spans="1:5">
      <c r="A914" t="s">
        <v>4</v>
      </c>
      <c r="B914" s="4" t="s">
        <v>5</v>
      </c>
      <c r="C914" s="4" t="s">
        <v>7</v>
      </c>
      <c r="D914" s="4" t="s">
        <v>7</v>
      </c>
      <c r="E914" s="4" t="s">
        <v>9</v>
      </c>
      <c r="F914" s="4" t="s">
        <v>9</v>
      </c>
      <c r="G914" s="4" t="s">
        <v>9</v>
      </c>
      <c r="H914" s="4" t="s">
        <v>9</v>
      </c>
      <c r="I914" s="4" t="s">
        <v>9</v>
      </c>
      <c r="J914" s="4" t="s">
        <v>9</v>
      </c>
      <c r="K914" s="4" t="s">
        <v>9</v>
      </c>
      <c r="L914" s="4" t="s">
        <v>9</v>
      </c>
      <c r="M914" s="4" t="s">
        <v>9</v>
      </c>
      <c r="N914" s="4" t="s">
        <v>9</v>
      </c>
      <c r="O914" s="4" t="s">
        <v>9</v>
      </c>
      <c r="P914" s="4" t="s">
        <v>9</v>
      </c>
      <c r="Q914" s="4" t="s">
        <v>9</v>
      </c>
      <c r="R914" s="4" t="s">
        <v>9</v>
      </c>
      <c r="S914" s="4" t="s">
        <v>9</v>
      </c>
    </row>
    <row r="915" spans="1:5">
      <c r="A915" t="n">
        <v>8448</v>
      </c>
      <c r="B915" s="40" t="n">
        <v>161</v>
      </c>
      <c r="C915" s="7" t="n">
        <v>2</v>
      </c>
      <c r="D915" s="7" t="n">
        <v>2</v>
      </c>
      <c r="E915" s="7" t="n">
        <v>8960</v>
      </c>
      <c r="F915" s="7" t="n">
        <v>9201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</row>
    <row r="916" spans="1:5">
      <c r="A916" t="s">
        <v>4</v>
      </c>
      <c r="B916" s="4" t="s">
        <v>5</v>
      </c>
      <c r="C916" s="4" t="s">
        <v>7</v>
      </c>
      <c r="D916" s="4" t="s">
        <v>10</v>
      </c>
      <c r="E916" s="4" t="s">
        <v>10</v>
      </c>
      <c r="F916" s="4" t="s">
        <v>10</v>
      </c>
    </row>
    <row r="917" spans="1:5">
      <c r="A917" t="n">
        <v>8481</v>
      </c>
      <c r="B917" s="40" t="n">
        <v>161</v>
      </c>
      <c r="C917" s="7" t="n">
        <v>3</v>
      </c>
      <c r="D917" s="7" t="n">
        <v>1</v>
      </c>
      <c r="E917" s="7" t="n">
        <v>1.60000002384186</v>
      </c>
      <c r="F917" s="7" t="n">
        <v>0.0900000035762787</v>
      </c>
    </row>
    <row r="918" spans="1:5">
      <c r="A918" t="s">
        <v>4</v>
      </c>
      <c r="B918" s="4" t="s">
        <v>5</v>
      </c>
      <c r="C918" s="4" t="s">
        <v>7</v>
      </c>
      <c r="D918" s="4" t="s">
        <v>9</v>
      </c>
      <c r="E918" s="4" t="s">
        <v>7</v>
      </c>
      <c r="F918" s="4" t="s">
        <v>7</v>
      </c>
      <c r="G918" s="4" t="s">
        <v>7</v>
      </c>
      <c r="H918" s="4" t="s">
        <v>7</v>
      </c>
      <c r="I918" s="4" t="s">
        <v>7</v>
      </c>
      <c r="J918" s="4" t="s">
        <v>7</v>
      </c>
      <c r="K918" s="4" t="s">
        <v>7</v>
      </c>
      <c r="L918" s="4" t="s">
        <v>7</v>
      </c>
      <c r="M918" s="4" t="s">
        <v>7</v>
      </c>
      <c r="N918" s="4" t="s">
        <v>7</v>
      </c>
      <c r="O918" s="4" t="s">
        <v>7</v>
      </c>
      <c r="P918" s="4" t="s">
        <v>7</v>
      </c>
      <c r="Q918" s="4" t="s">
        <v>7</v>
      </c>
      <c r="R918" s="4" t="s">
        <v>7</v>
      </c>
      <c r="S918" s="4" t="s">
        <v>7</v>
      </c>
      <c r="T918" s="4" t="s">
        <v>7</v>
      </c>
    </row>
    <row r="919" spans="1:5">
      <c r="A919" t="n">
        <v>8495</v>
      </c>
      <c r="B919" s="40" t="n">
        <v>161</v>
      </c>
      <c r="C919" s="7" t="n">
        <v>0</v>
      </c>
      <c r="D919" s="7" t="n">
        <v>6200</v>
      </c>
      <c r="E919" s="7" t="n">
        <v>0</v>
      </c>
      <c r="F919" s="7" t="n">
        <v>1</v>
      </c>
      <c r="G919" s="7" t="n">
        <v>2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</row>
    <row r="920" spans="1:5">
      <c r="A920" t="s">
        <v>4</v>
      </c>
      <c r="B920" s="4" t="s">
        <v>5</v>
      </c>
      <c r="C920" s="4" t="s">
        <v>7</v>
      </c>
      <c r="D920" s="4" t="s">
        <v>10</v>
      </c>
      <c r="E920" s="4" t="s">
        <v>10</v>
      </c>
      <c r="F920" s="4" t="s">
        <v>10</v>
      </c>
    </row>
    <row r="921" spans="1:5">
      <c r="A921" t="n">
        <v>8515</v>
      </c>
      <c r="B921" s="40" t="n">
        <v>161</v>
      </c>
      <c r="C921" s="7" t="n">
        <v>3</v>
      </c>
      <c r="D921" s="7" t="n">
        <v>1</v>
      </c>
      <c r="E921" s="7" t="n">
        <v>1.60000002384186</v>
      </c>
      <c r="F921" s="7" t="n">
        <v>0.0900000035762787</v>
      </c>
    </row>
    <row r="922" spans="1:5">
      <c r="A922" t="s">
        <v>4</v>
      </c>
      <c r="B922" s="4" t="s">
        <v>5</v>
      </c>
      <c r="C922" s="4" t="s">
        <v>7</v>
      </c>
      <c r="D922" s="4" t="s">
        <v>9</v>
      </c>
      <c r="E922" s="4" t="s">
        <v>7</v>
      </c>
      <c r="F922" s="4" t="s">
        <v>7</v>
      </c>
      <c r="G922" s="4" t="s">
        <v>7</v>
      </c>
      <c r="H922" s="4" t="s">
        <v>7</v>
      </c>
      <c r="I922" s="4" t="s">
        <v>7</v>
      </c>
      <c r="J922" s="4" t="s">
        <v>7</v>
      </c>
      <c r="K922" s="4" t="s">
        <v>7</v>
      </c>
      <c r="L922" s="4" t="s">
        <v>7</v>
      </c>
      <c r="M922" s="4" t="s">
        <v>7</v>
      </c>
      <c r="N922" s="4" t="s">
        <v>7</v>
      </c>
      <c r="O922" s="4" t="s">
        <v>7</v>
      </c>
      <c r="P922" s="4" t="s">
        <v>7</v>
      </c>
      <c r="Q922" s="4" t="s">
        <v>7</v>
      </c>
      <c r="R922" s="4" t="s">
        <v>7</v>
      </c>
      <c r="S922" s="4" t="s">
        <v>7</v>
      </c>
      <c r="T922" s="4" t="s">
        <v>7</v>
      </c>
    </row>
    <row r="923" spans="1:5">
      <c r="A923" t="n">
        <v>8529</v>
      </c>
      <c r="B923" s="40" t="n">
        <v>161</v>
      </c>
      <c r="C923" s="7" t="n">
        <v>0</v>
      </c>
      <c r="D923" s="7" t="n">
        <v>6201</v>
      </c>
      <c r="E923" s="7" t="n">
        <v>0</v>
      </c>
      <c r="F923" s="7" t="n">
        <v>1</v>
      </c>
      <c r="G923" s="7" t="n">
        <v>0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0</v>
      </c>
      <c r="O923" s="7" t="n">
        <v>0</v>
      </c>
      <c r="P923" s="7" t="n">
        <v>0</v>
      </c>
      <c r="Q923" s="7" t="n">
        <v>0</v>
      </c>
      <c r="R923" s="7" t="n">
        <v>0</v>
      </c>
      <c r="S923" s="7" t="n">
        <v>0</v>
      </c>
      <c r="T923" s="7" t="n">
        <v>0</v>
      </c>
    </row>
    <row r="924" spans="1:5">
      <c r="A924" t="s">
        <v>4</v>
      </c>
      <c r="B924" s="4" t="s">
        <v>5</v>
      </c>
      <c r="C924" s="4" t="s">
        <v>7</v>
      </c>
      <c r="D924" s="4" t="s">
        <v>10</v>
      </c>
      <c r="E924" s="4" t="s">
        <v>10</v>
      </c>
      <c r="F924" s="4" t="s">
        <v>10</v>
      </c>
    </row>
    <row r="925" spans="1:5">
      <c r="A925" t="n">
        <v>8549</v>
      </c>
      <c r="B925" s="40" t="n">
        <v>161</v>
      </c>
      <c r="C925" s="7" t="n">
        <v>3</v>
      </c>
      <c r="D925" s="7" t="n">
        <v>1</v>
      </c>
      <c r="E925" s="7" t="n">
        <v>1.60000002384186</v>
      </c>
      <c r="F925" s="7" t="n">
        <v>0.0900000035762787</v>
      </c>
    </row>
    <row r="926" spans="1:5">
      <c r="A926" t="s">
        <v>4</v>
      </c>
      <c r="B926" s="4" t="s">
        <v>5</v>
      </c>
      <c r="C926" s="4" t="s">
        <v>7</v>
      </c>
      <c r="D926" s="4" t="s">
        <v>9</v>
      </c>
      <c r="E926" s="4" t="s">
        <v>7</v>
      </c>
      <c r="F926" s="4" t="s">
        <v>7</v>
      </c>
      <c r="G926" s="4" t="s">
        <v>7</v>
      </c>
      <c r="H926" s="4" t="s">
        <v>7</v>
      </c>
      <c r="I926" s="4" t="s">
        <v>7</v>
      </c>
      <c r="J926" s="4" t="s">
        <v>7</v>
      </c>
      <c r="K926" s="4" t="s">
        <v>7</v>
      </c>
      <c r="L926" s="4" t="s">
        <v>7</v>
      </c>
      <c r="M926" s="4" t="s">
        <v>7</v>
      </c>
      <c r="N926" s="4" t="s">
        <v>7</v>
      </c>
      <c r="O926" s="4" t="s">
        <v>7</v>
      </c>
      <c r="P926" s="4" t="s">
        <v>7</v>
      </c>
      <c r="Q926" s="4" t="s">
        <v>7</v>
      </c>
      <c r="R926" s="4" t="s">
        <v>7</v>
      </c>
      <c r="S926" s="4" t="s">
        <v>7</v>
      </c>
      <c r="T926" s="4" t="s">
        <v>7</v>
      </c>
    </row>
    <row r="927" spans="1:5">
      <c r="A927" t="n">
        <v>8563</v>
      </c>
      <c r="B927" s="40" t="n">
        <v>161</v>
      </c>
      <c r="C927" s="7" t="n">
        <v>0</v>
      </c>
      <c r="D927" s="7" t="n">
        <v>28</v>
      </c>
      <c r="E927" s="7" t="n">
        <v>0</v>
      </c>
      <c r="F927" s="7" t="n">
        <v>1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0</v>
      </c>
      <c r="O927" s="7" t="n">
        <v>0</v>
      </c>
      <c r="P927" s="7" t="n">
        <v>0</v>
      </c>
      <c r="Q927" s="7" t="n">
        <v>0</v>
      </c>
      <c r="R927" s="7" t="n">
        <v>0</v>
      </c>
      <c r="S927" s="7" t="n">
        <v>0</v>
      </c>
      <c r="T927" s="7" t="n">
        <v>0</v>
      </c>
    </row>
    <row r="928" spans="1:5">
      <c r="A928" t="s">
        <v>4</v>
      </c>
      <c r="B928" s="4" t="s">
        <v>5</v>
      </c>
      <c r="C928" s="4" t="s">
        <v>7</v>
      </c>
      <c r="D928" s="4" t="s">
        <v>10</v>
      </c>
      <c r="E928" s="4" t="s">
        <v>10</v>
      </c>
      <c r="F928" s="4" t="s">
        <v>10</v>
      </c>
    </row>
    <row r="929" spans="1:20">
      <c r="A929" t="n">
        <v>8583</v>
      </c>
      <c r="B929" s="40" t="n">
        <v>161</v>
      </c>
      <c r="C929" s="7" t="n">
        <v>3</v>
      </c>
      <c r="D929" s="7" t="n">
        <v>1</v>
      </c>
      <c r="E929" s="7" t="n">
        <v>1.60000002384186</v>
      </c>
      <c r="F929" s="7" t="n">
        <v>0.0900000035762787</v>
      </c>
    </row>
    <row r="930" spans="1:20">
      <c r="A930" t="s">
        <v>4</v>
      </c>
      <c r="B930" s="4" t="s">
        <v>5</v>
      </c>
      <c r="C930" s="4" t="s">
        <v>7</v>
      </c>
      <c r="D930" s="4" t="s">
        <v>9</v>
      </c>
      <c r="E930" s="4" t="s">
        <v>7</v>
      </c>
      <c r="F930" s="4" t="s">
        <v>7</v>
      </c>
      <c r="G930" s="4" t="s">
        <v>7</v>
      </c>
      <c r="H930" s="4" t="s">
        <v>7</v>
      </c>
      <c r="I930" s="4" t="s">
        <v>7</v>
      </c>
      <c r="J930" s="4" t="s">
        <v>7</v>
      </c>
      <c r="K930" s="4" t="s">
        <v>7</v>
      </c>
      <c r="L930" s="4" t="s">
        <v>7</v>
      </c>
      <c r="M930" s="4" t="s">
        <v>7</v>
      </c>
      <c r="N930" s="4" t="s">
        <v>7</v>
      </c>
      <c r="O930" s="4" t="s">
        <v>7</v>
      </c>
      <c r="P930" s="4" t="s">
        <v>7</v>
      </c>
      <c r="Q930" s="4" t="s">
        <v>7</v>
      </c>
      <c r="R930" s="4" t="s">
        <v>7</v>
      </c>
      <c r="S930" s="4" t="s">
        <v>7</v>
      </c>
      <c r="T930" s="4" t="s">
        <v>7</v>
      </c>
    </row>
    <row r="931" spans="1:20">
      <c r="A931" t="n">
        <v>8597</v>
      </c>
      <c r="B931" s="40" t="n">
        <v>161</v>
      </c>
      <c r="C931" s="7" t="n">
        <v>0</v>
      </c>
      <c r="D931" s="7" t="n">
        <v>29</v>
      </c>
      <c r="E931" s="7" t="n">
        <v>2</v>
      </c>
      <c r="F931" s="7" t="n">
        <v>1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</row>
    <row r="932" spans="1:20">
      <c r="A932" t="s">
        <v>4</v>
      </c>
      <c r="B932" s="4" t="s">
        <v>5</v>
      </c>
      <c r="C932" s="4" t="s">
        <v>7</v>
      </c>
    </row>
    <row r="933" spans="1:20">
      <c r="A933" t="n">
        <v>8617</v>
      </c>
      <c r="B933" s="40" t="n">
        <v>161</v>
      </c>
      <c r="C933" s="7" t="n">
        <v>1</v>
      </c>
    </row>
    <row r="934" spans="1:20">
      <c r="A934" t="s">
        <v>4</v>
      </c>
      <c r="B934" s="4" t="s">
        <v>5</v>
      </c>
    </row>
    <row r="935" spans="1:20">
      <c r="A935" t="n">
        <v>8619</v>
      </c>
      <c r="B935" s="5" t="n">
        <v>1</v>
      </c>
    </row>
    <row r="936" spans="1:20" s="3" customFormat="1" customHeight="0">
      <c r="A936" s="3" t="s">
        <v>2</v>
      </c>
      <c r="B936" s="3" t="s">
        <v>134</v>
      </c>
    </row>
    <row r="937" spans="1:20">
      <c r="A937" t="s">
        <v>4</v>
      </c>
      <c r="B937" s="4" t="s">
        <v>5</v>
      </c>
      <c r="C937" s="4" t="s">
        <v>7</v>
      </c>
      <c r="D937" s="4" t="s">
        <v>9</v>
      </c>
      <c r="E937" s="4" t="s">
        <v>7</v>
      </c>
      <c r="F937" s="4" t="s">
        <v>7</v>
      </c>
      <c r="G937" s="4" t="s">
        <v>7</v>
      </c>
      <c r="H937" s="4" t="s">
        <v>9</v>
      </c>
      <c r="I937" s="4" t="s">
        <v>14</v>
      </c>
      <c r="J937" s="4" t="s">
        <v>14</v>
      </c>
    </row>
    <row r="938" spans="1:20">
      <c r="A938" t="n">
        <v>8620</v>
      </c>
      <c r="B938" s="41" t="n">
        <v>6</v>
      </c>
      <c r="C938" s="7" t="n">
        <v>33</v>
      </c>
      <c r="D938" s="7" t="n">
        <v>65534</v>
      </c>
      <c r="E938" s="7" t="n">
        <v>9</v>
      </c>
      <c r="F938" s="7" t="n">
        <v>1</v>
      </c>
      <c r="G938" s="7" t="n">
        <v>1</v>
      </c>
      <c r="H938" s="7" t="n">
        <v>1</v>
      </c>
      <c r="I938" s="11" t="n">
        <f t="normal" ca="1">A940</f>
        <v>0</v>
      </c>
      <c r="J938" s="11" t="n">
        <f t="normal" ca="1">A948</f>
        <v>0</v>
      </c>
    </row>
    <row r="939" spans="1:20">
      <c r="A939" t="s">
        <v>4</v>
      </c>
      <c r="B939" s="4" t="s">
        <v>5</v>
      </c>
      <c r="C939" s="4" t="s">
        <v>9</v>
      </c>
      <c r="D939" s="4" t="s">
        <v>10</v>
      </c>
      <c r="E939" s="4" t="s">
        <v>10</v>
      </c>
      <c r="F939" s="4" t="s">
        <v>10</v>
      </c>
      <c r="G939" s="4" t="s">
        <v>10</v>
      </c>
    </row>
    <row r="940" spans="1:20">
      <c r="A940" t="n">
        <v>8637</v>
      </c>
      <c r="B940" s="42" t="n">
        <v>46</v>
      </c>
      <c r="C940" s="7" t="n">
        <v>65534</v>
      </c>
      <c r="D940" s="7" t="n">
        <v>-17</v>
      </c>
      <c r="E940" s="7" t="n">
        <v>0</v>
      </c>
      <c r="F940" s="7" t="n">
        <v>-19.7999992370605</v>
      </c>
      <c r="G940" s="7" t="n">
        <v>270</v>
      </c>
    </row>
    <row r="941" spans="1:20">
      <c r="A941" t="s">
        <v>4</v>
      </c>
      <c r="B941" s="4" t="s">
        <v>5</v>
      </c>
      <c r="C941" s="4" t="s">
        <v>7</v>
      </c>
      <c r="D941" s="4" t="s">
        <v>9</v>
      </c>
      <c r="E941" s="4" t="s">
        <v>7</v>
      </c>
      <c r="F941" s="4" t="s">
        <v>14</v>
      </c>
    </row>
    <row r="942" spans="1:20">
      <c r="A942" t="n">
        <v>8656</v>
      </c>
      <c r="B942" s="10" t="n">
        <v>5</v>
      </c>
      <c r="C942" s="7" t="n">
        <v>30</v>
      </c>
      <c r="D942" s="7" t="n">
        <v>8969</v>
      </c>
      <c r="E942" s="7" t="n">
        <v>1</v>
      </c>
      <c r="F942" s="11" t="n">
        <f t="normal" ca="1">A946</f>
        <v>0</v>
      </c>
    </row>
    <row r="943" spans="1:20">
      <c r="A943" t="s">
        <v>4</v>
      </c>
      <c r="B943" s="4" t="s">
        <v>5</v>
      </c>
      <c r="C943" s="4" t="s">
        <v>9</v>
      </c>
      <c r="D943" s="4" t="s">
        <v>11</v>
      </c>
    </row>
    <row r="944" spans="1:20">
      <c r="A944" t="n">
        <v>8665</v>
      </c>
      <c r="B944" s="43" t="n">
        <v>43</v>
      </c>
      <c r="C944" s="7" t="n">
        <v>65534</v>
      </c>
      <c r="D944" s="7" t="n">
        <v>1</v>
      </c>
    </row>
    <row r="945" spans="1:20">
      <c r="A945" t="s">
        <v>4</v>
      </c>
      <c r="B945" s="4" t="s">
        <v>5</v>
      </c>
      <c r="C945" s="4" t="s">
        <v>14</v>
      </c>
    </row>
    <row r="946" spans="1:20">
      <c r="A946" t="n">
        <v>8672</v>
      </c>
      <c r="B946" s="19" t="n">
        <v>3</v>
      </c>
      <c r="C946" s="11" t="n">
        <f t="normal" ca="1">A948</f>
        <v>0</v>
      </c>
    </row>
    <row r="947" spans="1:20">
      <c r="A947" t="s">
        <v>4</v>
      </c>
      <c r="B947" s="4" t="s">
        <v>5</v>
      </c>
    </row>
    <row r="948" spans="1:20">
      <c r="A948" t="n">
        <v>8677</v>
      </c>
      <c r="B948" s="5" t="n">
        <v>1</v>
      </c>
    </row>
    <row r="949" spans="1:20" s="3" customFormat="1" customHeight="0">
      <c r="A949" s="3" t="s">
        <v>2</v>
      </c>
      <c r="B949" s="3" t="s">
        <v>135</v>
      </c>
    </row>
    <row r="950" spans="1:20">
      <c r="A950" t="s">
        <v>4</v>
      </c>
      <c r="B950" s="4" t="s">
        <v>5</v>
      </c>
      <c r="C950" s="4" t="s">
        <v>7</v>
      </c>
      <c r="D950" s="4" t="s">
        <v>9</v>
      </c>
      <c r="E950" s="4" t="s">
        <v>7</v>
      </c>
      <c r="F950" s="4" t="s">
        <v>7</v>
      </c>
      <c r="G950" s="4" t="s">
        <v>7</v>
      </c>
      <c r="H950" s="4" t="s">
        <v>9</v>
      </c>
      <c r="I950" s="4" t="s">
        <v>14</v>
      </c>
      <c r="J950" s="4" t="s">
        <v>14</v>
      </c>
    </row>
    <row r="951" spans="1:20">
      <c r="A951" t="n">
        <v>8680</v>
      </c>
      <c r="B951" s="41" t="n">
        <v>6</v>
      </c>
      <c r="C951" s="7" t="n">
        <v>33</v>
      </c>
      <c r="D951" s="7" t="n">
        <v>65534</v>
      </c>
      <c r="E951" s="7" t="n">
        <v>9</v>
      </c>
      <c r="F951" s="7" t="n">
        <v>1</v>
      </c>
      <c r="G951" s="7" t="n">
        <v>1</v>
      </c>
      <c r="H951" s="7" t="n">
        <v>1</v>
      </c>
      <c r="I951" s="11" t="n">
        <f t="normal" ca="1">A953</f>
        <v>0</v>
      </c>
      <c r="J951" s="11" t="n">
        <f t="normal" ca="1">A975</f>
        <v>0</v>
      </c>
    </row>
    <row r="952" spans="1:20">
      <c r="A952" t="s">
        <v>4</v>
      </c>
      <c r="B952" s="4" t="s">
        <v>5</v>
      </c>
      <c r="C952" s="4" t="s">
        <v>9</v>
      </c>
      <c r="D952" s="4" t="s">
        <v>10</v>
      </c>
      <c r="E952" s="4" t="s">
        <v>10</v>
      </c>
      <c r="F952" s="4" t="s">
        <v>10</v>
      </c>
      <c r="G952" s="4" t="s">
        <v>10</v>
      </c>
    </row>
    <row r="953" spans="1:20">
      <c r="A953" t="n">
        <v>8697</v>
      </c>
      <c r="B953" s="42" t="n">
        <v>46</v>
      </c>
      <c r="C953" s="7" t="n">
        <v>65534</v>
      </c>
      <c r="D953" s="7" t="n">
        <v>7.26000022888184</v>
      </c>
      <c r="E953" s="7" t="n">
        <v>0</v>
      </c>
      <c r="F953" s="7" t="n">
        <v>-6.98999977111816</v>
      </c>
      <c r="G953" s="7" t="n">
        <v>180</v>
      </c>
    </row>
    <row r="954" spans="1:20">
      <c r="A954" t="s">
        <v>4</v>
      </c>
      <c r="B954" s="4" t="s">
        <v>5</v>
      </c>
      <c r="C954" s="4" t="s">
        <v>7</v>
      </c>
      <c r="D954" s="4" t="s">
        <v>9</v>
      </c>
      <c r="E954" s="4" t="s">
        <v>7</v>
      </c>
      <c r="F954" s="4" t="s">
        <v>12</v>
      </c>
      <c r="G954" s="4" t="s">
        <v>12</v>
      </c>
      <c r="H954" s="4" t="s">
        <v>12</v>
      </c>
      <c r="I954" s="4" t="s">
        <v>12</v>
      </c>
      <c r="J954" s="4" t="s">
        <v>12</v>
      </c>
      <c r="K954" s="4" t="s">
        <v>12</v>
      </c>
      <c r="L954" s="4" t="s">
        <v>12</v>
      </c>
      <c r="M954" s="4" t="s">
        <v>12</v>
      </c>
      <c r="N954" s="4" t="s">
        <v>12</v>
      </c>
      <c r="O954" s="4" t="s">
        <v>12</v>
      </c>
      <c r="P954" s="4" t="s">
        <v>12</v>
      </c>
      <c r="Q954" s="4" t="s">
        <v>12</v>
      </c>
      <c r="R954" s="4" t="s">
        <v>12</v>
      </c>
      <c r="S954" s="4" t="s">
        <v>12</v>
      </c>
      <c r="T954" s="4" t="s">
        <v>12</v>
      </c>
      <c r="U954" s="4" t="s">
        <v>12</v>
      </c>
    </row>
    <row r="955" spans="1:20">
      <c r="A955" t="n">
        <v>8716</v>
      </c>
      <c r="B955" s="44" t="n">
        <v>36</v>
      </c>
      <c r="C955" s="7" t="n">
        <v>8</v>
      </c>
      <c r="D955" s="7" t="n">
        <v>65534</v>
      </c>
      <c r="E955" s="7" t="n">
        <v>0</v>
      </c>
      <c r="F955" s="7" t="s">
        <v>136</v>
      </c>
      <c r="G955" s="7" t="s">
        <v>13</v>
      </c>
      <c r="H955" s="7" t="s">
        <v>13</v>
      </c>
      <c r="I955" s="7" t="s">
        <v>13</v>
      </c>
      <c r="J955" s="7" t="s">
        <v>13</v>
      </c>
      <c r="K955" s="7" t="s">
        <v>13</v>
      </c>
      <c r="L955" s="7" t="s">
        <v>13</v>
      </c>
      <c r="M955" s="7" t="s">
        <v>13</v>
      </c>
      <c r="N955" s="7" t="s">
        <v>13</v>
      </c>
      <c r="O955" s="7" t="s">
        <v>13</v>
      </c>
      <c r="P955" s="7" t="s">
        <v>13</v>
      </c>
      <c r="Q955" s="7" t="s">
        <v>13</v>
      </c>
      <c r="R955" s="7" t="s">
        <v>13</v>
      </c>
      <c r="S955" s="7" t="s">
        <v>13</v>
      </c>
      <c r="T955" s="7" t="s">
        <v>13</v>
      </c>
      <c r="U955" s="7" t="s">
        <v>13</v>
      </c>
    </row>
    <row r="956" spans="1:20">
      <c r="A956" t="s">
        <v>4</v>
      </c>
      <c r="B956" s="4" t="s">
        <v>5</v>
      </c>
      <c r="C956" s="4" t="s">
        <v>9</v>
      </c>
      <c r="D956" s="4" t="s">
        <v>7</v>
      </c>
      <c r="E956" s="4" t="s">
        <v>12</v>
      </c>
      <c r="F956" s="4" t="s">
        <v>10</v>
      </c>
      <c r="G956" s="4" t="s">
        <v>10</v>
      </c>
      <c r="H956" s="4" t="s">
        <v>10</v>
      </c>
    </row>
    <row r="957" spans="1:20">
      <c r="A957" t="n">
        <v>8747</v>
      </c>
      <c r="B957" s="45" t="n">
        <v>48</v>
      </c>
      <c r="C957" s="7" t="n">
        <v>65534</v>
      </c>
      <c r="D957" s="7" t="n">
        <v>0</v>
      </c>
      <c r="E957" s="7" t="s">
        <v>136</v>
      </c>
      <c r="F957" s="7" t="n">
        <v>0</v>
      </c>
      <c r="G957" s="7" t="n">
        <v>1</v>
      </c>
      <c r="H957" s="7" t="n">
        <v>0</v>
      </c>
    </row>
    <row r="958" spans="1:20">
      <c r="A958" t="s">
        <v>4</v>
      </c>
      <c r="B958" s="4" t="s">
        <v>5</v>
      </c>
      <c r="C958" s="4" t="s">
        <v>9</v>
      </c>
      <c r="D958" s="4" t="s">
        <v>11</v>
      </c>
    </row>
    <row r="959" spans="1:20">
      <c r="A959" t="n">
        <v>8774</v>
      </c>
      <c r="B959" s="43" t="n">
        <v>43</v>
      </c>
      <c r="C959" s="7" t="n">
        <v>65534</v>
      </c>
      <c r="D959" s="7" t="n">
        <v>64</v>
      </c>
    </row>
    <row r="960" spans="1:20">
      <c r="A960" t="s">
        <v>4</v>
      </c>
      <c r="B960" s="4" t="s">
        <v>5</v>
      </c>
      <c r="C960" s="4" t="s">
        <v>7</v>
      </c>
      <c r="D960" s="4" t="s">
        <v>12</v>
      </c>
      <c r="E960" s="4" t="s">
        <v>9</v>
      </c>
    </row>
    <row r="961" spans="1:21">
      <c r="A961" t="n">
        <v>8781</v>
      </c>
      <c r="B961" s="16" t="n">
        <v>94</v>
      </c>
      <c r="C961" s="7" t="n">
        <v>0</v>
      </c>
      <c r="D961" s="7" t="s">
        <v>18</v>
      </c>
      <c r="E961" s="7" t="n">
        <v>1</v>
      </c>
    </row>
    <row r="962" spans="1:21">
      <c r="A962" t="s">
        <v>4</v>
      </c>
      <c r="B962" s="4" t="s">
        <v>5</v>
      </c>
      <c r="C962" s="4" t="s">
        <v>7</v>
      </c>
      <c r="D962" s="4" t="s">
        <v>12</v>
      </c>
      <c r="E962" s="4" t="s">
        <v>9</v>
      </c>
    </row>
    <row r="963" spans="1:21">
      <c r="A963" t="n">
        <v>8793</v>
      </c>
      <c r="B963" s="16" t="n">
        <v>94</v>
      </c>
      <c r="C963" s="7" t="n">
        <v>0</v>
      </c>
      <c r="D963" s="7" t="s">
        <v>18</v>
      </c>
      <c r="E963" s="7" t="n">
        <v>2</v>
      </c>
    </row>
    <row r="964" spans="1:21">
      <c r="A964" t="s">
        <v>4</v>
      </c>
      <c r="B964" s="4" t="s">
        <v>5</v>
      </c>
      <c r="C964" s="4" t="s">
        <v>7</v>
      </c>
      <c r="D964" s="4" t="s">
        <v>12</v>
      </c>
      <c r="E964" s="4" t="s">
        <v>9</v>
      </c>
    </row>
    <row r="965" spans="1:21">
      <c r="A965" t="n">
        <v>8805</v>
      </c>
      <c r="B965" s="16" t="n">
        <v>94</v>
      </c>
      <c r="C965" s="7" t="n">
        <v>1</v>
      </c>
      <c r="D965" s="7" t="s">
        <v>18</v>
      </c>
      <c r="E965" s="7" t="n">
        <v>4</v>
      </c>
    </row>
    <row r="966" spans="1:21">
      <c r="A966" t="s">
        <v>4</v>
      </c>
      <c r="B966" s="4" t="s">
        <v>5</v>
      </c>
      <c r="C966" s="4" t="s">
        <v>7</v>
      </c>
      <c r="D966" s="4" t="s">
        <v>12</v>
      </c>
    </row>
    <row r="967" spans="1:21">
      <c r="A967" t="n">
        <v>8817</v>
      </c>
      <c r="B967" s="16" t="n">
        <v>94</v>
      </c>
      <c r="C967" s="7" t="n">
        <v>5</v>
      </c>
      <c r="D967" s="7" t="s">
        <v>18</v>
      </c>
    </row>
    <row r="968" spans="1:21">
      <c r="A968" t="s">
        <v>4</v>
      </c>
      <c r="B968" s="4" t="s">
        <v>5</v>
      </c>
      <c r="C968" s="4" t="s">
        <v>7</v>
      </c>
      <c r="D968" s="4" t="s">
        <v>9</v>
      </c>
      <c r="E968" s="4" t="s">
        <v>7</v>
      </c>
      <c r="F968" s="4" t="s">
        <v>7</v>
      </c>
      <c r="G968" s="4" t="s">
        <v>14</v>
      </c>
    </row>
    <row r="969" spans="1:21">
      <c r="A969" t="n">
        <v>8827</v>
      </c>
      <c r="B969" s="10" t="n">
        <v>5</v>
      </c>
      <c r="C969" s="7" t="n">
        <v>30</v>
      </c>
      <c r="D969" s="7" t="n">
        <v>8968</v>
      </c>
      <c r="E969" s="7" t="n">
        <v>8</v>
      </c>
      <c r="F969" s="7" t="n">
        <v>1</v>
      </c>
      <c r="G969" s="11" t="n">
        <f t="normal" ca="1">A973</f>
        <v>0</v>
      </c>
    </row>
    <row r="970" spans="1:21">
      <c r="A970" t="s">
        <v>4</v>
      </c>
      <c r="B970" s="4" t="s">
        <v>5</v>
      </c>
      <c r="C970" s="4" t="s">
        <v>7</v>
      </c>
      <c r="D970" s="4" t="s">
        <v>9</v>
      </c>
      <c r="E970" s="4" t="s">
        <v>12</v>
      </c>
      <c r="F970" s="4" t="s">
        <v>12</v>
      </c>
      <c r="G970" s="4" t="s">
        <v>7</v>
      </c>
    </row>
    <row r="971" spans="1:21">
      <c r="A971" t="n">
        <v>8837</v>
      </c>
      <c r="B971" s="18" t="n">
        <v>32</v>
      </c>
      <c r="C971" s="7" t="n">
        <v>0</v>
      </c>
      <c r="D971" s="7" t="n">
        <v>28</v>
      </c>
      <c r="E971" s="7" t="s">
        <v>13</v>
      </c>
      <c r="F971" s="7" t="s">
        <v>137</v>
      </c>
      <c r="G971" s="7" t="n">
        <v>0</v>
      </c>
    </row>
    <row r="972" spans="1:21">
      <c r="A972" t="s">
        <v>4</v>
      </c>
      <c r="B972" s="4" t="s">
        <v>5</v>
      </c>
      <c r="C972" s="4" t="s">
        <v>14</v>
      </c>
    </row>
    <row r="973" spans="1:21">
      <c r="A973" t="n">
        <v>8856</v>
      </c>
      <c r="B973" s="19" t="n">
        <v>3</v>
      </c>
      <c r="C973" s="11" t="n">
        <f t="normal" ca="1">A975</f>
        <v>0</v>
      </c>
    </row>
    <row r="974" spans="1:21">
      <c r="A974" t="s">
        <v>4</v>
      </c>
      <c r="B974" s="4" t="s">
        <v>5</v>
      </c>
    </row>
    <row r="975" spans="1:21">
      <c r="A975" t="n">
        <v>8861</v>
      </c>
      <c r="B975" s="5" t="n">
        <v>1</v>
      </c>
    </row>
    <row r="976" spans="1:21" s="3" customFormat="1" customHeight="0">
      <c r="A976" s="3" t="s">
        <v>2</v>
      </c>
      <c r="B976" s="3" t="s">
        <v>138</v>
      </c>
    </row>
    <row r="977" spans="1:7">
      <c r="A977" t="s">
        <v>4</v>
      </c>
      <c r="B977" s="4" t="s">
        <v>5</v>
      </c>
      <c r="C977" s="4" t="s">
        <v>7</v>
      </c>
      <c r="D977" s="4" t="s">
        <v>9</v>
      </c>
      <c r="E977" s="4" t="s">
        <v>7</v>
      </c>
      <c r="F977" s="4" t="s">
        <v>7</v>
      </c>
      <c r="G977" s="4" t="s">
        <v>14</v>
      </c>
    </row>
    <row r="978" spans="1:7">
      <c r="A978" t="n">
        <v>8864</v>
      </c>
      <c r="B978" s="10" t="n">
        <v>5</v>
      </c>
      <c r="C978" s="7" t="n">
        <v>30</v>
      </c>
      <c r="D978" s="7" t="n">
        <v>8968</v>
      </c>
      <c r="E978" s="7" t="n">
        <v>8</v>
      </c>
      <c r="F978" s="7" t="n">
        <v>1</v>
      </c>
      <c r="G978" s="11" t="n">
        <f t="normal" ca="1">A984</f>
        <v>0</v>
      </c>
    </row>
    <row r="979" spans="1:7">
      <c r="A979" t="s">
        <v>4</v>
      </c>
      <c r="B979" s="4" t="s">
        <v>5</v>
      </c>
      <c r="C979" s="4" t="s">
        <v>7</v>
      </c>
      <c r="D979" s="4" t="s">
        <v>9</v>
      </c>
    </row>
    <row r="980" spans="1:7">
      <c r="A980" t="n">
        <v>8874</v>
      </c>
      <c r="B980" s="6" t="n">
        <v>162</v>
      </c>
      <c r="C980" s="7" t="n">
        <v>1</v>
      </c>
      <c r="D980" s="7" t="n">
        <v>8199</v>
      </c>
    </row>
    <row r="981" spans="1:7">
      <c r="A981" t="s">
        <v>4</v>
      </c>
      <c r="B981" s="4" t="s">
        <v>5</v>
      </c>
      <c r="C981" s="4" t="s">
        <v>14</v>
      </c>
    </row>
    <row r="982" spans="1:7">
      <c r="A982" t="n">
        <v>8878</v>
      </c>
      <c r="B982" s="19" t="n">
        <v>3</v>
      </c>
      <c r="C982" s="11" t="n">
        <f t="normal" ca="1">A1014</f>
        <v>0</v>
      </c>
    </row>
    <row r="983" spans="1:7">
      <c r="A983" t="s">
        <v>4</v>
      </c>
      <c r="B983" s="4" t="s">
        <v>5</v>
      </c>
      <c r="C983" s="4" t="s">
        <v>9</v>
      </c>
      <c r="D983" s="4" t="s">
        <v>7</v>
      </c>
      <c r="E983" s="4" t="s">
        <v>7</v>
      </c>
      <c r="F983" s="4" t="s">
        <v>12</v>
      </c>
    </row>
    <row r="984" spans="1:7">
      <c r="A984" t="n">
        <v>8883</v>
      </c>
      <c r="B984" s="46" t="n">
        <v>20</v>
      </c>
      <c r="C984" s="7" t="n">
        <v>65534</v>
      </c>
      <c r="D984" s="7" t="n">
        <v>3</v>
      </c>
      <c r="E984" s="7" t="n">
        <v>10</v>
      </c>
      <c r="F984" s="7" t="s">
        <v>139</v>
      </c>
    </row>
    <row r="985" spans="1:7">
      <c r="A985" t="s">
        <v>4</v>
      </c>
      <c r="B985" s="4" t="s">
        <v>5</v>
      </c>
      <c r="C985" s="4" t="s">
        <v>9</v>
      </c>
    </row>
    <row r="986" spans="1:7">
      <c r="A986" t="n">
        <v>8904</v>
      </c>
      <c r="B986" s="26" t="n">
        <v>16</v>
      </c>
      <c r="C986" s="7" t="n">
        <v>0</v>
      </c>
    </row>
    <row r="987" spans="1:7">
      <c r="A987" t="s">
        <v>4</v>
      </c>
      <c r="B987" s="4" t="s">
        <v>5</v>
      </c>
      <c r="C987" s="4" t="s">
        <v>7</v>
      </c>
      <c r="D987" s="4" t="s">
        <v>9</v>
      </c>
    </row>
    <row r="988" spans="1:7">
      <c r="A988" t="n">
        <v>8907</v>
      </c>
      <c r="B988" s="22" t="n">
        <v>22</v>
      </c>
      <c r="C988" s="7" t="n">
        <v>10</v>
      </c>
      <c r="D988" s="7" t="n">
        <v>0</v>
      </c>
    </row>
    <row r="989" spans="1:7">
      <c r="A989" t="s">
        <v>4</v>
      </c>
      <c r="B989" s="4" t="s">
        <v>5</v>
      </c>
      <c r="C989" s="4" t="s">
        <v>7</v>
      </c>
      <c r="D989" s="4" t="s">
        <v>9</v>
      </c>
      <c r="E989" s="4" t="s">
        <v>12</v>
      </c>
    </row>
    <row r="990" spans="1:7">
      <c r="A990" t="n">
        <v>8911</v>
      </c>
      <c r="B990" s="30" t="n">
        <v>51</v>
      </c>
      <c r="C990" s="7" t="n">
        <v>4</v>
      </c>
      <c r="D990" s="7" t="n">
        <v>65534</v>
      </c>
      <c r="E990" s="7" t="s">
        <v>140</v>
      </c>
    </row>
    <row r="991" spans="1:7">
      <c r="A991" t="s">
        <v>4</v>
      </c>
      <c r="B991" s="4" t="s">
        <v>5</v>
      </c>
      <c r="C991" s="4" t="s">
        <v>9</v>
      </c>
    </row>
    <row r="992" spans="1:7">
      <c r="A992" t="n">
        <v>8925</v>
      </c>
      <c r="B992" s="26" t="n">
        <v>16</v>
      </c>
      <c r="C992" s="7" t="n">
        <v>0</v>
      </c>
    </row>
    <row r="993" spans="1:7">
      <c r="A993" t="s">
        <v>4</v>
      </c>
      <c r="B993" s="4" t="s">
        <v>5</v>
      </c>
      <c r="C993" s="4" t="s">
        <v>9</v>
      </c>
      <c r="D993" s="4" t="s">
        <v>52</v>
      </c>
      <c r="E993" s="4" t="s">
        <v>7</v>
      </c>
      <c r="F993" s="4" t="s">
        <v>7</v>
      </c>
      <c r="G993" s="4" t="s">
        <v>52</v>
      </c>
      <c r="H993" s="4" t="s">
        <v>7</v>
      </c>
      <c r="I993" s="4" t="s">
        <v>7</v>
      </c>
    </row>
    <row r="994" spans="1:7">
      <c r="A994" t="n">
        <v>8928</v>
      </c>
      <c r="B994" s="31" t="n">
        <v>26</v>
      </c>
      <c r="C994" s="7" t="n">
        <v>65534</v>
      </c>
      <c r="D994" s="7" t="s">
        <v>141</v>
      </c>
      <c r="E994" s="7" t="n">
        <v>2</v>
      </c>
      <c r="F994" s="7" t="n">
        <v>3</v>
      </c>
      <c r="G994" s="7" t="s">
        <v>142</v>
      </c>
      <c r="H994" s="7" t="n">
        <v>2</v>
      </c>
      <c r="I994" s="7" t="n">
        <v>0</v>
      </c>
    </row>
    <row r="995" spans="1:7">
      <c r="A995" t="s">
        <v>4</v>
      </c>
      <c r="B995" s="4" t="s">
        <v>5</v>
      </c>
    </row>
    <row r="996" spans="1:7">
      <c r="A996" t="n">
        <v>9087</v>
      </c>
      <c r="B996" s="32" t="n">
        <v>28</v>
      </c>
    </row>
    <row r="997" spans="1:7">
      <c r="A997" t="s">
        <v>4</v>
      </c>
      <c r="B997" s="4" t="s">
        <v>5</v>
      </c>
      <c r="C997" s="4" t="s">
        <v>7</v>
      </c>
      <c r="D997" s="4" t="s">
        <v>9</v>
      </c>
      <c r="E997" s="4" t="s">
        <v>12</v>
      </c>
    </row>
    <row r="998" spans="1:7">
      <c r="A998" t="n">
        <v>9088</v>
      </c>
      <c r="B998" s="30" t="n">
        <v>51</v>
      </c>
      <c r="C998" s="7" t="n">
        <v>4</v>
      </c>
      <c r="D998" s="7" t="n">
        <v>0</v>
      </c>
      <c r="E998" s="7" t="s">
        <v>143</v>
      </c>
    </row>
    <row r="999" spans="1:7">
      <c r="A999" t="s">
        <v>4</v>
      </c>
      <c r="B999" s="4" t="s">
        <v>5</v>
      </c>
      <c r="C999" s="4" t="s">
        <v>9</v>
      </c>
    </row>
    <row r="1000" spans="1:7">
      <c r="A1000" t="n">
        <v>9103</v>
      </c>
      <c r="B1000" s="26" t="n">
        <v>16</v>
      </c>
      <c r="C1000" s="7" t="n">
        <v>0</v>
      </c>
    </row>
    <row r="1001" spans="1:7">
      <c r="A1001" t="s">
        <v>4</v>
      </c>
      <c r="B1001" s="4" t="s">
        <v>5</v>
      </c>
      <c r="C1001" s="4" t="s">
        <v>9</v>
      </c>
      <c r="D1001" s="4" t="s">
        <v>52</v>
      </c>
      <c r="E1001" s="4" t="s">
        <v>7</v>
      </c>
      <c r="F1001" s="4" t="s">
        <v>7</v>
      </c>
      <c r="G1001" s="4" t="s">
        <v>52</v>
      </c>
      <c r="H1001" s="4" t="s">
        <v>7</v>
      </c>
      <c r="I1001" s="4" t="s">
        <v>7</v>
      </c>
    </row>
    <row r="1002" spans="1:7">
      <c r="A1002" t="n">
        <v>9106</v>
      </c>
      <c r="B1002" s="31" t="n">
        <v>26</v>
      </c>
      <c r="C1002" s="7" t="n">
        <v>0</v>
      </c>
      <c r="D1002" s="7" t="s">
        <v>144</v>
      </c>
      <c r="E1002" s="7" t="n">
        <v>2</v>
      </c>
      <c r="F1002" s="7" t="n">
        <v>3</v>
      </c>
      <c r="G1002" s="7" t="s">
        <v>145</v>
      </c>
      <c r="H1002" s="7" t="n">
        <v>2</v>
      </c>
      <c r="I1002" s="7" t="n">
        <v>0</v>
      </c>
    </row>
    <row r="1003" spans="1:7">
      <c r="A1003" t="s">
        <v>4</v>
      </c>
      <c r="B1003" s="4" t="s">
        <v>5</v>
      </c>
    </row>
    <row r="1004" spans="1:7">
      <c r="A1004" t="n">
        <v>9262</v>
      </c>
      <c r="B1004" s="32" t="n">
        <v>28</v>
      </c>
    </row>
    <row r="1005" spans="1:7">
      <c r="A1005" t="s">
        <v>4</v>
      </c>
      <c r="B1005" s="4" t="s">
        <v>5</v>
      </c>
      <c r="C1005" s="4" t="s">
        <v>7</v>
      </c>
    </row>
    <row r="1006" spans="1:7">
      <c r="A1006" t="n">
        <v>9263</v>
      </c>
      <c r="B1006" s="29" t="n">
        <v>23</v>
      </c>
      <c r="C1006" s="7" t="n">
        <v>10</v>
      </c>
    </row>
    <row r="1007" spans="1:7">
      <c r="A1007" t="s">
        <v>4</v>
      </c>
      <c r="B1007" s="4" t="s">
        <v>5</v>
      </c>
      <c r="C1007" s="4" t="s">
        <v>7</v>
      </c>
      <c r="D1007" s="4" t="s">
        <v>12</v>
      </c>
    </row>
    <row r="1008" spans="1:7">
      <c r="A1008" t="n">
        <v>9265</v>
      </c>
      <c r="B1008" s="14" t="n">
        <v>2</v>
      </c>
      <c r="C1008" s="7" t="n">
        <v>10</v>
      </c>
      <c r="D1008" s="7" t="s">
        <v>47</v>
      </c>
    </row>
    <row r="1009" spans="1:9">
      <c r="A1009" t="s">
        <v>4</v>
      </c>
      <c r="B1009" s="4" t="s">
        <v>5</v>
      </c>
      <c r="C1009" s="4" t="s">
        <v>7</v>
      </c>
    </row>
    <row r="1010" spans="1:9">
      <c r="A1010" t="n">
        <v>9288</v>
      </c>
      <c r="B1010" s="21" t="n">
        <v>74</v>
      </c>
      <c r="C1010" s="7" t="n">
        <v>46</v>
      </c>
    </row>
    <row r="1011" spans="1:9">
      <c r="A1011" t="s">
        <v>4</v>
      </c>
      <c r="B1011" s="4" t="s">
        <v>5</v>
      </c>
      <c r="C1011" s="4" t="s">
        <v>7</v>
      </c>
    </row>
    <row r="1012" spans="1:9">
      <c r="A1012" t="n">
        <v>9290</v>
      </c>
      <c r="B1012" s="21" t="n">
        <v>74</v>
      </c>
      <c r="C1012" s="7" t="n">
        <v>54</v>
      </c>
    </row>
    <row r="1013" spans="1:9">
      <c r="A1013" t="s">
        <v>4</v>
      </c>
      <c r="B1013" s="4" t="s">
        <v>5</v>
      </c>
    </row>
    <row r="1014" spans="1:9">
      <c r="A1014" t="n">
        <v>9292</v>
      </c>
      <c r="B1014" s="5" t="n">
        <v>1</v>
      </c>
    </row>
    <row r="1015" spans="1:9" s="3" customFormat="1" customHeight="0">
      <c r="A1015" s="3" t="s">
        <v>2</v>
      </c>
      <c r="B1015" s="3" t="s">
        <v>146</v>
      </c>
    </row>
    <row r="1016" spans="1:9">
      <c r="A1016" t="s">
        <v>4</v>
      </c>
      <c r="B1016" s="4" t="s">
        <v>5</v>
      </c>
      <c r="C1016" s="4" t="s">
        <v>7</v>
      </c>
      <c r="D1016" s="4" t="s">
        <v>9</v>
      </c>
      <c r="E1016" s="4" t="s">
        <v>7</v>
      </c>
      <c r="F1016" s="4" t="s">
        <v>7</v>
      </c>
      <c r="G1016" s="4" t="s">
        <v>7</v>
      </c>
      <c r="H1016" s="4" t="s">
        <v>9</v>
      </c>
      <c r="I1016" s="4" t="s">
        <v>14</v>
      </c>
      <c r="J1016" s="4" t="s">
        <v>14</v>
      </c>
    </row>
    <row r="1017" spans="1:9">
      <c r="A1017" t="n">
        <v>9296</v>
      </c>
      <c r="B1017" s="41" t="n">
        <v>6</v>
      </c>
      <c r="C1017" s="7" t="n">
        <v>33</v>
      </c>
      <c r="D1017" s="7" t="n">
        <v>65534</v>
      </c>
      <c r="E1017" s="7" t="n">
        <v>9</v>
      </c>
      <c r="F1017" s="7" t="n">
        <v>1</v>
      </c>
      <c r="G1017" s="7" t="n">
        <v>1</v>
      </c>
      <c r="H1017" s="7" t="n">
        <v>1</v>
      </c>
      <c r="I1017" s="11" t="n">
        <f t="normal" ca="1">A1019</f>
        <v>0</v>
      </c>
      <c r="J1017" s="11" t="n">
        <f t="normal" ca="1">A1035</f>
        <v>0</v>
      </c>
    </row>
    <row r="1018" spans="1:9">
      <c r="A1018" t="s">
        <v>4</v>
      </c>
      <c r="B1018" s="4" t="s">
        <v>5</v>
      </c>
      <c r="C1018" s="4" t="s">
        <v>7</v>
      </c>
      <c r="D1018" s="4" t="s">
        <v>9</v>
      </c>
      <c r="E1018" s="4" t="s">
        <v>7</v>
      </c>
      <c r="F1018" s="4" t="s">
        <v>7</v>
      </c>
      <c r="G1018" s="4" t="s">
        <v>14</v>
      </c>
    </row>
    <row r="1019" spans="1:9">
      <c r="A1019" t="n">
        <v>9313</v>
      </c>
      <c r="B1019" s="10" t="n">
        <v>5</v>
      </c>
      <c r="C1019" s="7" t="n">
        <v>30</v>
      </c>
      <c r="D1019" s="7" t="n">
        <v>8967</v>
      </c>
      <c r="E1019" s="7" t="n">
        <v>8</v>
      </c>
      <c r="F1019" s="7" t="n">
        <v>1</v>
      </c>
      <c r="G1019" s="11" t="n">
        <f t="normal" ca="1">A1031</f>
        <v>0</v>
      </c>
    </row>
    <row r="1020" spans="1:9">
      <c r="A1020" t="s">
        <v>4</v>
      </c>
      <c r="B1020" s="4" t="s">
        <v>5</v>
      </c>
      <c r="C1020" s="4" t="s">
        <v>9</v>
      </c>
      <c r="D1020" s="4" t="s">
        <v>10</v>
      </c>
      <c r="E1020" s="4" t="s">
        <v>10</v>
      </c>
      <c r="F1020" s="4" t="s">
        <v>10</v>
      </c>
      <c r="G1020" s="4" t="s">
        <v>10</v>
      </c>
    </row>
    <row r="1021" spans="1:9">
      <c r="A1021" t="n">
        <v>9323</v>
      </c>
      <c r="B1021" s="42" t="n">
        <v>46</v>
      </c>
      <c r="C1021" s="7" t="n">
        <v>65534</v>
      </c>
      <c r="D1021" s="7" t="n">
        <v>-8.5</v>
      </c>
      <c r="E1021" s="7" t="n">
        <v>0</v>
      </c>
      <c r="F1021" s="7" t="n">
        <v>7.67000007629395</v>
      </c>
      <c r="G1021" s="7" t="n">
        <v>71.5</v>
      </c>
    </row>
    <row r="1022" spans="1:9">
      <c r="A1022" t="s">
        <v>4</v>
      </c>
      <c r="B1022" s="4" t="s">
        <v>5</v>
      </c>
      <c r="C1022" s="4" t="s">
        <v>7</v>
      </c>
      <c r="D1022" s="4" t="s">
        <v>9</v>
      </c>
      <c r="E1022" s="4" t="s">
        <v>7</v>
      </c>
      <c r="F1022" s="4" t="s">
        <v>12</v>
      </c>
      <c r="G1022" s="4" t="s">
        <v>12</v>
      </c>
      <c r="H1022" s="4" t="s">
        <v>12</v>
      </c>
      <c r="I1022" s="4" t="s">
        <v>12</v>
      </c>
      <c r="J1022" s="4" t="s">
        <v>12</v>
      </c>
      <c r="K1022" s="4" t="s">
        <v>12</v>
      </c>
      <c r="L1022" s="4" t="s">
        <v>12</v>
      </c>
      <c r="M1022" s="4" t="s">
        <v>12</v>
      </c>
      <c r="N1022" s="4" t="s">
        <v>12</v>
      </c>
      <c r="O1022" s="4" t="s">
        <v>12</v>
      </c>
      <c r="P1022" s="4" t="s">
        <v>12</v>
      </c>
      <c r="Q1022" s="4" t="s">
        <v>12</v>
      </c>
      <c r="R1022" s="4" t="s">
        <v>12</v>
      </c>
      <c r="S1022" s="4" t="s">
        <v>12</v>
      </c>
      <c r="T1022" s="4" t="s">
        <v>12</v>
      </c>
      <c r="U1022" s="4" t="s">
        <v>12</v>
      </c>
    </row>
    <row r="1023" spans="1:9">
      <c r="A1023" t="n">
        <v>9342</v>
      </c>
      <c r="B1023" s="44" t="n">
        <v>36</v>
      </c>
      <c r="C1023" s="7" t="n">
        <v>8</v>
      </c>
      <c r="D1023" s="7" t="n">
        <v>65534</v>
      </c>
      <c r="E1023" s="7" t="n">
        <v>0</v>
      </c>
      <c r="F1023" s="7" t="s">
        <v>147</v>
      </c>
      <c r="G1023" s="7" t="s">
        <v>13</v>
      </c>
      <c r="H1023" s="7" t="s">
        <v>13</v>
      </c>
      <c r="I1023" s="7" t="s">
        <v>13</v>
      </c>
      <c r="J1023" s="7" t="s">
        <v>13</v>
      </c>
      <c r="K1023" s="7" t="s">
        <v>13</v>
      </c>
      <c r="L1023" s="7" t="s">
        <v>13</v>
      </c>
      <c r="M1023" s="7" t="s">
        <v>13</v>
      </c>
      <c r="N1023" s="7" t="s">
        <v>13</v>
      </c>
      <c r="O1023" s="7" t="s">
        <v>13</v>
      </c>
      <c r="P1023" s="7" t="s">
        <v>13</v>
      </c>
      <c r="Q1023" s="7" t="s">
        <v>13</v>
      </c>
      <c r="R1023" s="7" t="s">
        <v>13</v>
      </c>
      <c r="S1023" s="7" t="s">
        <v>13</v>
      </c>
      <c r="T1023" s="7" t="s">
        <v>13</v>
      </c>
      <c r="U1023" s="7" t="s">
        <v>13</v>
      </c>
    </row>
    <row r="1024" spans="1:9">
      <c r="A1024" t="s">
        <v>4</v>
      </c>
      <c r="B1024" s="4" t="s">
        <v>5</v>
      </c>
      <c r="C1024" s="4" t="s">
        <v>9</v>
      </c>
      <c r="D1024" s="4" t="s">
        <v>7</v>
      </c>
      <c r="E1024" s="4" t="s">
        <v>12</v>
      </c>
      <c r="F1024" s="4" t="s">
        <v>10</v>
      </c>
      <c r="G1024" s="4" t="s">
        <v>10</v>
      </c>
      <c r="H1024" s="4" t="s">
        <v>10</v>
      </c>
    </row>
    <row r="1025" spans="1:21">
      <c r="A1025" t="n">
        <v>9376</v>
      </c>
      <c r="B1025" s="45" t="n">
        <v>48</v>
      </c>
      <c r="C1025" s="7" t="n">
        <v>65534</v>
      </c>
      <c r="D1025" s="7" t="n">
        <v>0</v>
      </c>
      <c r="E1025" s="7" t="s">
        <v>147</v>
      </c>
      <c r="F1025" s="7" t="n">
        <v>0</v>
      </c>
      <c r="G1025" s="7" t="n">
        <v>1</v>
      </c>
      <c r="H1025" s="7" t="n">
        <v>1.40129846432482e-45</v>
      </c>
    </row>
    <row r="1026" spans="1:21">
      <c r="A1026" t="s">
        <v>4</v>
      </c>
      <c r="B1026" s="4" t="s">
        <v>5</v>
      </c>
      <c r="C1026" s="4" t="s">
        <v>9</v>
      </c>
      <c r="D1026" s="4" t="s">
        <v>11</v>
      </c>
    </row>
    <row r="1027" spans="1:21">
      <c r="A1027" t="n">
        <v>9406</v>
      </c>
      <c r="B1027" s="43" t="n">
        <v>43</v>
      </c>
      <c r="C1027" s="7" t="n">
        <v>65534</v>
      </c>
      <c r="D1027" s="7" t="n">
        <v>64</v>
      </c>
    </row>
    <row r="1028" spans="1:21">
      <c r="A1028" t="s">
        <v>4</v>
      </c>
      <c r="B1028" s="4" t="s">
        <v>5</v>
      </c>
      <c r="C1028" s="4" t="s">
        <v>14</v>
      </c>
    </row>
    <row r="1029" spans="1:21">
      <c r="A1029" t="n">
        <v>9413</v>
      </c>
      <c r="B1029" s="19" t="n">
        <v>3</v>
      </c>
      <c r="C1029" s="11" t="n">
        <f t="normal" ca="1">A1033</f>
        <v>0</v>
      </c>
    </row>
    <row r="1030" spans="1:21">
      <c r="A1030" t="s">
        <v>4</v>
      </c>
      <c r="B1030" s="4" t="s">
        <v>5</v>
      </c>
      <c r="C1030" s="4" t="s">
        <v>9</v>
      </c>
      <c r="D1030" s="4" t="s">
        <v>10</v>
      </c>
      <c r="E1030" s="4" t="s">
        <v>10</v>
      </c>
      <c r="F1030" s="4" t="s">
        <v>10</v>
      </c>
      <c r="G1030" s="4" t="s">
        <v>10</v>
      </c>
    </row>
    <row r="1031" spans="1:21">
      <c r="A1031" t="n">
        <v>9418</v>
      </c>
      <c r="B1031" s="42" t="n">
        <v>46</v>
      </c>
      <c r="C1031" s="7" t="n">
        <v>65534</v>
      </c>
      <c r="D1031" s="7" t="n">
        <v>-8.93000030517578</v>
      </c>
      <c r="E1031" s="7" t="n">
        <v>0</v>
      </c>
      <c r="F1031" s="7" t="n">
        <v>8</v>
      </c>
      <c r="G1031" s="7" t="n">
        <v>186.100006103516</v>
      </c>
    </row>
    <row r="1032" spans="1:21">
      <c r="A1032" t="s">
        <v>4</v>
      </c>
      <c r="B1032" s="4" t="s">
        <v>5</v>
      </c>
      <c r="C1032" s="4" t="s">
        <v>14</v>
      </c>
    </row>
    <row r="1033" spans="1:21">
      <c r="A1033" t="n">
        <v>9437</v>
      </c>
      <c r="B1033" s="19" t="n">
        <v>3</v>
      </c>
      <c r="C1033" s="11" t="n">
        <f t="normal" ca="1">A1035</f>
        <v>0</v>
      </c>
    </row>
    <row r="1034" spans="1:21">
      <c r="A1034" t="s">
        <v>4</v>
      </c>
      <c r="B1034" s="4" t="s">
        <v>5</v>
      </c>
    </row>
    <row r="1035" spans="1:21">
      <c r="A1035" t="n">
        <v>9442</v>
      </c>
      <c r="B1035" s="5" t="n">
        <v>1</v>
      </c>
    </row>
    <row r="1036" spans="1:21" s="3" customFormat="1" customHeight="0">
      <c r="A1036" s="3" t="s">
        <v>2</v>
      </c>
      <c r="B1036" s="3" t="s">
        <v>148</v>
      </c>
    </row>
    <row r="1037" spans="1:21">
      <c r="A1037" t="s">
        <v>4</v>
      </c>
      <c r="B1037" s="4" t="s">
        <v>5</v>
      </c>
      <c r="C1037" s="4" t="s">
        <v>7</v>
      </c>
      <c r="D1037" s="4" t="s">
        <v>9</v>
      </c>
      <c r="E1037" s="4" t="s">
        <v>7</v>
      </c>
      <c r="F1037" s="4" t="s">
        <v>14</v>
      </c>
    </row>
    <row r="1038" spans="1:21">
      <c r="A1038" t="n">
        <v>9444</v>
      </c>
      <c r="B1038" s="10" t="n">
        <v>5</v>
      </c>
      <c r="C1038" s="7" t="n">
        <v>30</v>
      </c>
      <c r="D1038" s="7" t="n">
        <v>9200</v>
      </c>
      <c r="E1038" s="7" t="n">
        <v>1</v>
      </c>
      <c r="F1038" s="11" t="n">
        <f t="normal" ca="1">A1054</f>
        <v>0</v>
      </c>
    </row>
    <row r="1039" spans="1:21">
      <c r="A1039" t="s">
        <v>4</v>
      </c>
      <c r="B1039" s="4" t="s">
        <v>5</v>
      </c>
      <c r="C1039" s="4" t="s">
        <v>9</v>
      </c>
      <c r="D1039" s="4" t="s">
        <v>7</v>
      </c>
      <c r="E1039" s="4" t="s">
        <v>7</v>
      </c>
      <c r="F1039" s="4" t="s">
        <v>12</v>
      </c>
    </row>
    <row r="1040" spans="1:21">
      <c r="A1040" t="n">
        <v>9453</v>
      </c>
      <c r="B1040" s="46" t="n">
        <v>20</v>
      </c>
      <c r="C1040" s="7" t="n">
        <v>65534</v>
      </c>
      <c r="D1040" s="7" t="n">
        <v>3</v>
      </c>
      <c r="E1040" s="7" t="n">
        <v>10</v>
      </c>
      <c r="F1040" s="7" t="s">
        <v>139</v>
      </c>
    </row>
    <row r="1041" spans="1:8">
      <c r="A1041" t="s">
        <v>4</v>
      </c>
      <c r="B1041" s="4" t="s">
        <v>5</v>
      </c>
      <c r="C1041" s="4" t="s">
        <v>9</v>
      </c>
    </row>
    <row r="1042" spans="1:8">
      <c r="A1042" t="n">
        <v>9474</v>
      </c>
      <c r="B1042" s="26" t="n">
        <v>16</v>
      </c>
      <c r="C1042" s="7" t="n">
        <v>0</v>
      </c>
    </row>
    <row r="1043" spans="1:8">
      <c r="A1043" t="s">
        <v>4</v>
      </c>
      <c r="B1043" s="4" t="s">
        <v>5</v>
      </c>
      <c r="C1043" s="4" t="s">
        <v>7</v>
      </c>
      <c r="D1043" s="4" t="s">
        <v>9</v>
      </c>
    </row>
    <row r="1044" spans="1:8">
      <c r="A1044" t="n">
        <v>9477</v>
      </c>
      <c r="B1044" s="22" t="n">
        <v>22</v>
      </c>
      <c r="C1044" s="7" t="n">
        <v>10</v>
      </c>
      <c r="D1044" s="7" t="n">
        <v>0</v>
      </c>
    </row>
    <row r="1045" spans="1:8">
      <c r="A1045" t="s">
        <v>4</v>
      </c>
      <c r="B1045" s="4" t="s">
        <v>5</v>
      </c>
      <c r="C1045" s="4" t="s">
        <v>7</v>
      </c>
      <c r="D1045" s="4" t="s">
        <v>9</v>
      </c>
      <c r="E1045" s="4" t="s">
        <v>12</v>
      </c>
    </row>
    <row r="1046" spans="1:8">
      <c r="A1046" t="n">
        <v>9481</v>
      </c>
      <c r="B1046" s="30" t="n">
        <v>51</v>
      </c>
      <c r="C1046" s="7" t="n">
        <v>4</v>
      </c>
      <c r="D1046" s="7" t="n">
        <v>65534</v>
      </c>
      <c r="E1046" s="7" t="s">
        <v>87</v>
      </c>
    </row>
    <row r="1047" spans="1:8">
      <c r="A1047" t="s">
        <v>4</v>
      </c>
      <c r="B1047" s="4" t="s">
        <v>5</v>
      </c>
      <c r="C1047" s="4" t="s">
        <v>9</v>
      </c>
    </row>
    <row r="1048" spans="1:8">
      <c r="A1048" t="n">
        <v>9494</v>
      </c>
      <c r="B1048" s="26" t="n">
        <v>16</v>
      </c>
      <c r="C1048" s="7" t="n">
        <v>0</v>
      </c>
    </row>
    <row r="1049" spans="1:8">
      <c r="A1049" t="s">
        <v>4</v>
      </c>
      <c r="B1049" s="4" t="s">
        <v>5</v>
      </c>
      <c r="C1049" s="4" t="s">
        <v>9</v>
      </c>
      <c r="D1049" s="4" t="s">
        <v>52</v>
      </c>
      <c r="E1049" s="4" t="s">
        <v>7</v>
      </c>
      <c r="F1049" s="4" t="s">
        <v>7</v>
      </c>
      <c r="G1049" s="4" t="s">
        <v>52</v>
      </c>
      <c r="H1049" s="4" t="s">
        <v>7</v>
      </c>
      <c r="I1049" s="4" t="s">
        <v>7</v>
      </c>
      <c r="J1049" s="4" t="s">
        <v>52</v>
      </c>
      <c r="K1049" s="4" t="s">
        <v>7</v>
      </c>
      <c r="L1049" s="4" t="s">
        <v>7</v>
      </c>
    </row>
    <row r="1050" spans="1:8">
      <c r="A1050" t="n">
        <v>9497</v>
      </c>
      <c r="B1050" s="31" t="n">
        <v>26</v>
      </c>
      <c r="C1050" s="7" t="n">
        <v>65534</v>
      </c>
      <c r="D1050" s="7" t="s">
        <v>149</v>
      </c>
      <c r="E1050" s="7" t="n">
        <v>2</v>
      </c>
      <c r="F1050" s="7" t="n">
        <v>3</v>
      </c>
      <c r="G1050" s="7" t="s">
        <v>150</v>
      </c>
      <c r="H1050" s="7" t="n">
        <v>2</v>
      </c>
      <c r="I1050" s="7" t="n">
        <v>3</v>
      </c>
      <c r="J1050" s="7" t="s">
        <v>151</v>
      </c>
      <c r="K1050" s="7" t="n">
        <v>2</v>
      </c>
      <c r="L1050" s="7" t="n">
        <v>0</v>
      </c>
    </row>
    <row r="1051" spans="1:8">
      <c r="A1051" t="s">
        <v>4</v>
      </c>
      <c r="B1051" s="4" t="s">
        <v>5</v>
      </c>
    </row>
    <row r="1052" spans="1:8">
      <c r="A1052" t="n">
        <v>9682</v>
      </c>
      <c r="B1052" s="32" t="n">
        <v>28</v>
      </c>
    </row>
    <row r="1053" spans="1:8">
      <c r="A1053" t="s">
        <v>4</v>
      </c>
      <c r="B1053" s="4" t="s">
        <v>5</v>
      </c>
      <c r="C1053" s="4" t="s">
        <v>7</v>
      </c>
    </row>
    <row r="1054" spans="1:8">
      <c r="A1054" t="n">
        <v>9683</v>
      </c>
      <c r="B1054" s="29" t="n">
        <v>23</v>
      </c>
      <c r="C1054" s="7" t="n">
        <v>10</v>
      </c>
    </row>
    <row r="1055" spans="1:8">
      <c r="A1055" t="s">
        <v>4</v>
      </c>
      <c r="B1055" s="4" t="s">
        <v>5</v>
      </c>
      <c r="C1055" s="4" t="s">
        <v>7</v>
      </c>
      <c r="D1055" s="4" t="s">
        <v>12</v>
      </c>
    </row>
    <row r="1056" spans="1:8">
      <c r="A1056" t="n">
        <v>9685</v>
      </c>
      <c r="B1056" s="14" t="n">
        <v>2</v>
      </c>
      <c r="C1056" s="7" t="n">
        <v>10</v>
      </c>
      <c r="D1056" s="7" t="s">
        <v>47</v>
      </c>
    </row>
    <row r="1057" spans="1:12">
      <c r="A1057" t="s">
        <v>4</v>
      </c>
      <c r="B1057" s="4" t="s">
        <v>5</v>
      </c>
      <c r="C1057" s="4" t="s">
        <v>7</v>
      </c>
    </row>
    <row r="1058" spans="1:12">
      <c r="A1058" t="n">
        <v>9708</v>
      </c>
      <c r="B1058" s="21" t="n">
        <v>74</v>
      </c>
      <c r="C1058" s="7" t="n">
        <v>46</v>
      </c>
    </row>
    <row r="1059" spans="1:12">
      <c r="A1059" t="s">
        <v>4</v>
      </c>
      <c r="B1059" s="4" t="s">
        <v>5</v>
      </c>
      <c r="C1059" s="4" t="s">
        <v>7</v>
      </c>
    </row>
    <row r="1060" spans="1:12">
      <c r="A1060" t="n">
        <v>9710</v>
      </c>
      <c r="B1060" s="21" t="n">
        <v>74</v>
      </c>
      <c r="C1060" s="7" t="n">
        <v>54</v>
      </c>
    </row>
    <row r="1061" spans="1:12">
      <c r="A1061" t="s">
        <v>4</v>
      </c>
      <c r="B1061" s="4" t="s">
        <v>5</v>
      </c>
    </row>
    <row r="1062" spans="1:12">
      <c r="A1062" t="n">
        <v>9712</v>
      </c>
      <c r="B1062" s="5" t="n">
        <v>1</v>
      </c>
    </row>
    <row r="1063" spans="1:12" s="3" customFormat="1" customHeight="0">
      <c r="A1063" s="3" t="s">
        <v>2</v>
      </c>
      <c r="B1063" s="3" t="s">
        <v>152</v>
      </c>
    </row>
    <row r="1064" spans="1:12">
      <c r="A1064" t="s">
        <v>4</v>
      </c>
      <c r="B1064" s="4" t="s">
        <v>5</v>
      </c>
      <c r="C1064" s="4" t="s">
        <v>7</v>
      </c>
      <c r="D1064" s="4" t="s">
        <v>9</v>
      </c>
      <c r="E1064" s="4" t="s">
        <v>7</v>
      </c>
      <c r="F1064" s="4" t="s">
        <v>7</v>
      </c>
      <c r="G1064" s="4" t="s">
        <v>7</v>
      </c>
      <c r="H1064" s="4" t="s">
        <v>9</v>
      </c>
      <c r="I1064" s="4" t="s">
        <v>14</v>
      </c>
      <c r="J1064" s="4" t="s">
        <v>9</v>
      </c>
      <c r="K1064" s="4" t="s">
        <v>14</v>
      </c>
      <c r="L1064" s="4" t="s">
        <v>14</v>
      </c>
    </row>
    <row r="1065" spans="1:12">
      <c r="A1065" t="n">
        <v>9716</v>
      </c>
      <c r="B1065" s="41" t="n">
        <v>6</v>
      </c>
      <c r="C1065" s="7" t="n">
        <v>33</v>
      </c>
      <c r="D1065" s="7" t="n">
        <v>65534</v>
      </c>
      <c r="E1065" s="7" t="n">
        <v>9</v>
      </c>
      <c r="F1065" s="7" t="n">
        <v>1</v>
      </c>
      <c r="G1065" s="7" t="n">
        <v>2</v>
      </c>
      <c r="H1065" s="7" t="n">
        <v>1</v>
      </c>
      <c r="I1065" s="11" t="n">
        <f t="normal" ca="1">A1067</f>
        <v>0</v>
      </c>
      <c r="J1065" s="7" t="n">
        <v>2</v>
      </c>
      <c r="K1065" s="11" t="n">
        <f t="normal" ca="1">A1083</f>
        <v>0</v>
      </c>
      <c r="L1065" s="11" t="n">
        <f t="normal" ca="1">A1093</f>
        <v>0</v>
      </c>
    </row>
    <row r="1066" spans="1:12">
      <c r="A1066" t="s">
        <v>4</v>
      </c>
      <c r="B1066" s="4" t="s">
        <v>5</v>
      </c>
      <c r="C1066" s="4" t="s">
        <v>7</v>
      </c>
      <c r="D1066" s="4" t="s">
        <v>9</v>
      </c>
      <c r="E1066" s="4" t="s">
        <v>7</v>
      </c>
      <c r="F1066" s="4" t="s">
        <v>7</v>
      </c>
      <c r="G1066" s="4" t="s">
        <v>14</v>
      </c>
    </row>
    <row r="1067" spans="1:12">
      <c r="A1067" t="n">
        <v>9739</v>
      </c>
      <c r="B1067" s="10" t="n">
        <v>5</v>
      </c>
      <c r="C1067" s="7" t="n">
        <v>30</v>
      </c>
      <c r="D1067" s="7" t="n">
        <v>8967</v>
      </c>
      <c r="E1067" s="7" t="n">
        <v>8</v>
      </c>
      <c r="F1067" s="7" t="n">
        <v>1</v>
      </c>
      <c r="G1067" s="11" t="n">
        <f t="normal" ca="1">A1073</f>
        <v>0</v>
      </c>
    </row>
    <row r="1068" spans="1:12">
      <c r="A1068" t="s">
        <v>4</v>
      </c>
      <c r="B1068" s="4" t="s">
        <v>5</v>
      </c>
      <c r="C1068" s="4" t="s">
        <v>9</v>
      </c>
      <c r="D1068" s="4" t="s">
        <v>10</v>
      </c>
      <c r="E1068" s="4" t="s">
        <v>10</v>
      </c>
      <c r="F1068" s="4" t="s">
        <v>10</v>
      </c>
      <c r="G1068" s="4" t="s">
        <v>10</v>
      </c>
    </row>
    <row r="1069" spans="1:12">
      <c r="A1069" t="n">
        <v>9749</v>
      </c>
      <c r="B1069" s="42" t="n">
        <v>46</v>
      </c>
      <c r="C1069" s="7" t="n">
        <v>65534</v>
      </c>
      <c r="D1069" s="7" t="n">
        <v>-0.740000009536743</v>
      </c>
      <c r="E1069" s="7" t="n">
        <v>4</v>
      </c>
      <c r="F1069" s="7" t="n">
        <v>-61.1199989318848</v>
      </c>
      <c r="G1069" s="7" t="n">
        <v>174.199996948242</v>
      </c>
    </row>
    <row r="1070" spans="1:12">
      <c r="A1070" t="s">
        <v>4</v>
      </c>
      <c r="B1070" s="4" t="s">
        <v>5</v>
      </c>
      <c r="C1070" s="4" t="s">
        <v>14</v>
      </c>
    </row>
    <row r="1071" spans="1:12">
      <c r="A1071" t="n">
        <v>9768</v>
      </c>
      <c r="B1071" s="19" t="n">
        <v>3</v>
      </c>
      <c r="C1071" s="11" t="n">
        <f t="normal" ca="1">A1081</f>
        <v>0</v>
      </c>
    </row>
    <row r="1072" spans="1:12">
      <c r="A1072" t="s">
        <v>4</v>
      </c>
      <c r="B1072" s="4" t="s">
        <v>5</v>
      </c>
      <c r="C1072" s="4" t="s">
        <v>9</v>
      </c>
      <c r="D1072" s="4" t="s">
        <v>10</v>
      </c>
      <c r="E1072" s="4" t="s">
        <v>10</v>
      </c>
      <c r="F1072" s="4" t="s">
        <v>10</v>
      </c>
      <c r="G1072" s="4" t="s">
        <v>10</v>
      </c>
    </row>
    <row r="1073" spans="1:12">
      <c r="A1073" t="n">
        <v>9773</v>
      </c>
      <c r="B1073" s="42" t="n">
        <v>46</v>
      </c>
      <c r="C1073" s="7" t="n">
        <v>65534</v>
      </c>
      <c r="D1073" s="7" t="n">
        <v>-9.02000045776367</v>
      </c>
      <c r="E1073" s="7" t="n">
        <v>0</v>
      </c>
      <c r="F1073" s="7" t="n">
        <v>7.07999992370605</v>
      </c>
      <c r="G1073" s="7" t="n">
        <v>6.09999990463257</v>
      </c>
    </row>
    <row r="1074" spans="1:12">
      <c r="A1074" t="s">
        <v>4</v>
      </c>
      <c r="B1074" s="4" t="s">
        <v>5</v>
      </c>
      <c r="C1074" s="4" t="s">
        <v>7</v>
      </c>
      <c r="D1074" s="4" t="s">
        <v>9</v>
      </c>
      <c r="E1074" s="4" t="s">
        <v>7</v>
      </c>
      <c r="F1074" s="4" t="s">
        <v>12</v>
      </c>
      <c r="G1074" s="4" t="s">
        <v>12</v>
      </c>
      <c r="H1074" s="4" t="s">
        <v>12</v>
      </c>
      <c r="I1074" s="4" t="s">
        <v>12</v>
      </c>
      <c r="J1074" s="4" t="s">
        <v>12</v>
      </c>
      <c r="K1074" s="4" t="s">
        <v>12</v>
      </c>
      <c r="L1074" s="4" t="s">
        <v>12</v>
      </c>
      <c r="M1074" s="4" t="s">
        <v>12</v>
      </c>
      <c r="N1074" s="4" t="s">
        <v>12</v>
      </c>
      <c r="O1074" s="4" t="s">
        <v>12</v>
      </c>
      <c r="P1074" s="4" t="s">
        <v>12</v>
      </c>
      <c r="Q1074" s="4" t="s">
        <v>12</v>
      </c>
      <c r="R1074" s="4" t="s">
        <v>12</v>
      </c>
      <c r="S1074" s="4" t="s">
        <v>12</v>
      </c>
      <c r="T1074" s="4" t="s">
        <v>12</v>
      </c>
      <c r="U1074" s="4" t="s">
        <v>12</v>
      </c>
    </row>
    <row r="1075" spans="1:12">
      <c r="A1075" t="n">
        <v>9792</v>
      </c>
      <c r="B1075" s="44" t="n">
        <v>36</v>
      </c>
      <c r="C1075" s="7" t="n">
        <v>8</v>
      </c>
      <c r="D1075" s="7" t="n">
        <v>65534</v>
      </c>
      <c r="E1075" s="7" t="n">
        <v>0</v>
      </c>
      <c r="F1075" s="7" t="s">
        <v>147</v>
      </c>
      <c r="G1075" s="7" t="s">
        <v>13</v>
      </c>
      <c r="H1075" s="7" t="s">
        <v>13</v>
      </c>
      <c r="I1075" s="7" t="s">
        <v>13</v>
      </c>
      <c r="J1075" s="7" t="s">
        <v>13</v>
      </c>
      <c r="K1075" s="7" t="s">
        <v>13</v>
      </c>
      <c r="L1075" s="7" t="s">
        <v>13</v>
      </c>
      <c r="M1075" s="7" t="s">
        <v>13</v>
      </c>
      <c r="N1075" s="7" t="s">
        <v>13</v>
      </c>
      <c r="O1075" s="7" t="s">
        <v>13</v>
      </c>
      <c r="P1075" s="7" t="s">
        <v>13</v>
      </c>
      <c r="Q1075" s="7" t="s">
        <v>13</v>
      </c>
      <c r="R1075" s="7" t="s">
        <v>13</v>
      </c>
      <c r="S1075" s="7" t="s">
        <v>13</v>
      </c>
      <c r="T1075" s="7" t="s">
        <v>13</v>
      </c>
      <c r="U1075" s="7" t="s">
        <v>13</v>
      </c>
    </row>
    <row r="1076" spans="1:12">
      <c r="A1076" t="s">
        <v>4</v>
      </c>
      <c r="B1076" s="4" t="s">
        <v>5</v>
      </c>
      <c r="C1076" s="4" t="s">
        <v>9</v>
      </c>
      <c r="D1076" s="4" t="s">
        <v>7</v>
      </c>
      <c r="E1076" s="4" t="s">
        <v>12</v>
      </c>
      <c r="F1076" s="4" t="s">
        <v>10</v>
      </c>
      <c r="G1076" s="4" t="s">
        <v>10</v>
      </c>
      <c r="H1076" s="4" t="s">
        <v>10</v>
      </c>
    </row>
    <row r="1077" spans="1:12">
      <c r="A1077" t="n">
        <v>9826</v>
      </c>
      <c r="B1077" s="45" t="n">
        <v>48</v>
      </c>
      <c r="C1077" s="7" t="n">
        <v>65534</v>
      </c>
      <c r="D1077" s="7" t="n">
        <v>0</v>
      </c>
      <c r="E1077" s="7" t="s">
        <v>147</v>
      </c>
      <c r="F1077" s="7" t="n">
        <v>0</v>
      </c>
      <c r="G1077" s="7" t="n">
        <v>1</v>
      </c>
      <c r="H1077" s="7" t="n">
        <v>1.40129846432482e-45</v>
      </c>
    </row>
    <row r="1078" spans="1:12">
      <c r="A1078" t="s">
        <v>4</v>
      </c>
      <c r="B1078" s="4" t="s">
        <v>5</v>
      </c>
      <c r="C1078" s="4" t="s">
        <v>9</v>
      </c>
      <c r="D1078" s="4" t="s">
        <v>11</v>
      </c>
    </row>
    <row r="1079" spans="1:12">
      <c r="A1079" t="n">
        <v>9856</v>
      </c>
      <c r="B1079" s="43" t="n">
        <v>43</v>
      </c>
      <c r="C1079" s="7" t="n">
        <v>65534</v>
      </c>
      <c r="D1079" s="7" t="n">
        <v>64</v>
      </c>
    </row>
    <row r="1080" spans="1:12">
      <c r="A1080" t="s">
        <v>4</v>
      </c>
      <c r="B1080" s="4" t="s">
        <v>5</v>
      </c>
      <c r="C1080" s="4" t="s">
        <v>14</v>
      </c>
    </row>
    <row r="1081" spans="1:12">
      <c r="A1081" t="n">
        <v>9863</v>
      </c>
      <c r="B1081" s="19" t="n">
        <v>3</v>
      </c>
      <c r="C1081" s="11" t="n">
        <f t="normal" ca="1">A1093</f>
        <v>0</v>
      </c>
    </row>
    <row r="1082" spans="1:12">
      <c r="A1082" t="s">
        <v>4</v>
      </c>
      <c r="B1082" s="4" t="s">
        <v>5</v>
      </c>
      <c r="C1082" s="4" t="s">
        <v>9</v>
      </c>
      <c r="D1082" s="4" t="s">
        <v>10</v>
      </c>
      <c r="E1082" s="4" t="s">
        <v>10</v>
      </c>
      <c r="F1082" s="4" t="s">
        <v>10</v>
      </c>
      <c r="G1082" s="4" t="s">
        <v>10</v>
      </c>
    </row>
    <row r="1083" spans="1:12">
      <c r="A1083" t="n">
        <v>9868</v>
      </c>
      <c r="B1083" s="42" t="n">
        <v>46</v>
      </c>
      <c r="C1083" s="7" t="n">
        <v>65534</v>
      </c>
      <c r="D1083" s="7" t="n">
        <v>-8.5</v>
      </c>
      <c r="E1083" s="7" t="n">
        <v>0</v>
      </c>
      <c r="F1083" s="7" t="n">
        <v>7.67000007629395</v>
      </c>
      <c r="G1083" s="7" t="n">
        <v>71.5</v>
      </c>
    </row>
    <row r="1084" spans="1:12">
      <c r="A1084" t="s">
        <v>4</v>
      </c>
      <c r="B1084" s="4" t="s">
        <v>5</v>
      </c>
      <c r="C1084" s="4" t="s">
        <v>7</v>
      </c>
      <c r="D1084" s="4" t="s">
        <v>9</v>
      </c>
      <c r="E1084" s="4" t="s">
        <v>7</v>
      </c>
      <c r="F1084" s="4" t="s">
        <v>12</v>
      </c>
      <c r="G1084" s="4" t="s">
        <v>12</v>
      </c>
      <c r="H1084" s="4" t="s">
        <v>12</v>
      </c>
      <c r="I1084" s="4" t="s">
        <v>12</v>
      </c>
      <c r="J1084" s="4" t="s">
        <v>12</v>
      </c>
      <c r="K1084" s="4" t="s">
        <v>12</v>
      </c>
      <c r="L1084" s="4" t="s">
        <v>12</v>
      </c>
      <c r="M1084" s="4" t="s">
        <v>12</v>
      </c>
      <c r="N1084" s="4" t="s">
        <v>12</v>
      </c>
      <c r="O1084" s="4" t="s">
        <v>12</v>
      </c>
      <c r="P1084" s="4" t="s">
        <v>12</v>
      </c>
      <c r="Q1084" s="4" t="s">
        <v>12</v>
      </c>
      <c r="R1084" s="4" t="s">
        <v>12</v>
      </c>
      <c r="S1084" s="4" t="s">
        <v>12</v>
      </c>
      <c r="T1084" s="4" t="s">
        <v>12</v>
      </c>
      <c r="U1084" s="4" t="s">
        <v>12</v>
      </c>
    </row>
    <row r="1085" spans="1:12">
      <c r="A1085" t="n">
        <v>9887</v>
      </c>
      <c r="B1085" s="44" t="n">
        <v>36</v>
      </c>
      <c r="C1085" s="7" t="n">
        <v>8</v>
      </c>
      <c r="D1085" s="7" t="n">
        <v>65534</v>
      </c>
      <c r="E1085" s="7" t="n">
        <v>0</v>
      </c>
      <c r="F1085" s="7" t="s">
        <v>147</v>
      </c>
      <c r="G1085" s="7" t="s">
        <v>13</v>
      </c>
      <c r="H1085" s="7" t="s">
        <v>13</v>
      </c>
      <c r="I1085" s="7" t="s">
        <v>13</v>
      </c>
      <c r="J1085" s="7" t="s">
        <v>13</v>
      </c>
      <c r="K1085" s="7" t="s">
        <v>13</v>
      </c>
      <c r="L1085" s="7" t="s">
        <v>13</v>
      </c>
      <c r="M1085" s="7" t="s">
        <v>13</v>
      </c>
      <c r="N1085" s="7" t="s">
        <v>13</v>
      </c>
      <c r="O1085" s="7" t="s">
        <v>13</v>
      </c>
      <c r="P1085" s="7" t="s">
        <v>13</v>
      </c>
      <c r="Q1085" s="7" t="s">
        <v>13</v>
      </c>
      <c r="R1085" s="7" t="s">
        <v>13</v>
      </c>
      <c r="S1085" s="7" t="s">
        <v>13</v>
      </c>
      <c r="T1085" s="7" t="s">
        <v>13</v>
      </c>
      <c r="U1085" s="7" t="s">
        <v>13</v>
      </c>
    </row>
    <row r="1086" spans="1:12">
      <c r="A1086" t="s">
        <v>4</v>
      </c>
      <c r="B1086" s="4" t="s">
        <v>5</v>
      </c>
      <c r="C1086" s="4" t="s">
        <v>9</v>
      </c>
      <c r="D1086" s="4" t="s">
        <v>7</v>
      </c>
      <c r="E1086" s="4" t="s">
        <v>12</v>
      </c>
      <c r="F1086" s="4" t="s">
        <v>10</v>
      </c>
      <c r="G1086" s="4" t="s">
        <v>10</v>
      </c>
      <c r="H1086" s="4" t="s">
        <v>10</v>
      </c>
    </row>
    <row r="1087" spans="1:12">
      <c r="A1087" t="n">
        <v>9921</v>
      </c>
      <c r="B1087" s="45" t="n">
        <v>48</v>
      </c>
      <c r="C1087" s="7" t="n">
        <v>65534</v>
      </c>
      <c r="D1087" s="7" t="n">
        <v>0</v>
      </c>
      <c r="E1087" s="7" t="s">
        <v>147</v>
      </c>
      <c r="F1087" s="7" t="n">
        <v>0</v>
      </c>
      <c r="G1087" s="7" t="n">
        <v>1</v>
      </c>
      <c r="H1087" s="7" t="n">
        <v>1.40129846432482e-45</v>
      </c>
    </row>
    <row r="1088" spans="1:12">
      <c r="A1088" t="s">
        <v>4</v>
      </c>
      <c r="B1088" s="4" t="s">
        <v>5</v>
      </c>
      <c r="C1088" s="4" t="s">
        <v>9</v>
      </c>
      <c r="D1088" s="4" t="s">
        <v>11</v>
      </c>
    </row>
    <row r="1089" spans="1:21">
      <c r="A1089" t="n">
        <v>9951</v>
      </c>
      <c r="B1089" s="43" t="n">
        <v>43</v>
      </c>
      <c r="C1089" s="7" t="n">
        <v>65534</v>
      </c>
      <c r="D1089" s="7" t="n">
        <v>64</v>
      </c>
    </row>
    <row r="1090" spans="1:21">
      <c r="A1090" t="s">
        <v>4</v>
      </c>
      <c r="B1090" s="4" t="s">
        <v>5</v>
      </c>
      <c r="C1090" s="4" t="s">
        <v>14</v>
      </c>
    </row>
    <row r="1091" spans="1:21">
      <c r="A1091" t="n">
        <v>9958</v>
      </c>
      <c r="B1091" s="19" t="n">
        <v>3</v>
      </c>
      <c r="C1091" s="11" t="n">
        <f t="normal" ca="1">A1093</f>
        <v>0</v>
      </c>
    </row>
    <row r="1092" spans="1:21">
      <c r="A1092" t="s">
        <v>4</v>
      </c>
      <c r="B1092" s="4" t="s">
        <v>5</v>
      </c>
    </row>
    <row r="1093" spans="1:21">
      <c r="A1093" t="n">
        <v>9963</v>
      </c>
      <c r="B1093" s="5" t="n">
        <v>1</v>
      </c>
    </row>
    <row r="1094" spans="1:21" s="3" customFormat="1" customHeight="0">
      <c r="A1094" s="3" t="s">
        <v>2</v>
      </c>
      <c r="B1094" s="3" t="s">
        <v>153</v>
      </c>
    </row>
    <row r="1095" spans="1:21">
      <c r="A1095" t="s">
        <v>4</v>
      </c>
      <c r="B1095" s="4" t="s">
        <v>5</v>
      </c>
      <c r="C1095" s="4" t="s">
        <v>7</v>
      </c>
      <c r="D1095" s="4" t="s">
        <v>9</v>
      </c>
      <c r="E1095" s="4" t="s">
        <v>7</v>
      </c>
      <c r="F1095" s="4" t="s">
        <v>14</v>
      </c>
    </row>
    <row r="1096" spans="1:21">
      <c r="A1096" t="n">
        <v>9964</v>
      </c>
      <c r="B1096" s="10" t="n">
        <v>5</v>
      </c>
      <c r="C1096" s="7" t="n">
        <v>30</v>
      </c>
      <c r="D1096" s="7" t="n">
        <v>9201</v>
      </c>
      <c r="E1096" s="7" t="n">
        <v>1</v>
      </c>
      <c r="F1096" s="11" t="n">
        <f t="normal" ca="1">A1214</f>
        <v>0</v>
      </c>
    </row>
    <row r="1097" spans="1:21">
      <c r="A1097" t="s">
        <v>4</v>
      </c>
      <c r="B1097" s="4" t="s">
        <v>5</v>
      </c>
      <c r="C1097" s="4" t="s">
        <v>9</v>
      </c>
      <c r="D1097" s="4" t="s">
        <v>7</v>
      </c>
      <c r="E1097" s="4" t="s">
        <v>7</v>
      </c>
      <c r="F1097" s="4" t="s">
        <v>12</v>
      </c>
    </row>
    <row r="1098" spans="1:21">
      <c r="A1098" t="n">
        <v>9973</v>
      </c>
      <c r="B1098" s="46" t="n">
        <v>20</v>
      </c>
      <c r="C1098" s="7" t="n">
        <v>65534</v>
      </c>
      <c r="D1098" s="7" t="n">
        <v>3</v>
      </c>
      <c r="E1098" s="7" t="n">
        <v>10</v>
      </c>
      <c r="F1098" s="7" t="s">
        <v>139</v>
      </c>
    </row>
    <row r="1099" spans="1:21">
      <c r="A1099" t="s">
        <v>4</v>
      </c>
      <c r="B1099" s="4" t="s">
        <v>5</v>
      </c>
      <c r="C1099" s="4" t="s">
        <v>9</v>
      </c>
    </row>
    <row r="1100" spans="1:21">
      <c r="A1100" t="n">
        <v>9994</v>
      </c>
      <c r="B1100" s="26" t="n">
        <v>16</v>
      </c>
      <c r="C1100" s="7" t="n">
        <v>0</v>
      </c>
    </row>
    <row r="1101" spans="1:21">
      <c r="A1101" t="s">
        <v>4</v>
      </c>
      <c r="B1101" s="4" t="s">
        <v>5</v>
      </c>
      <c r="C1101" s="4" t="s">
        <v>7</v>
      </c>
      <c r="D1101" s="4" t="s">
        <v>9</v>
      </c>
    </row>
    <row r="1102" spans="1:21">
      <c r="A1102" t="n">
        <v>9997</v>
      </c>
      <c r="B1102" s="22" t="n">
        <v>22</v>
      </c>
      <c r="C1102" s="7" t="n">
        <v>10</v>
      </c>
      <c r="D1102" s="7" t="n">
        <v>0</v>
      </c>
    </row>
    <row r="1103" spans="1:21">
      <c r="A1103" t="s">
        <v>4</v>
      </c>
      <c r="B1103" s="4" t="s">
        <v>5</v>
      </c>
      <c r="C1103" s="4" t="s">
        <v>7</v>
      </c>
      <c r="D1103" s="4" t="s">
        <v>9</v>
      </c>
      <c r="E1103" s="4" t="s">
        <v>7</v>
      </c>
      <c r="F1103" s="4" t="s">
        <v>7</v>
      </c>
      <c r="G1103" s="4" t="s">
        <v>14</v>
      </c>
    </row>
    <row r="1104" spans="1:21">
      <c r="A1104" t="n">
        <v>10001</v>
      </c>
      <c r="B1104" s="10" t="n">
        <v>5</v>
      </c>
      <c r="C1104" s="7" t="n">
        <v>30</v>
      </c>
      <c r="D1104" s="7" t="n">
        <v>9202</v>
      </c>
      <c r="E1104" s="7" t="n">
        <v>8</v>
      </c>
      <c r="F1104" s="7" t="n">
        <v>1</v>
      </c>
      <c r="G1104" s="11" t="n">
        <f t="normal" ca="1">A1198</f>
        <v>0</v>
      </c>
    </row>
    <row r="1105" spans="1:7">
      <c r="A1105" t="s">
        <v>4</v>
      </c>
      <c r="B1105" s="4" t="s">
        <v>5</v>
      </c>
      <c r="C1105" s="4" t="s">
        <v>9</v>
      </c>
      <c r="D1105" s="4" t="s">
        <v>7</v>
      </c>
      <c r="E1105" s="4" t="s">
        <v>10</v>
      </c>
      <c r="F1105" s="4" t="s">
        <v>9</v>
      </c>
    </row>
    <row r="1106" spans="1:7">
      <c r="A1106" t="n">
        <v>10011</v>
      </c>
      <c r="B1106" s="47" t="n">
        <v>59</v>
      </c>
      <c r="C1106" s="7" t="n">
        <v>65534</v>
      </c>
      <c r="D1106" s="7" t="n">
        <v>1</v>
      </c>
      <c r="E1106" s="7" t="n">
        <v>0.150000005960464</v>
      </c>
      <c r="F1106" s="7" t="n">
        <v>0</v>
      </c>
    </row>
    <row r="1107" spans="1:7">
      <c r="A1107" t="s">
        <v>4</v>
      </c>
      <c r="B1107" s="4" t="s">
        <v>5</v>
      </c>
      <c r="C1107" s="4" t="s">
        <v>9</v>
      </c>
    </row>
    <row r="1108" spans="1:7">
      <c r="A1108" t="n">
        <v>10021</v>
      </c>
      <c r="B1108" s="26" t="n">
        <v>16</v>
      </c>
      <c r="C1108" s="7" t="n">
        <v>1300</v>
      </c>
    </row>
    <row r="1109" spans="1:7">
      <c r="A1109" t="s">
        <v>4</v>
      </c>
      <c r="B1109" s="4" t="s">
        <v>5</v>
      </c>
      <c r="C1109" s="4" t="s">
        <v>7</v>
      </c>
      <c r="D1109" s="4" t="s">
        <v>9</v>
      </c>
      <c r="E1109" s="4" t="s">
        <v>12</v>
      </c>
    </row>
    <row r="1110" spans="1:7">
      <c r="A1110" t="n">
        <v>10024</v>
      </c>
      <c r="B1110" s="30" t="n">
        <v>51</v>
      </c>
      <c r="C1110" s="7" t="n">
        <v>4</v>
      </c>
      <c r="D1110" s="7" t="n">
        <v>65534</v>
      </c>
      <c r="E1110" s="7" t="s">
        <v>154</v>
      </c>
    </row>
    <row r="1111" spans="1:7">
      <c r="A1111" t="s">
        <v>4</v>
      </c>
      <c r="B1111" s="4" t="s">
        <v>5</v>
      </c>
      <c r="C1111" s="4" t="s">
        <v>9</v>
      </c>
    </row>
    <row r="1112" spans="1:7">
      <c r="A1112" t="n">
        <v>10037</v>
      </c>
      <c r="B1112" s="26" t="n">
        <v>16</v>
      </c>
      <c r="C1112" s="7" t="n">
        <v>0</v>
      </c>
    </row>
    <row r="1113" spans="1:7">
      <c r="A1113" t="s">
        <v>4</v>
      </c>
      <c r="B1113" s="4" t="s">
        <v>5</v>
      </c>
      <c r="C1113" s="4" t="s">
        <v>9</v>
      </c>
      <c r="D1113" s="4" t="s">
        <v>52</v>
      </c>
      <c r="E1113" s="4" t="s">
        <v>7</v>
      </c>
      <c r="F1113" s="4" t="s">
        <v>7</v>
      </c>
      <c r="G1113" s="4" t="s">
        <v>52</v>
      </c>
      <c r="H1113" s="4" t="s">
        <v>7</v>
      </c>
      <c r="I1113" s="4" t="s">
        <v>7</v>
      </c>
    </row>
    <row r="1114" spans="1:7">
      <c r="A1114" t="n">
        <v>10040</v>
      </c>
      <c r="B1114" s="31" t="n">
        <v>26</v>
      </c>
      <c r="C1114" s="7" t="n">
        <v>65534</v>
      </c>
      <c r="D1114" s="7" t="s">
        <v>155</v>
      </c>
      <c r="E1114" s="7" t="n">
        <v>2</v>
      </c>
      <c r="F1114" s="7" t="n">
        <v>3</v>
      </c>
      <c r="G1114" s="7" t="s">
        <v>156</v>
      </c>
      <c r="H1114" s="7" t="n">
        <v>2</v>
      </c>
      <c r="I1114" s="7" t="n">
        <v>0</v>
      </c>
    </row>
    <row r="1115" spans="1:7">
      <c r="A1115" t="s">
        <v>4</v>
      </c>
      <c r="B1115" s="4" t="s">
        <v>5</v>
      </c>
    </row>
    <row r="1116" spans="1:7">
      <c r="A1116" t="n">
        <v>10104</v>
      </c>
      <c r="B1116" s="32" t="n">
        <v>28</v>
      </c>
    </row>
    <row r="1117" spans="1:7">
      <c r="A1117" t="s">
        <v>4</v>
      </c>
      <c r="B1117" s="4" t="s">
        <v>5</v>
      </c>
      <c r="C1117" s="4" t="s">
        <v>7</v>
      </c>
      <c r="D1117" s="4" t="s">
        <v>9</v>
      </c>
      <c r="E1117" s="4" t="s">
        <v>12</v>
      </c>
    </row>
    <row r="1118" spans="1:7">
      <c r="A1118" t="n">
        <v>10105</v>
      </c>
      <c r="B1118" s="30" t="n">
        <v>51</v>
      </c>
      <c r="C1118" s="7" t="n">
        <v>4</v>
      </c>
      <c r="D1118" s="7" t="n">
        <v>0</v>
      </c>
      <c r="E1118" s="7" t="s">
        <v>157</v>
      </c>
    </row>
    <row r="1119" spans="1:7">
      <c r="A1119" t="s">
        <v>4</v>
      </c>
      <c r="B1119" s="4" t="s">
        <v>5</v>
      </c>
      <c r="C1119" s="4" t="s">
        <v>9</v>
      </c>
    </row>
    <row r="1120" spans="1:7">
      <c r="A1120" t="n">
        <v>10118</v>
      </c>
      <c r="B1120" s="26" t="n">
        <v>16</v>
      </c>
      <c r="C1120" s="7" t="n">
        <v>0</v>
      </c>
    </row>
    <row r="1121" spans="1:9">
      <c r="A1121" t="s">
        <v>4</v>
      </c>
      <c r="B1121" s="4" t="s">
        <v>5</v>
      </c>
      <c r="C1121" s="4" t="s">
        <v>9</v>
      </c>
      <c r="D1121" s="4" t="s">
        <v>52</v>
      </c>
      <c r="E1121" s="4" t="s">
        <v>7</v>
      </c>
      <c r="F1121" s="4" t="s">
        <v>7</v>
      </c>
    </row>
    <row r="1122" spans="1:9">
      <c r="A1122" t="n">
        <v>10121</v>
      </c>
      <c r="B1122" s="31" t="n">
        <v>26</v>
      </c>
      <c r="C1122" s="7" t="n">
        <v>0</v>
      </c>
      <c r="D1122" s="7" t="s">
        <v>158</v>
      </c>
      <c r="E1122" s="7" t="n">
        <v>2</v>
      </c>
      <c r="F1122" s="7" t="n">
        <v>0</v>
      </c>
    </row>
    <row r="1123" spans="1:9">
      <c r="A1123" t="s">
        <v>4</v>
      </c>
      <c r="B1123" s="4" t="s">
        <v>5</v>
      </c>
    </row>
    <row r="1124" spans="1:9">
      <c r="A1124" t="n">
        <v>10148</v>
      </c>
      <c r="B1124" s="32" t="n">
        <v>28</v>
      </c>
    </row>
    <row r="1125" spans="1:9">
      <c r="A1125" t="s">
        <v>4</v>
      </c>
      <c r="B1125" s="4" t="s">
        <v>5</v>
      </c>
      <c r="C1125" s="4" t="s">
        <v>7</v>
      </c>
      <c r="D1125" s="4" t="s">
        <v>9</v>
      </c>
      <c r="E1125" s="4" t="s">
        <v>12</v>
      </c>
    </row>
    <row r="1126" spans="1:9">
      <c r="A1126" t="n">
        <v>10149</v>
      </c>
      <c r="B1126" s="30" t="n">
        <v>51</v>
      </c>
      <c r="C1126" s="7" t="n">
        <v>4</v>
      </c>
      <c r="D1126" s="7" t="n">
        <v>18</v>
      </c>
      <c r="E1126" s="7" t="s">
        <v>159</v>
      </c>
    </row>
    <row r="1127" spans="1:9">
      <c r="A1127" t="s">
        <v>4</v>
      </c>
      <c r="B1127" s="4" t="s">
        <v>5</v>
      </c>
      <c r="C1127" s="4" t="s">
        <v>9</v>
      </c>
    </row>
    <row r="1128" spans="1:9">
      <c r="A1128" t="n">
        <v>10163</v>
      </c>
      <c r="B1128" s="26" t="n">
        <v>16</v>
      </c>
      <c r="C1128" s="7" t="n">
        <v>0</v>
      </c>
    </row>
    <row r="1129" spans="1:9">
      <c r="A1129" t="s">
        <v>4</v>
      </c>
      <c r="B1129" s="4" t="s">
        <v>5</v>
      </c>
      <c r="C1129" s="4" t="s">
        <v>9</v>
      </c>
      <c r="D1129" s="4" t="s">
        <v>52</v>
      </c>
      <c r="E1129" s="4" t="s">
        <v>7</v>
      </c>
      <c r="F1129" s="4" t="s">
        <v>7</v>
      </c>
      <c r="G1129" s="4" t="s">
        <v>52</v>
      </c>
      <c r="H1129" s="4" t="s">
        <v>7</v>
      </c>
      <c r="I1129" s="4" t="s">
        <v>7</v>
      </c>
    </row>
    <row r="1130" spans="1:9">
      <c r="A1130" t="n">
        <v>10166</v>
      </c>
      <c r="B1130" s="31" t="n">
        <v>26</v>
      </c>
      <c r="C1130" s="7" t="n">
        <v>18</v>
      </c>
      <c r="D1130" s="7" t="s">
        <v>160</v>
      </c>
      <c r="E1130" s="7" t="n">
        <v>2</v>
      </c>
      <c r="F1130" s="7" t="n">
        <v>3</v>
      </c>
      <c r="G1130" s="7" t="s">
        <v>161</v>
      </c>
      <c r="H1130" s="7" t="n">
        <v>2</v>
      </c>
      <c r="I1130" s="7" t="n">
        <v>0</v>
      </c>
    </row>
    <row r="1131" spans="1:9">
      <c r="A1131" t="s">
        <v>4</v>
      </c>
      <c r="B1131" s="4" t="s">
        <v>5</v>
      </c>
    </row>
    <row r="1132" spans="1:9">
      <c r="A1132" t="n">
        <v>10339</v>
      </c>
      <c r="B1132" s="32" t="n">
        <v>28</v>
      </c>
    </row>
    <row r="1133" spans="1:9">
      <c r="A1133" t="s">
        <v>4</v>
      </c>
      <c r="B1133" s="4" t="s">
        <v>5</v>
      </c>
      <c r="C1133" s="4" t="s">
        <v>7</v>
      </c>
      <c r="D1133" s="20" t="s">
        <v>42</v>
      </c>
      <c r="E1133" s="4" t="s">
        <v>5</v>
      </c>
      <c r="F1133" s="4" t="s">
        <v>7</v>
      </c>
      <c r="G1133" s="4" t="s">
        <v>9</v>
      </c>
      <c r="H1133" s="20" t="s">
        <v>43</v>
      </c>
      <c r="I1133" s="4" t="s">
        <v>7</v>
      </c>
      <c r="J1133" s="4" t="s">
        <v>14</v>
      </c>
    </row>
    <row r="1134" spans="1:9">
      <c r="A1134" t="n">
        <v>10340</v>
      </c>
      <c r="B1134" s="10" t="n">
        <v>5</v>
      </c>
      <c r="C1134" s="7" t="n">
        <v>28</v>
      </c>
      <c r="D1134" s="20" t="s">
        <v>3</v>
      </c>
      <c r="E1134" s="27" t="n">
        <v>64</v>
      </c>
      <c r="F1134" s="7" t="n">
        <v>6</v>
      </c>
      <c r="G1134" s="7" t="n">
        <v>0</v>
      </c>
      <c r="H1134" s="20" t="s">
        <v>3</v>
      </c>
      <c r="I1134" s="7" t="n">
        <v>1</v>
      </c>
      <c r="J1134" s="11" t="n">
        <f t="normal" ca="1">A1142</f>
        <v>0</v>
      </c>
    </row>
    <row r="1135" spans="1:9">
      <c r="A1135" t="s">
        <v>4</v>
      </c>
      <c r="B1135" s="4" t="s">
        <v>5</v>
      </c>
      <c r="C1135" s="4" t="s">
        <v>9</v>
      </c>
      <c r="D1135" s="4" t="s">
        <v>7</v>
      </c>
      <c r="E1135" s="4" t="s">
        <v>10</v>
      </c>
      <c r="F1135" s="4" t="s">
        <v>9</v>
      </c>
    </row>
    <row r="1136" spans="1:9">
      <c r="A1136" t="n">
        <v>10351</v>
      </c>
      <c r="B1136" s="47" t="n">
        <v>59</v>
      </c>
      <c r="C1136" s="7" t="n">
        <v>0</v>
      </c>
      <c r="D1136" s="7" t="n">
        <v>6</v>
      </c>
      <c r="E1136" s="7" t="n">
        <v>0</v>
      </c>
      <c r="F1136" s="7" t="n">
        <v>0</v>
      </c>
    </row>
    <row r="1137" spans="1:10">
      <c r="A1137" t="s">
        <v>4</v>
      </c>
      <c r="B1137" s="4" t="s">
        <v>5</v>
      </c>
      <c r="C1137" s="4" t="s">
        <v>9</v>
      </c>
    </row>
    <row r="1138" spans="1:10">
      <c r="A1138" t="n">
        <v>10361</v>
      </c>
      <c r="B1138" s="26" t="n">
        <v>16</v>
      </c>
      <c r="C1138" s="7" t="n">
        <v>1600</v>
      </c>
    </row>
    <row r="1139" spans="1:10">
      <c r="A1139" t="s">
        <v>4</v>
      </c>
      <c r="B1139" s="4" t="s">
        <v>5</v>
      </c>
      <c r="C1139" s="4" t="s">
        <v>14</v>
      </c>
    </row>
    <row r="1140" spans="1:10">
      <c r="A1140" t="n">
        <v>10364</v>
      </c>
      <c r="B1140" s="19" t="n">
        <v>3</v>
      </c>
      <c r="C1140" s="11" t="n">
        <f t="normal" ca="1">A1144</f>
        <v>0</v>
      </c>
    </row>
    <row r="1141" spans="1:10">
      <c r="A1141" t="s">
        <v>4</v>
      </c>
      <c r="B1141" s="4" t="s">
        <v>5</v>
      </c>
      <c r="C1141" s="4" t="s">
        <v>9</v>
      </c>
      <c r="D1141" s="4" t="s">
        <v>7</v>
      </c>
      <c r="E1141" s="4" t="s">
        <v>10</v>
      </c>
      <c r="F1141" s="4" t="s">
        <v>9</v>
      </c>
    </row>
    <row r="1142" spans="1:10">
      <c r="A1142" t="n">
        <v>10369</v>
      </c>
      <c r="B1142" s="47" t="n">
        <v>59</v>
      </c>
      <c r="C1142" s="7" t="n">
        <v>0</v>
      </c>
      <c r="D1142" s="7" t="n">
        <v>6</v>
      </c>
      <c r="E1142" s="7" t="n">
        <v>0</v>
      </c>
      <c r="F1142" s="7" t="n">
        <v>4</v>
      </c>
    </row>
    <row r="1143" spans="1:10">
      <c r="A1143" t="s">
        <v>4</v>
      </c>
      <c r="B1143" s="4" t="s">
        <v>5</v>
      </c>
      <c r="C1143" s="4" t="s">
        <v>7</v>
      </c>
      <c r="D1143" s="4" t="s">
        <v>9</v>
      </c>
      <c r="E1143" s="4" t="s">
        <v>12</v>
      </c>
    </row>
    <row r="1144" spans="1:10">
      <c r="A1144" t="n">
        <v>10379</v>
      </c>
      <c r="B1144" s="30" t="n">
        <v>51</v>
      </c>
      <c r="C1144" s="7" t="n">
        <v>4</v>
      </c>
      <c r="D1144" s="7" t="n">
        <v>0</v>
      </c>
      <c r="E1144" s="7" t="s">
        <v>162</v>
      </c>
    </row>
    <row r="1145" spans="1:10">
      <c r="A1145" t="s">
        <v>4</v>
      </c>
      <c r="B1145" s="4" t="s">
        <v>5</v>
      </c>
      <c r="C1145" s="4" t="s">
        <v>9</v>
      </c>
    </row>
    <row r="1146" spans="1:10">
      <c r="A1146" t="n">
        <v>10394</v>
      </c>
      <c r="B1146" s="26" t="n">
        <v>16</v>
      </c>
      <c r="C1146" s="7" t="n">
        <v>0</v>
      </c>
    </row>
    <row r="1147" spans="1:10">
      <c r="A1147" t="s">
        <v>4</v>
      </c>
      <c r="B1147" s="4" t="s">
        <v>5</v>
      </c>
      <c r="C1147" s="4" t="s">
        <v>9</v>
      </c>
      <c r="D1147" s="4" t="s">
        <v>52</v>
      </c>
      <c r="E1147" s="4" t="s">
        <v>7</v>
      </c>
      <c r="F1147" s="4" t="s">
        <v>7</v>
      </c>
    </row>
    <row r="1148" spans="1:10">
      <c r="A1148" t="n">
        <v>10397</v>
      </c>
      <c r="B1148" s="31" t="n">
        <v>26</v>
      </c>
      <c r="C1148" s="7" t="n">
        <v>0</v>
      </c>
      <c r="D1148" s="7" t="s">
        <v>163</v>
      </c>
      <c r="E1148" s="7" t="n">
        <v>2</v>
      </c>
      <c r="F1148" s="7" t="n">
        <v>0</v>
      </c>
    </row>
    <row r="1149" spans="1:10">
      <c r="A1149" t="s">
        <v>4</v>
      </c>
      <c r="B1149" s="4" t="s">
        <v>5</v>
      </c>
    </row>
    <row r="1150" spans="1:10">
      <c r="A1150" t="n">
        <v>10469</v>
      </c>
      <c r="B1150" s="32" t="n">
        <v>28</v>
      </c>
    </row>
    <row r="1151" spans="1:10">
      <c r="A1151" t="s">
        <v>4</v>
      </c>
      <c r="B1151" s="4" t="s">
        <v>5</v>
      </c>
      <c r="C1151" s="4" t="s">
        <v>7</v>
      </c>
      <c r="D1151" s="4" t="s">
        <v>9</v>
      </c>
      <c r="E1151" s="4" t="s">
        <v>12</v>
      </c>
    </row>
    <row r="1152" spans="1:10">
      <c r="A1152" t="n">
        <v>10470</v>
      </c>
      <c r="B1152" s="30" t="n">
        <v>51</v>
      </c>
      <c r="C1152" s="7" t="n">
        <v>4</v>
      </c>
      <c r="D1152" s="7" t="n">
        <v>65534</v>
      </c>
      <c r="E1152" s="7" t="s">
        <v>164</v>
      </c>
    </row>
    <row r="1153" spans="1:6">
      <c r="A1153" t="s">
        <v>4</v>
      </c>
      <c r="B1153" s="4" t="s">
        <v>5</v>
      </c>
      <c r="C1153" s="4" t="s">
        <v>9</v>
      </c>
    </row>
    <row r="1154" spans="1:6">
      <c r="A1154" t="n">
        <v>10483</v>
      </c>
      <c r="B1154" s="26" t="n">
        <v>16</v>
      </c>
      <c r="C1154" s="7" t="n">
        <v>0</v>
      </c>
    </row>
    <row r="1155" spans="1:6">
      <c r="A1155" t="s">
        <v>4</v>
      </c>
      <c r="B1155" s="4" t="s">
        <v>5</v>
      </c>
      <c r="C1155" s="4" t="s">
        <v>9</v>
      </c>
      <c r="D1155" s="4" t="s">
        <v>52</v>
      </c>
      <c r="E1155" s="4" t="s">
        <v>7</v>
      </c>
      <c r="F1155" s="4" t="s">
        <v>7</v>
      </c>
      <c r="G1155" s="4" t="s">
        <v>52</v>
      </c>
      <c r="H1155" s="4" t="s">
        <v>7</v>
      </c>
      <c r="I1155" s="4" t="s">
        <v>7</v>
      </c>
    </row>
    <row r="1156" spans="1:6">
      <c r="A1156" t="n">
        <v>10486</v>
      </c>
      <c r="B1156" s="31" t="n">
        <v>26</v>
      </c>
      <c r="C1156" s="7" t="n">
        <v>65534</v>
      </c>
      <c r="D1156" s="7" t="s">
        <v>165</v>
      </c>
      <c r="E1156" s="7" t="n">
        <v>2</v>
      </c>
      <c r="F1156" s="7" t="n">
        <v>3</v>
      </c>
      <c r="G1156" s="7" t="s">
        <v>166</v>
      </c>
      <c r="H1156" s="7" t="n">
        <v>2</v>
      </c>
      <c r="I1156" s="7" t="n">
        <v>0</v>
      </c>
    </row>
    <row r="1157" spans="1:6">
      <c r="A1157" t="s">
        <v>4</v>
      </c>
      <c r="B1157" s="4" t="s">
        <v>5</v>
      </c>
    </row>
    <row r="1158" spans="1:6">
      <c r="A1158" t="n">
        <v>10603</v>
      </c>
      <c r="B1158" s="32" t="n">
        <v>28</v>
      </c>
    </row>
    <row r="1159" spans="1:6">
      <c r="A1159" t="s">
        <v>4</v>
      </c>
      <c r="B1159" s="4" t="s">
        <v>5</v>
      </c>
      <c r="C1159" s="4" t="s">
        <v>7</v>
      </c>
      <c r="D1159" s="4" t="s">
        <v>9</v>
      </c>
      <c r="E1159" s="4" t="s">
        <v>12</v>
      </c>
    </row>
    <row r="1160" spans="1:6">
      <c r="A1160" t="n">
        <v>10604</v>
      </c>
      <c r="B1160" s="30" t="n">
        <v>51</v>
      </c>
      <c r="C1160" s="7" t="n">
        <v>4</v>
      </c>
      <c r="D1160" s="7" t="n">
        <v>18</v>
      </c>
      <c r="E1160" s="7" t="s">
        <v>140</v>
      </c>
    </row>
    <row r="1161" spans="1:6">
      <c r="A1161" t="s">
        <v>4</v>
      </c>
      <c r="B1161" s="4" t="s">
        <v>5</v>
      </c>
      <c r="C1161" s="4" t="s">
        <v>9</v>
      </c>
    </row>
    <row r="1162" spans="1:6">
      <c r="A1162" t="n">
        <v>10618</v>
      </c>
      <c r="B1162" s="26" t="n">
        <v>16</v>
      </c>
      <c r="C1162" s="7" t="n">
        <v>0</v>
      </c>
    </row>
    <row r="1163" spans="1:6">
      <c r="A1163" t="s">
        <v>4</v>
      </c>
      <c r="B1163" s="4" t="s">
        <v>5</v>
      </c>
      <c r="C1163" s="4" t="s">
        <v>9</v>
      </c>
      <c r="D1163" s="4" t="s">
        <v>52</v>
      </c>
      <c r="E1163" s="4" t="s">
        <v>7</v>
      </c>
      <c r="F1163" s="4" t="s">
        <v>7</v>
      </c>
      <c r="G1163" s="4" t="s">
        <v>52</v>
      </c>
      <c r="H1163" s="4" t="s">
        <v>7</v>
      </c>
      <c r="I1163" s="4" t="s">
        <v>7</v>
      </c>
    </row>
    <row r="1164" spans="1:6">
      <c r="A1164" t="n">
        <v>10621</v>
      </c>
      <c r="B1164" s="31" t="n">
        <v>26</v>
      </c>
      <c r="C1164" s="7" t="n">
        <v>18</v>
      </c>
      <c r="D1164" s="7" t="s">
        <v>167</v>
      </c>
      <c r="E1164" s="7" t="n">
        <v>2</v>
      </c>
      <c r="F1164" s="7" t="n">
        <v>3</v>
      </c>
      <c r="G1164" s="7" t="s">
        <v>168</v>
      </c>
      <c r="H1164" s="7" t="n">
        <v>2</v>
      </c>
      <c r="I1164" s="7" t="n">
        <v>0</v>
      </c>
    </row>
    <row r="1165" spans="1:6">
      <c r="A1165" t="s">
        <v>4</v>
      </c>
      <c r="B1165" s="4" t="s">
        <v>5</v>
      </c>
    </row>
    <row r="1166" spans="1:6">
      <c r="A1166" t="n">
        <v>10779</v>
      </c>
      <c r="B1166" s="32" t="n">
        <v>28</v>
      </c>
    </row>
    <row r="1167" spans="1:6">
      <c r="A1167" t="s">
        <v>4</v>
      </c>
      <c r="B1167" s="4" t="s">
        <v>5</v>
      </c>
      <c r="C1167" s="4" t="s">
        <v>7</v>
      </c>
      <c r="D1167" s="4" t="s">
        <v>9</v>
      </c>
      <c r="E1167" s="4" t="s">
        <v>12</v>
      </c>
    </row>
    <row r="1168" spans="1:6">
      <c r="A1168" t="n">
        <v>10780</v>
      </c>
      <c r="B1168" s="30" t="n">
        <v>51</v>
      </c>
      <c r="C1168" s="7" t="n">
        <v>4</v>
      </c>
      <c r="D1168" s="7" t="n">
        <v>65534</v>
      </c>
      <c r="E1168" s="7" t="s">
        <v>169</v>
      </c>
    </row>
    <row r="1169" spans="1:9">
      <c r="A1169" t="s">
        <v>4</v>
      </c>
      <c r="B1169" s="4" t="s">
        <v>5</v>
      </c>
      <c r="C1169" s="4" t="s">
        <v>9</v>
      </c>
    </row>
    <row r="1170" spans="1:9">
      <c r="A1170" t="n">
        <v>10793</v>
      </c>
      <c r="B1170" s="26" t="n">
        <v>16</v>
      </c>
      <c r="C1170" s="7" t="n">
        <v>0</v>
      </c>
    </row>
    <row r="1171" spans="1:9">
      <c r="A1171" t="s">
        <v>4</v>
      </c>
      <c r="B1171" s="4" t="s">
        <v>5</v>
      </c>
      <c r="C1171" s="4" t="s">
        <v>9</v>
      </c>
      <c r="D1171" s="4" t="s">
        <v>52</v>
      </c>
      <c r="E1171" s="4" t="s">
        <v>7</v>
      </c>
      <c r="F1171" s="4" t="s">
        <v>7</v>
      </c>
    </row>
    <row r="1172" spans="1:9">
      <c r="A1172" t="n">
        <v>10796</v>
      </c>
      <c r="B1172" s="31" t="n">
        <v>26</v>
      </c>
      <c r="C1172" s="7" t="n">
        <v>65534</v>
      </c>
      <c r="D1172" s="7" t="s">
        <v>170</v>
      </c>
      <c r="E1172" s="7" t="n">
        <v>2</v>
      </c>
      <c r="F1172" s="7" t="n">
        <v>0</v>
      </c>
    </row>
    <row r="1173" spans="1:9">
      <c r="A1173" t="s">
        <v>4</v>
      </c>
      <c r="B1173" s="4" t="s">
        <v>5</v>
      </c>
    </row>
    <row r="1174" spans="1:9">
      <c r="A1174" t="n">
        <v>10811</v>
      </c>
      <c r="B1174" s="32" t="n">
        <v>28</v>
      </c>
    </row>
    <row r="1175" spans="1:9">
      <c r="A1175" t="s">
        <v>4</v>
      </c>
      <c r="B1175" s="4" t="s">
        <v>5</v>
      </c>
      <c r="C1175" s="4" t="s">
        <v>7</v>
      </c>
      <c r="D1175" s="20" t="s">
        <v>42</v>
      </c>
      <c r="E1175" s="4" t="s">
        <v>5</v>
      </c>
      <c r="F1175" s="4" t="s">
        <v>7</v>
      </c>
      <c r="G1175" s="4" t="s">
        <v>9</v>
      </c>
      <c r="H1175" s="20" t="s">
        <v>43</v>
      </c>
      <c r="I1175" s="4" t="s">
        <v>7</v>
      </c>
      <c r="J1175" s="4" t="s">
        <v>14</v>
      </c>
    </row>
    <row r="1176" spans="1:9">
      <c r="A1176" t="n">
        <v>10812</v>
      </c>
      <c r="B1176" s="10" t="n">
        <v>5</v>
      </c>
      <c r="C1176" s="7" t="n">
        <v>28</v>
      </c>
      <c r="D1176" s="20" t="s">
        <v>3</v>
      </c>
      <c r="E1176" s="27" t="n">
        <v>64</v>
      </c>
      <c r="F1176" s="7" t="n">
        <v>6</v>
      </c>
      <c r="G1176" s="7" t="n">
        <v>0</v>
      </c>
      <c r="H1176" s="20" t="s">
        <v>3</v>
      </c>
      <c r="I1176" s="7" t="n">
        <v>1</v>
      </c>
      <c r="J1176" s="11" t="n">
        <f t="normal" ca="1">A1184</f>
        <v>0</v>
      </c>
    </row>
    <row r="1177" spans="1:9">
      <c r="A1177" t="s">
        <v>4</v>
      </c>
      <c r="B1177" s="4" t="s">
        <v>5</v>
      </c>
      <c r="C1177" s="4" t="s">
        <v>9</v>
      </c>
      <c r="D1177" s="4" t="s">
        <v>7</v>
      </c>
      <c r="E1177" s="4" t="s">
        <v>10</v>
      </c>
      <c r="F1177" s="4" t="s">
        <v>9</v>
      </c>
    </row>
    <row r="1178" spans="1:9">
      <c r="A1178" t="n">
        <v>10823</v>
      </c>
      <c r="B1178" s="47" t="n">
        <v>59</v>
      </c>
      <c r="C1178" s="7" t="n">
        <v>0</v>
      </c>
      <c r="D1178" s="7" t="n">
        <v>6</v>
      </c>
      <c r="E1178" s="7" t="n">
        <v>0</v>
      </c>
      <c r="F1178" s="7" t="n">
        <v>0</v>
      </c>
    </row>
    <row r="1179" spans="1:9">
      <c r="A1179" t="s">
        <v>4</v>
      </c>
      <c r="B1179" s="4" t="s">
        <v>5</v>
      </c>
      <c r="C1179" s="4" t="s">
        <v>9</v>
      </c>
    </row>
    <row r="1180" spans="1:9">
      <c r="A1180" t="n">
        <v>10833</v>
      </c>
      <c r="B1180" s="26" t="n">
        <v>16</v>
      </c>
      <c r="C1180" s="7" t="n">
        <v>1600</v>
      </c>
    </row>
    <row r="1181" spans="1:9">
      <c r="A1181" t="s">
        <v>4</v>
      </c>
      <c r="B1181" s="4" t="s">
        <v>5</v>
      </c>
      <c r="C1181" s="4" t="s">
        <v>14</v>
      </c>
    </row>
    <row r="1182" spans="1:9">
      <c r="A1182" t="n">
        <v>10836</v>
      </c>
      <c r="B1182" s="19" t="n">
        <v>3</v>
      </c>
      <c r="C1182" s="11" t="n">
        <f t="normal" ca="1">A1194</f>
        <v>0</v>
      </c>
    </row>
    <row r="1183" spans="1:9">
      <c r="A1183" t="s">
        <v>4</v>
      </c>
      <c r="B1183" s="4" t="s">
        <v>5</v>
      </c>
      <c r="C1183" s="4" t="s">
        <v>9</v>
      </c>
      <c r="D1183" s="4" t="s">
        <v>7</v>
      </c>
      <c r="E1183" s="4" t="s">
        <v>10</v>
      </c>
      <c r="F1183" s="4" t="s">
        <v>9</v>
      </c>
    </row>
    <row r="1184" spans="1:9">
      <c r="A1184" t="n">
        <v>10841</v>
      </c>
      <c r="B1184" s="47" t="n">
        <v>59</v>
      </c>
      <c r="C1184" s="7" t="n">
        <v>0</v>
      </c>
      <c r="D1184" s="7" t="n">
        <v>6</v>
      </c>
      <c r="E1184" s="7" t="n">
        <v>0</v>
      </c>
      <c r="F1184" s="7" t="n">
        <v>4</v>
      </c>
    </row>
    <row r="1185" spans="1:10">
      <c r="A1185" t="s">
        <v>4</v>
      </c>
      <c r="B1185" s="4" t="s">
        <v>5</v>
      </c>
      <c r="C1185" s="4" t="s">
        <v>7</v>
      </c>
      <c r="D1185" s="4" t="s">
        <v>9</v>
      </c>
      <c r="E1185" s="4" t="s">
        <v>12</v>
      </c>
    </row>
    <row r="1186" spans="1:10">
      <c r="A1186" t="n">
        <v>10851</v>
      </c>
      <c r="B1186" s="30" t="n">
        <v>51</v>
      </c>
      <c r="C1186" s="7" t="n">
        <v>4</v>
      </c>
      <c r="D1186" s="7" t="n">
        <v>0</v>
      </c>
      <c r="E1186" s="7" t="s">
        <v>162</v>
      </c>
    </row>
    <row r="1187" spans="1:10">
      <c r="A1187" t="s">
        <v>4</v>
      </c>
      <c r="B1187" s="4" t="s">
        <v>5</v>
      </c>
      <c r="C1187" s="4" t="s">
        <v>9</v>
      </c>
    </row>
    <row r="1188" spans="1:10">
      <c r="A1188" t="n">
        <v>10866</v>
      </c>
      <c r="B1188" s="26" t="n">
        <v>16</v>
      </c>
      <c r="C1188" s="7" t="n">
        <v>0</v>
      </c>
    </row>
    <row r="1189" spans="1:10">
      <c r="A1189" t="s">
        <v>4</v>
      </c>
      <c r="B1189" s="4" t="s">
        <v>5</v>
      </c>
      <c r="C1189" s="4" t="s">
        <v>9</v>
      </c>
      <c r="D1189" s="4" t="s">
        <v>52</v>
      </c>
      <c r="E1189" s="4" t="s">
        <v>7</v>
      </c>
      <c r="F1189" s="4" t="s">
        <v>7</v>
      </c>
    </row>
    <row r="1190" spans="1:10">
      <c r="A1190" t="n">
        <v>10869</v>
      </c>
      <c r="B1190" s="31" t="n">
        <v>26</v>
      </c>
      <c r="C1190" s="7" t="n">
        <v>0</v>
      </c>
      <c r="D1190" s="7" t="s">
        <v>171</v>
      </c>
      <c r="E1190" s="7" t="n">
        <v>2</v>
      </c>
      <c r="F1190" s="7" t="n">
        <v>0</v>
      </c>
    </row>
    <row r="1191" spans="1:10">
      <c r="A1191" t="s">
        <v>4</v>
      </c>
      <c r="B1191" s="4" t="s">
        <v>5</v>
      </c>
    </row>
    <row r="1192" spans="1:10">
      <c r="A1192" t="n">
        <v>10887</v>
      </c>
      <c r="B1192" s="32" t="n">
        <v>28</v>
      </c>
    </row>
    <row r="1193" spans="1:10">
      <c r="A1193" t="s">
        <v>4</v>
      </c>
      <c r="B1193" s="4" t="s">
        <v>5</v>
      </c>
      <c r="C1193" s="4" t="s">
        <v>9</v>
      </c>
    </row>
    <row r="1194" spans="1:10">
      <c r="A1194" t="n">
        <v>10888</v>
      </c>
      <c r="B1194" s="33" t="n">
        <v>12</v>
      </c>
      <c r="C1194" s="7" t="n">
        <v>9202</v>
      </c>
    </row>
    <row r="1195" spans="1:10">
      <c r="A1195" t="s">
        <v>4</v>
      </c>
      <c r="B1195" s="4" t="s">
        <v>5</v>
      </c>
      <c r="C1195" s="4" t="s">
        <v>14</v>
      </c>
    </row>
    <row r="1196" spans="1:10">
      <c r="A1196" t="n">
        <v>10891</v>
      </c>
      <c r="B1196" s="19" t="n">
        <v>3</v>
      </c>
      <c r="C1196" s="11" t="n">
        <f t="normal" ca="1">A1214</f>
        <v>0</v>
      </c>
    </row>
    <row r="1197" spans="1:10">
      <c r="A1197" t="s">
        <v>4</v>
      </c>
      <c r="B1197" s="4" t="s">
        <v>5</v>
      </c>
      <c r="C1197" s="4" t="s">
        <v>7</v>
      </c>
      <c r="D1197" s="4" t="s">
        <v>9</v>
      </c>
      <c r="E1197" s="4" t="s">
        <v>12</v>
      </c>
    </row>
    <row r="1198" spans="1:10">
      <c r="A1198" t="n">
        <v>10896</v>
      </c>
      <c r="B1198" s="30" t="n">
        <v>51</v>
      </c>
      <c r="C1198" s="7" t="n">
        <v>4</v>
      </c>
      <c r="D1198" s="7" t="n">
        <v>65534</v>
      </c>
      <c r="E1198" s="7" t="s">
        <v>159</v>
      </c>
    </row>
    <row r="1199" spans="1:10">
      <c r="A1199" t="s">
        <v>4</v>
      </c>
      <c r="B1199" s="4" t="s">
        <v>5</v>
      </c>
      <c r="C1199" s="4" t="s">
        <v>9</v>
      </c>
    </row>
    <row r="1200" spans="1:10">
      <c r="A1200" t="n">
        <v>10910</v>
      </c>
      <c r="B1200" s="26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9</v>
      </c>
      <c r="D1201" s="4" t="s">
        <v>52</v>
      </c>
      <c r="E1201" s="4" t="s">
        <v>7</v>
      </c>
      <c r="F1201" s="4" t="s">
        <v>7</v>
      </c>
      <c r="G1201" s="4" t="s">
        <v>52</v>
      </c>
      <c r="H1201" s="4" t="s">
        <v>7</v>
      </c>
      <c r="I1201" s="4" t="s">
        <v>7</v>
      </c>
    </row>
    <row r="1202" spans="1:6">
      <c r="A1202" t="n">
        <v>10913</v>
      </c>
      <c r="B1202" s="31" t="n">
        <v>26</v>
      </c>
      <c r="C1202" s="7" t="n">
        <v>65534</v>
      </c>
      <c r="D1202" s="7" t="s">
        <v>172</v>
      </c>
      <c r="E1202" s="7" t="n">
        <v>2</v>
      </c>
      <c r="F1202" s="7" t="n">
        <v>3</v>
      </c>
      <c r="G1202" s="7" t="s">
        <v>173</v>
      </c>
      <c r="H1202" s="7" t="n">
        <v>2</v>
      </c>
      <c r="I1202" s="7" t="n">
        <v>0</v>
      </c>
    </row>
    <row r="1203" spans="1:6">
      <c r="A1203" t="s">
        <v>4</v>
      </c>
      <c r="B1203" s="4" t="s">
        <v>5</v>
      </c>
    </row>
    <row r="1204" spans="1:6">
      <c r="A1204" t="n">
        <v>11020</v>
      </c>
      <c r="B1204" s="32" t="n">
        <v>28</v>
      </c>
    </row>
    <row r="1205" spans="1:6">
      <c r="A1205" t="s">
        <v>4</v>
      </c>
      <c r="B1205" s="4" t="s">
        <v>5</v>
      </c>
      <c r="C1205" s="4" t="s">
        <v>7</v>
      </c>
      <c r="D1205" s="4" t="s">
        <v>9</v>
      </c>
      <c r="E1205" s="4" t="s">
        <v>12</v>
      </c>
    </row>
    <row r="1206" spans="1:6">
      <c r="A1206" t="n">
        <v>11021</v>
      </c>
      <c r="B1206" s="30" t="n">
        <v>51</v>
      </c>
      <c r="C1206" s="7" t="n">
        <v>4</v>
      </c>
      <c r="D1206" s="7" t="n">
        <v>0</v>
      </c>
      <c r="E1206" s="7" t="s">
        <v>174</v>
      </c>
    </row>
    <row r="1207" spans="1:6">
      <c r="A1207" t="s">
        <v>4</v>
      </c>
      <c r="B1207" s="4" t="s">
        <v>5</v>
      </c>
      <c r="C1207" s="4" t="s">
        <v>9</v>
      </c>
    </row>
    <row r="1208" spans="1:6">
      <c r="A1208" t="n">
        <v>11035</v>
      </c>
      <c r="B1208" s="26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9</v>
      </c>
      <c r="D1209" s="4" t="s">
        <v>52</v>
      </c>
      <c r="E1209" s="4" t="s">
        <v>7</v>
      </c>
      <c r="F1209" s="4" t="s">
        <v>7</v>
      </c>
    </row>
    <row r="1210" spans="1:6">
      <c r="A1210" t="n">
        <v>11038</v>
      </c>
      <c r="B1210" s="31" t="n">
        <v>26</v>
      </c>
      <c r="C1210" s="7" t="n">
        <v>0</v>
      </c>
      <c r="D1210" s="7" t="s">
        <v>175</v>
      </c>
      <c r="E1210" s="7" t="n">
        <v>2</v>
      </c>
      <c r="F1210" s="7" t="n">
        <v>0</v>
      </c>
    </row>
    <row r="1211" spans="1:6">
      <c r="A1211" t="s">
        <v>4</v>
      </c>
      <c r="B1211" s="4" t="s">
        <v>5</v>
      </c>
    </row>
    <row r="1212" spans="1:6">
      <c r="A1212" t="n">
        <v>11057</v>
      </c>
      <c r="B1212" s="32" t="n">
        <v>28</v>
      </c>
    </row>
    <row r="1213" spans="1:6">
      <c r="A1213" t="s">
        <v>4</v>
      </c>
      <c r="B1213" s="4" t="s">
        <v>5</v>
      </c>
      <c r="C1213" s="4" t="s">
        <v>7</v>
      </c>
    </row>
    <row r="1214" spans="1:6">
      <c r="A1214" t="n">
        <v>11058</v>
      </c>
      <c r="B1214" s="29" t="n">
        <v>23</v>
      </c>
      <c r="C1214" s="7" t="n">
        <v>10</v>
      </c>
    </row>
    <row r="1215" spans="1:6">
      <c r="A1215" t="s">
        <v>4</v>
      </c>
      <c r="B1215" s="4" t="s">
        <v>5</v>
      </c>
      <c r="C1215" s="4" t="s">
        <v>7</v>
      </c>
      <c r="D1215" s="4" t="s">
        <v>12</v>
      </c>
    </row>
    <row r="1216" spans="1:6">
      <c r="A1216" t="n">
        <v>11060</v>
      </c>
      <c r="B1216" s="14" t="n">
        <v>2</v>
      </c>
      <c r="C1216" s="7" t="n">
        <v>10</v>
      </c>
      <c r="D1216" s="7" t="s">
        <v>47</v>
      </c>
    </row>
    <row r="1217" spans="1:9">
      <c r="A1217" t="s">
        <v>4</v>
      </c>
      <c r="B1217" s="4" t="s">
        <v>5</v>
      </c>
      <c r="C1217" s="4" t="s">
        <v>7</v>
      </c>
    </row>
    <row r="1218" spans="1:9">
      <c r="A1218" t="n">
        <v>11083</v>
      </c>
      <c r="B1218" s="21" t="n">
        <v>74</v>
      </c>
      <c r="C1218" s="7" t="n">
        <v>46</v>
      </c>
    </row>
    <row r="1219" spans="1:9">
      <c r="A1219" t="s">
        <v>4</v>
      </c>
      <c r="B1219" s="4" t="s">
        <v>5</v>
      </c>
      <c r="C1219" s="4" t="s">
        <v>7</v>
      </c>
    </row>
    <row r="1220" spans="1:9">
      <c r="A1220" t="n">
        <v>11085</v>
      </c>
      <c r="B1220" s="21" t="n">
        <v>74</v>
      </c>
      <c r="C1220" s="7" t="n">
        <v>54</v>
      </c>
    </row>
    <row r="1221" spans="1:9">
      <c r="A1221" t="s">
        <v>4</v>
      </c>
      <c r="B1221" s="4" t="s">
        <v>5</v>
      </c>
    </row>
    <row r="1222" spans="1:9">
      <c r="A1222" t="n">
        <v>11087</v>
      </c>
      <c r="B1222" s="5" t="n">
        <v>1</v>
      </c>
    </row>
    <row r="1223" spans="1:9" s="3" customFormat="1" customHeight="0">
      <c r="A1223" s="3" t="s">
        <v>2</v>
      </c>
      <c r="B1223" s="3" t="s">
        <v>176</v>
      </c>
    </row>
    <row r="1224" spans="1:9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7</v>
      </c>
      <c r="F1224" s="4" t="s">
        <v>7</v>
      </c>
    </row>
    <row r="1225" spans="1:9">
      <c r="A1225" t="n">
        <v>11088</v>
      </c>
      <c r="B1225" s="8" t="n">
        <v>14</v>
      </c>
      <c r="C1225" s="7" t="n">
        <v>2</v>
      </c>
      <c r="D1225" s="7" t="n">
        <v>0</v>
      </c>
      <c r="E1225" s="7" t="n">
        <v>0</v>
      </c>
      <c r="F1225" s="7" t="n">
        <v>0</v>
      </c>
    </row>
    <row r="1226" spans="1:9">
      <c r="A1226" t="s">
        <v>4</v>
      </c>
      <c r="B1226" s="4" t="s">
        <v>5</v>
      </c>
      <c r="C1226" s="4" t="s">
        <v>7</v>
      </c>
      <c r="D1226" s="20" t="s">
        <v>42</v>
      </c>
      <c r="E1226" s="4" t="s">
        <v>5</v>
      </c>
      <c r="F1226" s="4" t="s">
        <v>7</v>
      </c>
      <c r="G1226" s="4" t="s">
        <v>9</v>
      </c>
      <c r="H1226" s="20" t="s">
        <v>43</v>
      </c>
      <c r="I1226" s="4" t="s">
        <v>7</v>
      </c>
      <c r="J1226" s="4" t="s">
        <v>11</v>
      </c>
      <c r="K1226" s="4" t="s">
        <v>7</v>
      </c>
      <c r="L1226" s="4" t="s">
        <v>7</v>
      </c>
      <c r="M1226" s="20" t="s">
        <v>42</v>
      </c>
      <c r="N1226" s="4" t="s">
        <v>5</v>
      </c>
      <c r="O1226" s="4" t="s">
        <v>7</v>
      </c>
      <c r="P1226" s="4" t="s">
        <v>9</v>
      </c>
      <c r="Q1226" s="20" t="s">
        <v>43</v>
      </c>
      <c r="R1226" s="4" t="s">
        <v>7</v>
      </c>
      <c r="S1226" s="4" t="s">
        <v>11</v>
      </c>
      <c r="T1226" s="4" t="s">
        <v>7</v>
      </c>
      <c r="U1226" s="4" t="s">
        <v>7</v>
      </c>
      <c r="V1226" s="4" t="s">
        <v>7</v>
      </c>
      <c r="W1226" s="4" t="s">
        <v>14</v>
      </c>
    </row>
    <row r="1227" spans="1:9">
      <c r="A1227" t="n">
        <v>11093</v>
      </c>
      <c r="B1227" s="10" t="n">
        <v>5</v>
      </c>
      <c r="C1227" s="7" t="n">
        <v>28</v>
      </c>
      <c r="D1227" s="20" t="s">
        <v>3</v>
      </c>
      <c r="E1227" s="6" t="n">
        <v>162</v>
      </c>
      <c r="F1227" s="7" t="n">
        <v>3</v>
      </c>
      <c r="G1227" s="7" t="n">
        <v>8195</v>
      </c>
      <c r="H1227" s="20" t="s">
        <v>3</v>
      </c>
      <c r="I1227" s="7" t="n">
        <v>0</v>
      </c>
      <c r="J1227" s="7" t="n">
        <v>1</v>
      </c>
      <c r="K1227" s="7" t="n">
        <v>2</v>
      </c>
      <c r="L1227" s="7" t="n">
        <v>28</v>
      </c>
      <c r="M1227" s="20" t="s">
        <v>3</v>
      </c>
      <c r="N1227" s="6" t="n">
        <v>162</v>
      </c>
      <c r="O1227" s="7" t="n">
        <v>3</v>
      </c>
      <c r="P1227" s="7" t="n">
        <v>8195</v>
      </c>
      <c r="Q1227" s="20" t="s">
        <v>3</v>
      </c>
      <c r="R1227" s="7" t="n">
        <v>0</v>
      </c>
      <c r="S1227" s="7" t="n">
        <v>2</v>
      </c>
      <c r="T1227" s="7" t="n">
        <v>2</v>
      </c>
      <c r="U1227" s="7" t="n">
        <v>11</v>
      </c>
      <c r="V1227" s="7" t="n">
        <v>1</v>
      </c>
      <c r="W1227" s="11" t="n">
        <f t="normal" ca="1">A1231</f>
        <v>0</v>
      </c>
    </row>
    <row r="1228" spans="1:9">
      <c r="A1228" t="s">
        <v>4</v>
      </c>
      <c r="B1228" s="4" t="s">
        <v>5</v>
      </c>
      <c r="C1228" s="4" t="s">
        <v>7</v>
      </c>
      <c r="D1228" s="4" t="s">
        <v>9</v>
      </c>
      <c r="E1228" s="4" t="s">
        <v>10</v>
      </c>
    </row>
    <row r="1229" spans="1:9">
      <c r="A1229" t="n">
        <v>11122</v>
      </c>
      <c r="B1229" s="25" t="n">
        <v>58</v>
      </c>
      <c r="C1229" s="7" t="n">
        <v>0</v>
      </c>
      <c r="D1229" s="7" t="n">
        <v>0</v>
      </c>
      <c r="E1229" s="7" t="n">
        <v>1</v>
      </c>
    </row>
    <row r="1230" spans="1:9">
      <c r="A1230" t="s">
        <v>4</v>
      </c>
      <c r="B1230" s="4" t="s">
        <v>5</v>
      </c>
      <c r="C1230" s="4" t="s">
        <v>7</v>
      </c>
      <c r="D1230" s="20" t="s">
        <v>42</v>
      </c>
      <c r="E1230" s="4" t="s">
        <v>5</v>
      </c>
      <c r="F1230" s="4" t="s">
        <v>7</v>
      </c>
      <c r="G1230" s="4" t="s">
        <v>9</v>
      </c>
      <c r="H1230" s="20" t="s">
        <v>43</v>
      </c>
      <c r="I1230" s="4" t="s">
        <v>7</v>
      </c>
      <c r="J1230" s="4" t="s">
        <v>11</v>
      </c>
      <c r="K1230" s="4" t="s">
        <v>7</v>
      </c>
      <c r="L1230" s="4" t="s">
        <v>7</v>
      </c>
      <c r="M1230" s="20" t="s">
        <v>42</v>
      </c>
      <c r="N1230" s="4" t="s">
        <v>5</v>
      </c>
      <c r="O1230" s="4" t="s">
        <v>7</v>
      </c>
      <c r="P1230" s="4" t="s">
        <v>9</v>
      </c>
      <c r="Q1230" s="20" t="s">
        <v>43</v>
      </c>
      <c r="R1230" s="4" t="s">
        <v>7</v>
      </c>
      <c r="S1230" s="4" t="s">
        <v>11</v>
      </c>
      <c r="T1230" s="4" t="s">
        <v>7</v>
      </c>
      <c r="U1230" s="4" t="s">
        <v>7</v>
      </c>
      <c r="V1230" s="4" t="s">
        <v>7</v>
      </c>
      <c r="W1230" s="4" t="s">
        <v>14</v>
      </c>
    </row>
    <row r="1231" spans="1:9">
      <c r="A1231" t="n">
        <v>11130</v>
      </c>
      <c r="B1231" s="10" t="n">
        <v>5</v>
      </c>
      <c r="C1231" s="7" t="n">
        <v>28</v>
      </c>
      <c r="D1231" s="20" t="s">
        <v>3</v>
      </c>
      <c r="E1231" s="6" t="n">
        <v>162</v>
      </c>
      <c r="F1231" s="7" t="n">
        <v>3</v>
      </c>
      <c r="G1231" s="7" t="n">
        <v>8195</v>
      </c>
      <c r="H1231" s="20" t="s">
        <v>3</v>
      </c>
      <c r="I1231" s="7" t="n">
        <v>0</v>
      </c>
      <c r="J1231" s="7" t="n">
        <v>1</v>
      </c>
      <c r="K1231" s="7" t="n">
        <v>3</v>
      </c>
      <c r="L1231" s="7" t="n">
        <v>28</v>
      </c>
      <c r="M1231" s="20" t="s">
        <v>3</v>
      </c>
      <c r="N1231" s="6" t="n">
        <v>162</v>
      </c>
      <c r="O1231" s="7" t="n">
        <v>3</v>
      </c>
      <c r="P1231" s="7" t="n">
        <v>8195</v>
      </c>
      <c r="Q1231" s="20" t="s">
        <v>3</v>
      </c>
      <c r="R1231" s="7" t="n">
        <v>0</v>
      </c>
      <c r="S1231" s="7" t="n">
        <v>2</v>
      </c>
      <c r="T1231" s="7" t="n">
        <v>3</v>
      </c>
      <c r="U1231" s="7" t="n">
        <v>9</v>
      </c>
      <c r="V1231" s="7" t="n">
        <v>1</v>
      </c>
      <c r="W1231" s="11" t="n">
        <f t="normal" ca="1">A1241</f>
        <v>0</v>
      </c>
    </row>
    <row r="1232" spans="1:9">
      <c r="A1232" t="s">
        <v>4</v>
      </c>
      <c r="B1232" s="4" t="s">
        <v>5</v>
      </c>
      <c r="C1232" s="4" t="s">
        <v>7</v>
      </c>
      <c r="D1232" s="20" t="s">
        <v>42</v>
      </c>
      <c r="E1232" s="4" t="s">
        <v>5</v>
      </c>
      <c r="F1232" s="4" t="s">
        <v>9</v>
      </c>
      <c r="G1232" s="4" t="s">
        <v>7</v>
      </c>
      <c r="H1232" s="4" t="s">
        <v>7</v>
      </c>
      <c r="I1232" s="4" t="s">
        <v>12</v>
      </c>
      <c r="J1232" s="20" t="s">
        <v>43</v>
      </c>
      <c r="K1232" s="4" t="s">
        <v>7</v>
      </c>
      <c r="L1232" s="4" t="s">
        <v>7</v>
      </c>
      <c r="M1232" s="20" t="s">
        <v>42</v>
      </c>
      <c r="N1232" s="4" t="s">
        <v>5</v>
      </c>
      <c r="O1232" s="4" t="s">
        <v>7</v>
      </c>
      <c r="P1232" s="20" t="s">
        <v>43</v>
      </c>
      <c r="Q1232" s="4" t="s">
        <v>7</v>
      </c>
      <c r="R1232" s="4" t="s">
        <v>11</v>
      </c>
      <c r="S1232" s="4" t="s">
        <v>7</v>
      </c>
      <c r="T1232" s="4" t="s">
        <v>7</v>
      </c>
      <c r="U1232" s="4" t="s">
        <v>7</v>
      </c>
      <c r="V1232" s="20" t="s">
        <v>42</v>
      </c>
      <c r="W1232" s="4" t="s">
        <v>5</v>
      </c>
      <c r="X1232" s="4" t="s">
        <v>7</v>
      </c>
      <c r="Y1232" s="20" t="s">
        <v>43</v>
      </c>
      <c r="Z1232" s="4" t="s">
        <v>7</v>
      </c>
      <c r="AA1232" s="4" t="s">
        <v>11</v>
      </c>
      <c r="AB1232" s="4" t="s">
        <v>7</v>
      </c>
      <c r="AC1232" s="4" t="s">
        <v>7</v>
      </c>
      <c r="AD1232" s="4" t="s">
        <v>7</v>
      </c>
      <c r="AE1232" s="4" t="s">
        <v>14</v>
      </c>
    </row>
    <row r="1233" spans="1:31">
      <c r="A1233" t="n">
        <v>11159</v>
      </c>
      <c r="B1233" s="10" t="n">
        <v>5</v>
      </c>
      <c r="C1233" s="7" t="n">
        <v>28</v>
      </c>
      <c r="D1233" s="20" t="s">
        <v>3</v>
      </c>
      <c r="E1233" s="48" t="n">
        <v>47</v>
      </c>
      <c r="F1233" s="7" t="n">
        <v>61456</v>
      </c>
      <c r="G1233" s="7" t="n">
        <v>2</v>
      </c>
      <c r="H1233" s="7" t="n">
        <v>0</v>
      </c>
      <c r="I1233" s="7" t="s">
        <v>177</v>
      </c>
      <c r="J1233" s="20" t="s">
        <v>3</v>
      </c>
      <c r="K1233" s="7" t="n">
        <v>8</v>
      </c>
      <c r="L1233" s="7" t="n">
        <v>28</v>
      </c>
      <c r="M1233" s="20" t="s">
        <v>3</v>
      </c>
      <c r="N1233" s="21" t="n">
        <v>74</v>
      </c>
      <c r="O1233" s="7" t="n">
        <v>65</v>
      </c>
      <c r="P1233" s="20" t="s">
        <v>3</v>
      </c>
      <c r="Q1233" s="7" t="n">
        <v>0</v>
      </c>
      <c r="R1233" s="7" t="n">
        <v>1</v>
      </c>
      <c r="S1233" s="7" t="n">
        <v>3</v>
      </c>
      <c r="T1233" s="7" t="n">
        <v>9</v>
      </c>
      <c r="U1233" s="7" t="n">
        <v>28</v>
      </c>
      <c r="V1233" s="20" t="s">
        <v>3</v>
      </c>
      <c r="W1233" s="21" t="n">
        <v>74</v>
      </c>
      <c r="X1233" s="7" t="n">
        <v>65</v>
      </c>
      <c r="Y1233" s="20" t="s">
        <v>3</v>
      </c>
      <c r="Z1233" s="7" t="n">
        <v>0</v>
      </c>
      <c r="AA1233" s="7" t="n">
        <v>2</v>
      </c>
      <c r="AB1233" s="7" t="n">
        <v>3</v>
      </c>
      <c r="AC1233" s="7" t="n">
        <v>9</v>
      </c>
      <c r="AD1233" s="7" t="n">
        <v>1</v>
      </c>
      <c r="AE1233" s="11" t="n">
        <f t="normal" ca="1">A1237</f>
        <v>0</v>
      </c>
    </row>
    <row r="1234" spans="1:31">
      <c r="A1234" t="s">
        <v>4</v>
      </c>
      <c r="B1234" s="4" t="s">
        <v>5</v>
      </c>
      <c r="C1234" s="4" t="s">
        <v>9</v>
      </c>
      <c r="D1234" s="4" t="s">
        <v>7</v>
      </c>
      <c r="E1234" s="4" t="s">
        <v>7</v>
      </c>
      <c r="F1234" s="4" t="s">
        <v>12</v>
      </c>
    </row>
    <row r="1235" spans="1:31">
      <c r="A1235" t="n">
        <v>11207</v>
      </c>
      <c r="B1235" s="48" t="n">
        <v>47</v>
      </c>
      <c r="C1235" s="7" t="n">
        <v>61456</v>
      </c>
      <c r="D1235" s="7" t="n">
        <v>0</v>
      </c>
      <c r="E1235" s="7" t="n">
        <v>0</v>
      </c>
      <c r="F1235" s="7" t="s">
        <v>178</v>
      </c>
    </row>
    <row r="1236" spans="1:31">
      <c r="A1236" t="s">
        <v>4</v>
      </c>
      <c r="B1236" s="4" t="s">
        <v>5</v>
      </c>
      <c r="C1236" s="4" t="s">
        <v>7</v>
      </c>
      <c r="D1236" s="4" t="s">
        <v>9</v>
      </c>
      <c r="E1236" s="4" t="s">
        <v>10</v>
      </c>
    </row>
    <row r="1237" spans="1:31">
      <c r="A1237" t="n">
        <v>11220</v>
      </c>
      <c r="B1237" s="25" t="n">
        <v>58</v>
      </c>
      <c r="C1237" s="7" t="n">
        <v>0</v>
      </c>
      <c r="D1237" s="7" t="n">
        <v>300</v>
      </c>
      <c r="E1237" s="7" t="n">
        <v>1</v>
      </c>
    </row>
    <row r="1238" spans="1:31">
      <c r="A1238" t="s">
        <v>4</v>
      </c>
      <c r="B1238" s="4" t="s">
        <v>5</v>
      </c>
      <c r="C1238" s="4" t="s">
        <v>7</v>
      </c>
      <c r="D1238" s="4" t="s">
        <v>9</v>
      </c>
    </row>
    <row r="1239" spans="1:31">
      <c r="A1239" t="n">
        <v>11228</v>
      </c>
      <c r="B1239" s="25" t="n">
        <v>58</v>
      </c>
      <c r="C1239" s="7" t="n">
        <v>255</v>
      </c>
      <c r="D1239" s="7" t="n">
        <v>0</v>
      </c>
    </row>
    <row r="1240" spans="1:31">
      <c r="A1240" t="s">
        <v>4</v>
      </c>
      <c r="B1240" s="4" t="s">
        <v>5</v>
      </c>
      <c r="C1240" s="4" t="s">
        <v>7</v>
      </c>
      <c r="D1240" s="4" t="s">
        <v>7</v>
      </c>
      <c r="E1240" s="4" t="s">
        <v>7</v>
      </c>
      <c r="F1240" s="4" t="s">
        <v>7</v>
      </c>
    </row>
    <row r="1241" spans="1:31">
      <c r="A1241" t="n">
        <v>11232</v>
      </c>
      <c r="B1241" s="8" t="n">
        <v>14</v>
      </c>
      <c r="C1241" s="7" t="n">
        <v>0</v>
      </c>
      <c r="D1241" s="7" t="n">
        <v>0</v>
      </c>
      <c r="E1241" s="7" t="n">
        <v>0</v>
      </c>
      <c r="F1241" s="7" t="n">
        <v>64</v>
      </c>
    </row>
    <row r="1242" spans="1:31">
      <c r="A1242" t="s">
        <v>4</v>
      </c>
      <c r="B1242" s="4" t="s">
        <v>5</v>
      </c>
      <c r="C1242" s="4" t="s">
        <v>7</v>
      </c>
      <c r="D1242" s="4" t="s">
        <v>9</v>
      </c>
    </row>
    <row r="1243" spans="1:31">
      <c r="A1243" t="n">
        <v>11237</v>
      </c>
      <c r="B1243" s="22" t="n">
        <v>22</v>
      </c>
      <c r="C1243" s="7" t="n">
        <v>0</v>
      </c>
      <c r="D1243" s="7" t="n">
        <v>8195</v>
      </c>
    </row>
    <row r="1244" spans="1:31">
      <c r="A1244" t="s">
        <v>4</v>
      </c>
      <c r="B1244" s="4" t="s">
        <v>5</v>
      </c>
      <c r="C1244" s="4" t="s">
        <v>7</v>
      </c>
      <c r="D1244" s="4" t="s">
        <v>9</v>
      </c>
    </row>
    <row r="1245" spans="1:31">
      <c r="A1245" t="n">
        <v>11241</v>
      </c>
      <c r="B1245" s="25" t="n">
        <v>58</v>
      </c>
      <c r="C1245" s="7" t="n">
        <v>5</v>
      </c>
      <c r="D1245" s="7" t="n">
        <v>300</v>
      </c>
    </row>
    <row r="1246" spans="1:31">
      <c r="A1246" t="s">
        <v>4</v>
      </c>
      <c r="B1246" s="4" t="s">
        <v>5</v>
      </c>
      <c r="C1246" s="4" t="s">
        <v>10</v>
      </c>
      <c r="D1246" s="4" t="s">
        <v>9</v>
      </c>
    </row>
    <row r="1247" spans="1:31">
      <c r="A1247" t="n">
        <v>11245</v>
      </c>
      <c r="B1247" s="49" t="n">
        <v>103</v>
      </c>
      <c r="C1247" s="7" t="n">
        <v>0</v>
      </c>
      <c r="D1247" s="7" t="n">
        <v>300</v>
      </c>
    </row>
    <row r="1248" spans="1:31">
      <c r="A1248" t="s">
        <v>4</v>
      </c>
      <c r="B1248" s="4" t="s">
        <v>5</v>
      </c>
      <c r="C1248" s="4" t="s">
        <v>7</v>
      </c>
    </row>
    <row r="1249" spans="1:31">
      <c r="A1249" t="n">
        <v>11252</v>
      </c>
      <c r="B1249" s="27" t="n">
        <v>64</v>
      </c>
      <c r="C1249" s="7" t="n">
        <v>7</v>
      </c>
    </row>
    <row r="1250" spans="1:31">
      <c r="A1250" t="s">
        <v>4</v>
      </c>
      <c r="B1250" s="4" t="s">
        <v>5</v>
      </c>
      <c r="C1250" s="4" t="s">
        <v>7</v>
      </c>
      <c r="D1250" s="4" t="s">
        <v>9</v>
      </c>
    </row>
    <row r="1251" spans="1:31">
      <c r="A1251" t="n">
        <v>11254</v>
      </c>
      <c r="B1251" s="50" t="n">
        <v>72</v>
      </c>
      <c r="C1251" s="7" t="n">
        <v>5</v>
      </c>
      <c r="D1251" s="7" t="n">
        <v>0</v>
      </c>
    </row>
    <row r="1252" spans="1:31">
      <c r="A1252" t="s">
        <v>4</v>
      </c>
      <c r="B1252" s="4" t="s">
        <v>5</v>
      </c>
      <c r="C1252" s="4" t="s">
        <v>7</v>
      </c>
      <c r="D1252" s="20" t="s">
        <v>42</v>
      </c>
      <c r="E1252" s="4" t="s">
        <v>5</v>
      </c>
      <c r="F1252" s="4" t="s">
        <v>7</v>
      </c>
      <c r="G1252" s="4" t="s">
        <v>9</v>
      </c>
      <c r="H1252" s="20" t="s">
        <v>43</v>
      </c>
      <c r="I1252" s="4" t="s">
        <v>7</v>
      </c>
      <c r="J1252" s="4" t="s">
        <v>11</v>
      </c>
      <c r="K1252" s="4" t="s">
        <v>7</v>
      </c>
      <c r="L1252" s="4" t="s">
        <v>7</v>
      </c>
      <c r="M1252" s="4" t="s">
        <v>14</v>
      </c>
    </row>
    <row r="1253" spans="1:31">
      <c r="A1253" t="n">
        <v>11258</v>
      </c>
      <c r="B1253" s="10" t="n">
        <v>5</v>
      </c>
      <c r="C1253" s="7" t="n">
        <v>28</v>
      </c>
      <c r="D1253" s="20" t="s">
        <v>3</v>
      </c>
      <c r="E1253" s="6" t="n">
        <v>162</v>
      </c>
      <c r="F1253" s="7" t="n">
        <v>4</v>
      </c>
      <c r="G1253" s="7" t="n">
        <v>8195</v>
      </c>
      <c r="H1253" s="20" t="s">
        <v>3</v>
      </c>
      <c r="I1253" s="7" t="n">
        <v>0</v>
      </c>
      <c r="J1253" s="7" t="n">
        <v>1</v>
      </c>
      <c r="K1253" s="7" t="n">
        <v>2</v>
      </c>
      <c r="L1253" s="7" t="n">
        <v>1</v>
      </c>
      <c r="M1253" s="11" t="n">
        <f t="normal" ca="1">A1259</f>
        <v>0</v>
      </c>
    </row>
    <row r="1254" spans="1:31">
      <c r="A1254" t="s">
        <v>4</v>
      </c>
      <c r="B1254" s="4" t="s">
        <v>5</v>
      </c>
      <c r="C1254" s="4" t="s">
        <v>7</v>
      </c>
      <c r="D1254" s="4" t="s">
        <v>12</v>
      </c>
    </row>
    <row r="1255" spans="1:31">
      <c r="A1255" t="n">
        <v>11275</v>
      </c>
      <c r="B1255" s="14" t="n">
        <v>2</v>
      </c>
      <c r="C1255" s="7" t="n">
        <v>10</v>
      </c>
      <c r="D1255" s="7" t="s">
        <v>179</v>
      </c>
    </row>
    <row r="1256" spans="1:31">
      <c r="A1256" t="s">
        <v>4</v>
      </c>
      <c r="B1256" s="4" t="s">
        <v>5</v>
      </c>
      <c r="C1256" s="4" t="s">
        <v>9</v>
      </c>
    </row>
    <row r="1257" spans="1:31">
      <c r="A1257" t="n">
        <v>11292</v>
      </c>
      <c r="B1257" s="26" t="n">
        <v>16</v>
      </c>
      <c r="C1257" s="7" t="n">
        <v>0</v>
      </c>
    </row>
    <row r="1258" spans="1:31">
      <c r="A1258" t="s">
        <v>4</v>
      </c>
      <c r="B1258" s="4" t="s">
        <v>5</v>
      </c>
      <c r="C1258" s="4" t="s">
        <v>7</v>
      </c>
      <c r="D1258" s="4" t="s">
        <v>9</v>
      </c>
      <c r="E1258" s="4" t="s">
        <v>9</v>
      </c>
      <c r="F1258" s="4" t="s">
        <v>9</v>
      </c>
      <c r="G1258" s="4" t="s">
        <v>9</v>
      </c>
      <c r="H1258" s="4" t="s">
        <v>9</v>
      </c>
      <c r="I1258" s="4" t="s">
        <v>9</v>
      </c>
      <c r="J1258" s="4" t="s">
        <v>9</v>
      </c>
      <c r="K1258" s="4" t="s">
        <v>9</v>
      </c>
      <c r="L1258" s="4" t="s">
        <v>9</v>
      </c>
      <c r="M1258" s="4" t="s">
        <v>9</v>
      </c>
      <c r="N1258" s="4" t="s">
        <v>11</v>
      </c>
      <c r="O1258" s="4" t="s">
        <v>11</v>
      </c>
      <c r="P1258" s="4" t="s">
        <v>11</v>
      </c>
      <c r="Q1258" s="4" t="s">
        <v>11</v>
      </c>
      <c r="R1258" s="4" t="s">
        <v>7</v>
      </c>
      <c r="S1258" s="4" t="s">
        <v>12</v>
      </c>
    </row>
    <row r="1259" spans="1:31">
      <c r="A1259" t="n">
        <v>11295</v>
      </c>
      <c r="B1259" s="51" t="n">
        <v>75</v>
      </c>
      <c r="C1259" s="7" t="n">
        <v>0</v>
      </c>
      <c r="D1259" s="7" t="n">
        <v>80</v>
      </c>
      <c r="E1259" s="7" t="n">
        <v>526</v>
      </c>
      <c r="F1259" s="7" t="n">
        <v>592</v>
      </c>
      <c r="G1259" s="7" t="n">
        <v>590</v>
      </c>
      <c r="H1259" s="7" t="n">
        <v>0</v>
      </c>
      <c r="I1259" s="7" t="n">
        <v>0</v>
      </c>
      <c r="J1259" s="7" t="n">
        <v>0</v>
      </c>
      <c r="K1259" s="7" t="n">
        <v>0</v>
      </c>
      <c r="L1259" s="7" t="n">
        <v>512</v>
      </c>
      <c r="M1259" s="7" t="n">
        <v>64</v>
      </c>
      <c r="N1259" s="7" t="n">
        <v>1065353216</v>
      </c>
      <c r="O1259" s="7" t="n">
        <v>1065353216</v>
      </c>
      <c r="P1259" s="7" t="n">
        <v>1065353216</v>
      </c>
      <c r="Q1259" s="7" t="n">
        <v>0</v>
      </c>
      <c r="R1259" s="7" t="n">
        <v>0</v>
      </c>
      <c r="S1259" s="7" t="s">
        <v>180</v>
      </c>
    </row>
    <row r="1260" spans="1:31">
      <c r="A1260" t="s">
        <v>4</v>
      </c>
      <c r="B1260" s="4" t="s">
        <v>5</v>
      </c>
      <c r="C1260" s="4" t="s">
        <v>7</v>
      </c>
      <c r="D1260" s="4" t="s">
        <v>9</v>
      </c>
      <c r="E1260" s="4" t="s">
        <v>9</v>
      </c>
      <c r="F1260" s="4" t="s">
        <v>9</v>
      </c>
      <c r="G1260" s="4" t="s">
        <v>9</v>
      </c>
      <c r="H1260" s="4" t="s">
        <v>9</v>
      </c>
      <c r="I1260" s="4" t="s">
        <v>9</v>
      </c>
      <c r="J1260" s="4" t="s">
        <v>9</v>
      </c>
      <c r="K1260" s="4" t="s">
        <v>9</v>
      </c>
      <c r="L1260" s="4" t="s">
        <v>9</v>
      </c>
      <c r="M1260" s="4" t="s">
        <v>9</v>
      </c>
      <c r="N1260" s="4" t="s">
        <v>11</v>
      </c>
      <c r="O1260" s="4" t="s">
        <v>11</v>
      </c>
      <c r="P1260" s="4" t="s">
        <v>11</v>
      </c>
      <c r="Q1260" s="4" t="s">
        <v>11</v>
      </c>
      <c r="R1260" s="4" t="s">
        <v>7</v>
      </c>
      <c r="S1260" s="4" t="s">
        <v>12</v>
      </c>
    </row>
    <row r="1261" spans="1:31">
      <c r="A1261" t="n">
        <v>11344</v>
      </c>
      <c r="B1261" s="51" t="n">
        <v>75</v>
      </c>
      <c r="C1261" s="7" t="n">
        <v>1</v>
      </c>
      <c r="D1261" s="7" t="n">
        <v>0</v>
      </c>
      <c r="E1261" s="7" t="n">
        <v>0</v>
      </c>
      <c r="F1261" s="7" t="n">
        <v>1024</v>
      </c>
      <c r="G1261" s="7" t="n">
        <v>720</v>
      </c>
      <c r="H1261" s="7" t="n">
        <v>0</v>
      </c>
      <c r="I1261" s="7" t="n">
        <v>0</v>
      </c>
      <c r="J1261" s="7" t="n">
        <v>0</v>
      </c>
      <c r="K1261" s="7" t="n">
        <v>0</v>
      </c>
      <c r="L1261" s="7" t="n">
        <v>1024</v>
      </c>
      <c r="M1261" s="7" t="n">
        <v>720</v>
      </c>
      <c r="N1261" s="7" t="n">
        <v>1065353216</v>
      </c>
      <c r="O1261" s="7" t="n">
        <v>1065353216</v>
      </c>
      <c r="P1261" s="7" t="n">
        <v>1065353216</v>
      </c>
      <c r="Q1261" s="7" t="n">
        <v>0</v>
      </c>
      <c r="R1261" s="7" t="n">
        <v>0</v>
      </c>
      <c r="S1261" s="7" t="s">
        <v>181</v>
      </c>
    </row>
    <row r="1262" spans="1:31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7</v>
      </c>
      <c r="F1262" s="4" t="s">
        <v>10</v>
      </c>
      <c r="G1262" s="4" t="s">
        <v>10</v>
      </c>
      <c r="H1262" s="4" t="s">
        <v>10</v>
      </c>
      <c r="I1262" s="4" t="s">
        <v>10</v>
      </c>
      <c r="J1262" s="4" t="s">
        <v>10</v>
      </c>
    </row>
    <row r="1263" spans="1:31">
      <c r="A1263" t="n">
        <v>11392</v>
      </c>
      <c r="B1263" s="52" t="n">
        <v>76</v>
      </c>
      <c r="C1263" s="7" t="n">
        <v>1</v>
      </c>
      <c r="D1263" s="7" t="n">
        <v>9</v>
      </c>
      <c r="E1263" s="7" t="n">
        <v>2</v>
      </c>
      <c r="F1263" s="7" t="n">
        <v>0</v>
      </c>
      <c r="G1263" s="7" t="n">
        <v>0</v>
      </c>
      <c r="H1263" s="7" t="n">
        <v>0</v>
      </c>
      <c r="I1263" s="7" t="n">
        <v>0</v>
      </c>
      <c r="J1263" s="7" t="n">
        <v>0</v>
      </c>
    </row>
    <row r="1264" spans="1:31">
      <c r="A1264" t="s">
        <v>4</v>
      </c>
      <c r="B1264" s="4" t="s">
        <v>5</v>
      </c>
      <c r="C1264" s="4" t="s">
        <v>7</v>
      </c>
      <c r="D1264" s="4" t="s">
        <v>9</v>
      </c>
      <c r="E1264" s="4" t="s">
        <v>9</v>
      </c>
      <c r="F1264" s="4" t="s">
        <v>9</v>
      </c>
      <c r="G1264" s="4" t="s">
        <v>9</v>
      </c>
      <c r="H1264" s="4" t="s">
        <v>9</v>
      </c>
      <c r="I1264" s="4" t="s">
        <v>9</v>
      </c>
      <c r="J1264" s="4" t="s">
        <v>9</v>
      </c>
      <c r="K1264" s="4" t="s">
        <v>9</v>
      </c>
      <c r="L1264" s="4" t="s">
        <v>9</v>
      </c>
      <c r="M1264" s="4" t="s">
        <v>9</v>
      </c>
      <c r="N1264" s="4" t="s">
        <v>11</v>
      </c>
      <c r="O1264" s="4" t="s">
        <v>11</v>
      </c>
      <c r="P1264" s="4" t="s">
        <v>11</v>
      </c>
      <c r="Q1264" s="4" t="s">
        <v>11</v>
      </c>
      <c r="R1264" s="4" t="s">
        <v>7</v>
      </c>
      <c r="S1264" s="4" t="s">
        <v>12</v>
      </c>
    </row>
    <row r="1265" spans="1:19">
      <c r="A1265" t="n">
        <v>11416</v>
      </c>
      <c r="B1265" s="51" t="n">
        <v>75</v>
      </c>
      <c r="C1265" s="7" t="n">
        <v>2</v>
      </c>
      <c r="D1265" s="7" t="n">
        <v>0</v>
      </c>
      <c r="E1265" s="7" t="n">
        <v>0</v>
      </c>
      <c r="F1265" s="7" t="n">
        <v>1024</v>
      </c>
      <c r="G1265" s="7" t="n">
        <v>720</v>
      </c>
      <c r="H1265" s="7" t="n">
        <v>0</v>
      </c>
      <c r="I1265" s="7" t="n">
        <v>0</v>
      </c>
      <c r="J1265" s="7" t="n">
        <v>0</v>
      </c>
      <c r="K1265" s="7" t="n">
        <v>0</v>
      </c>
      <c r="L1265" s="7" t="n">
        <v>1024</v>
      </c>
      <c r="M1265" s="7" t="n">
        <v>720</v>
      </c>
      <c r="N1265" s="7" t="n">
        <v>1065353216</v>
      </c>
      <c r="O1265" s="7" t="n">
        <v>1065353216</v>
      </c>
      <c r="P1265" s="7" t="n">
        <v>1065353216</v>
      </c>
      <c r="Q1265" s="7" t="n">
        <v>0</v>
      </c>
      <c r="R1265" s="7" t="n">
        <v>0</v>
      </c>
      <c r="S1265" s="7" t="s">
        <v>182</v>
      </c>
    </row>
    <row r="1266" spans="1:19">
      <c r="A1266" t="s">
        <v>4</v>
      </c>
      <c r="B1266" s="4" t="s">
        <v>5</v>
      </c>
      <c r="C1266" s="4" t="s">
        <v>7</v>
      </c>
      <c r="D1266" s="4" t="s">
        <v>7</v>
      </c>
      <c r="E1266" s="4" t="s">
        <v>7</v>
      </c>
      <c r="F1266" s="4" t="s">
        <v>10</v>
      </c>
      <c r="G1266" s="4" t="s">
        <v>10</v>
      </c>
      <c r="H1266" s="4" t="s">
        <v>10</v>
      </c>
      <c r="I1266" s="4" t="s">
        <v>10</v>
      </c>
      <c r="J1266" s="4" t="s">
        <v>10</v>
      </c>
    </row>
    <row r="1267" spans="1:19">
      <c r="A1267" t="n">
        <v>11464</v>
      </c>
      <c r="B1267" s="52" t="n">
        <v>76</v>
      </c>
      <c r="C1267" s="7" t="n">
        <v>2</v>
      </c>
      <c r="D1267" s="7" t="n">
        <v>9</v>
      </c>
      <c r="E1267" s="7" t="n">
        <v>2</v>
      </c>
      <c r="F1267" s="7" t="n">
        <v>0</v>
      </c>
      <c r="G1267" s="7" t="n">
        <v>0</v>
      </c>
      <c r="H1267" s="7" t="n">
        <v>0</v>
      </c>
      <c r="I1267" s="7" t="n">
        <v>0</v>
      </c>
      <c r="J1267" s="7" t="n">
        <v>0</v>
      </c>
    </row>
    <row r="1268" spans="1:19">
      <c r="A1268" t="s">
        <v>4</v>
      </c>
      <c r="B1268" s="4" t="s">
        <v>5</v>
      </c>
      <c r="C1268" s="4" t="s">
        <v>7</v>
      </c>
      <c r="D1268" s="4" t="s">
        <v>9</v>
      </c>
      <c r="E1268" s="4" t="s">
        <v>9</v>
      </c>
      <c r="F1268" s="4" t="s">
        <v>9</v>
      </c>
      <c r="G1268" s="4" t="s">
        <v>9</v>
      </c>
      <c r="H1268" s="4" t="s">
        <v>9</v>
      </c>
      <c r="I1268" s="4" t="s">
        <v>9</v>
      </c>
      <c r="J1268" s="4" t="s">
        <v>9</v>
      </c>
      <c r="K1268" s="4" t="s">
        <v>9</v>
      </c>
      <c r="L1268" s="4" t="s">
        <v>9</v>
      </c>
      <c r="M1268" s="4" t="s">
        <v>9</v>
      </c>
      <c r="N1268" s="4" t="s">
        <v>11</v>
      </c>
      <c r="O1268" s="4" t="s">
        <v>11</v>
      </c>
      <c r="P1268" s="4" t="s">
        <v>11</v>
      </c>
      <c r="Q1268" s="4" t="s">
        <v>11</v>
      </c>
      <c r="R1268" s="4" t="s">
        <v>7</v>
      </c>
      <c r="S1268" s="4" t="s">
        <v>12</v>
      </c>
    </row>
    <row r="1269" spans="1:19">
      <c r="A1269" t="n">
        <v>11488</v>
      </c>
      <c r="B1269" s="51" t="n">
        <v>75</v>
      </c>
      <c r="C1269" s="7" t="n">
        <v>3</v>
      </c>
      <c r="D1269" s="7" t="n">
        <v>0</v>
      </c>
      <c r="E1269" s="7" t="n">
        <v>0</v>
      </c>
      <c r="F1269" s="7" t="n">
        <v>1024</v>
      </c>
      <c r="G1269" s="7" t="n">
        <v>720</v>
      </c>
      <c r="H1269" s="7" t="n">
        <v>0</v>
      </c>
      <c r="I1269" s="7" t="n">
        <v>0</v>
      </c>
      <c r="J1269" s="7" t="n">
        <v>0</v>
      </c>
      <c r="K1269" s="7" t="n">
        <v>0</v>
      </c>
      <c r="L1269" s="7" t="n">
        <v>1024</v>
      </c>
      <c r="M1269" s="7" t="n">
        <v>720</v>
      </c>
      <c r="N1269" s="7" t="n">
        <v>1065353216</v>
      </c>
      <c r="O1269" s="7" t="n">
        <v>1065353216</v>
      </c>
      <c r="P1269" s="7" t="n">
        <v>1065353216</v>
      </c>
      <c r="Q1269" s="7" t="n">
        <v>0</v>
      </c>
      <c r="R1269" s="7" t="n">
        <v>0</v>
      </c>
      <c r="S1269" s="7" t="s">
        <v>183</v>
      </c>
    </row>
    <row r="1270" spans="1:19">
      <c r="A1270" t="s">
        <v>4</v>
      </c>
      <c r="B1270" s="4" t="s">
        <v>5</v>
      </c>
      <c r="C1270" s="4" t="s">
        <v>7</v>
      </c>
      <c r="D1270" s="4" t="s">
        <v>7</v>
      </c>
      <c r="E1270" s="4" t="s">
        <v>7</v>
      </c>
      <c r="F1270" s="4" t="s">
        <v>10</v>
      </c>
      <c r="G1270" s="4" t="s">
        <v>10</v>
      </c>
      <c r="H1270" s="4" t="s">
        <v>10</v>
      </c>
      <c r="I1270" s="4" t="s">
        <v>10</v>
      </c>
      <c r="J1270" s="4" t="s">
        <v>10</v>
      </c>
    </row>
    <row r="1271" spans="1:19">
      <c r="A1271" t="n">
        <v>11536</v>
      </c>
      <c r="B1271" s="52" t="n">
        <v>76</v>
      </c>
      <c r="C1271" s="7" t="n">
        <v>3</v>
      </c>
      <c r="D1271" s="7" t="n">
        <v>9</v>
      </c>
      <c r="E1271" s="7" t="n">
        <v>2</v>
      </c>
      <c r="F1271" s="7" t="n">
        <v>0</v>
      </c>
      <c r="G1271" s="7" t="n">
        <v>0</v>
      </c>
      <c r="H1271" s="7" t="n">
        <v>0</v>
      </c>
      <c r="I1271" s="7" t="n">
        <v>0</v>
      </c>
      <c r="J1271" s="7" t="n">
        <v>0</v>
      </c>
    </row>
    <row r="1272" spans="1:19">
      <c r="A1272" t="s">
        <v>4</v>
      </c>
      <c r="B1272" s="4" t="s">
        <v>5</v>
      </c>
      <c r="C1272" s="4" t="s">
        <v>7</v>
      </c>
      <c r="D1272" s="4" t="s">
        <v>9</v>
      </c>
      <c r="E1272" s="4" t="s">
        <v>9</v>
      </c>
      <c r="F1272" s="4" t="s">
        <v>9</v>
      </c>
      <c r="G1272" s="4" t="s">
        <v>9</v>
      </c>
      <c r="H1272" s="4" t="s">
        <v>9</v>
      </c>
      <c r="I1272" s="4" t="s">
        <v>9</v>
      </c>
      <c r="J1272" s="4" t="s">
        <v>9</v>
      </c>
      <c r="K1272" s="4" t="s">
        <v>9</v>
      </c>
      <c r="L1272" s="4" t="s">
        <v>9</v>
      </c>
      <c r="M1272" s="4" t="s">
        <v>9</v>
      </c>
      <c r="N1272" s="4" t="s">
        <v>11</v>
      </c>
      <c r="O1272" s="4" t="s">
        <v>11</v>
      </c>
      <c r="P1272" s="4" t="s">
        <v>11</v>
      </c>
      <c r="Q1272" s="4" t="s">
        <v>11</v>
      </c>
      <c r="R1272" s="4" t="s">
        <v>7</v>
      </c>
      <c r="S1272" s="4" t="s">
        <v>12</v>
      </c>
    </row>
    <row r="1273" spans="1:19">
      <c r="A1273" t="n">
        <v>11560</v>
      </c>
      <c r="B1273" s="51" t="n">
        <v>75</v>
      </c>
      <c r="C1273" s="7" t="n">
        <v>4</v>
      </c>
      <c r="D1273" s="7" t="n">
        <v>0</v>
      </c>
      <c r="E1273" s="7" t="n">
        <v>0</v>
      </c>
      <c r="F1273" s="7" t="n">
        <v>1024</v>
      </c>
      <c r="G1273" s="7" t="n">
        <v>720</v>
      </c>
      <c r="H1273" s="7" t="n">
        <v>0</v>
      </c>
      <c r="I1273" s="7" t="n">
        <v>0</v>
      </c>
      <c r="J1273" s="7" t="n">
        <v>0</v>
      </c>
      <c r="K1273" s="7" t="n">
        <v>0</v>
      </c>
      <c r="L1273" s="7" t="n">
        <v>1024</v>
      </c>
      <c r="M1273" s="7" t="n">
        <v>720</v>
      </c>
      <c r="N1273" s="7" t="n">
        <v>1065353216</v>
      </c>
      <c r="O1273" s="7" t="n">
        <v>1065353216</v>
      </c>
      <c r="P1273" s="7" t="n">
        <v>1065353216</v>
      </c>
      <c r="Q1273" s="7" t="n">
        <v>0</v>
      </c>
      <c r="R1273" s="7" t="n">
        <v>0</v>
      </c>
      <c r="S1273" s="7" t="s">
        <v>184</v>
      </c>
    </row>
    <row r="1274" spans="1:19">
      <c r="A1274" t="s">
        <v>4</v>
      </c>
      <c r="B1274" s="4" t="s">
        <v>5</v>
      </c>
      <c r="C1274" s="4" t="s">
        <v>7</v>
      </c>
      <c r="D1274" s="4" t="s">
        <v>7</v>
      </c>
      <c r="E1274" s="4" t="s">
        <v>7</v>
      </c>
      <c r="F1274" s="4" t="s">
        <v>10</v>
      </c>
      <c r="G1274" s="4" t="s">
        <v>10</v>
      </c>
      <c r="H1274" s="4" t="s">
        <v>10</v>
      </c>
      <c r="I1274" s="4" t="s">
        <v>10</v>
      </c>
      <c r="J1274" s="4" t="s">
        <v>10</v>
      </c>
    </row>
    <row r="1275" spans="1:19">
      <c r="A1275" t="n">
        <v>11608</v>
      </c>
      <c r="B1275" s="52" t="n">
        <v>76</v>
      </c>
      <c r="C1275" s="7" t="n">
        <v>4</v>
      </c>
      <c r="D1275" s="7" t="n">
        <v>9</v>
      </c>
      <c r="E1275" s="7" t="n">
        <v>2</v>
      </c>
      <c r="F1275" s="7" t="n">
        <v>0</v>
      </c>
      <c r="G1275" s="7" t="n">
        <v>0</v>
      </c>
      <c r="H1275" s="7" t="n">
        <v>0</v>
      </c>
      <c r="I1275" s="7" t="n">
        <v>0</v>
      </c>
      <c r="J1275" s="7" t="n">
        <v>0</v>
      </c>
    </row>
    <row r="1276" spans="1:19">
      <c r="A1276" t="s">
        <v>4</v>
      </c>
      <c r="B1276" s="4" t="s">
        <v>5</v>
      </c>
      <c r="C1276" s="4" t="s">
        <v>7</v>
      </c>
      <c r="D1276" s="4" t="s">
        <v>9</v>
      </c>
      <c r="E1276" s="4" t="s">
        <v>9</v>
      </c>
      <c r="F1276" s="4" t="s">
        <v>9</v>
      </c>
      <c r="G1276" s="4" t="s">
        <v>9</v>
      </c>
      <c r="H1276" s="4" t="s">
        <v>9</v>
      </c>
      <c r="I1276" s="4" t="s">
        <v>9</v>
      </c>
      <c r="J1276" s="4" t="s">
        <v>9</v>
      </c>
      <c r="K1276" s="4" t="s">
        <v>9</v>
      </c>
      <c r="L1276" s="4" t="s">
        <v>9</v>
      </c>
      <c r="M1276" s="4" t="s">
        <v>9</v>
      </c>
      <c r="N1276" s="4" t="s">
        <v>11</v>
      </c>
      <c r="O1276" s="4" t="s">
        <v>11</v>
      </c>
      <c r="P1276" s="4" t="s">
        <v>11</v>
      </c>
      <c r="Q1276" s="4" t="s">
        <v>11</v>
      </c>
      <c r="R1276" s="4" t="s">
        <v>7</v>
      </c>
      <c r="S1276" s="4" t="s">
        <v>12</v>
      </c>
    </row>
    <row r="1277" spans="1:19">
      <c r="A1277" t="n">
        <v>11632</v>
      </c>
      <c r="B1277" s="51" t="n">
        <v>75</v>
      </c>
      <c r="C1277" s="7" t="n">
        <v>5</v>
      </c>
      <c r="D1277" s="7" t="n">
        <v>0</v>
      </c>
      <c r="E1277" s="7" t="n">
        <v>0</v>
      </c>
      <c r="F1277" s="7" t="n">
        <v>1024</v>
      </c>
      <c r="G1277" s="7" t="n">
        <v>720</v>
      </c>
      <c r="H1277" s="7" t="n">
        <v>0</v>
      </c>
      <c r="I1277" s="7" t="n">
        <v>0</v>
      </c>
      <c r="J1277" s="7" t="n">
        <v>0</v>
      </c>
      <c r="K1277" s="7" t="n">
        <v>0</v>
      </c>
      <c r="L1277" s="7" t="n">
        <v>1024</v>
      </c>
      <c r="M1277" s="7" t="n">
        <v>720</v>
      </c>
      <c r="N1277" s="7" t="n">
        <v>1065353216</v>
      </c>
      <c r="O1277" s="7" t="n">
        <v>1065353216</v>
      </c>
      <c r="P1277" s="7" t="n">
        <v>1065353216</v>
      </c>
      <c r="Q1277" s="7" t="n">
        <v>0</v>
      </c>
      <c r="R1277" s="7" t="n">
        <v>0</v>
      </c>
      <c r="S1277" s="7" t="s">
        <v>185</v>
      </c>
    </row>
    <row r="1278" spans="1:19">
      <c r="A1278" t="s">
        <v>4</v>
      </c>
      <c r="B1278" s="4" t="s">
        <v>5</v>
      </c>
      <c r="C1278" s="4" t="s">
        <v>7</v>
      </c>
      <c r="D1278" s="4" t="s">
        <v>7</v>
      </c>
      <c r="E1278" s="4" t="s">
        <v>7</v>
      </c>
      <c r="F1278" s="4" t="s">
        <v>10</v>
      </c>
      <c r="G1278" s="4" t="s">
        <v>10</v>
      </c>
      <c r="H1278" s="4" t="s">
        <v>10</v>
      </c>
      <c r="I1278" s="4" t="s">
        <v>10</v>
      </c>
      <c r="J1278" s="4" t="s">
        <v>10</v>
      </c>
    </row>
    <row r="1279" spans="1:19">
      <c r="A1279" t="n">
        <v>11680</v>
      </c>
      <c r="B1279" s="52" t="n">
        <v>76</v>
      </c>
      <c r="C1279" s="7" t="n">
        <v>5</v>
      </c>
      <c r="D1279" s="7" t="n">
        <v>9</v>
      </c>
      <c r="E1279" s="7" t="n">
        <v>2</v>
      </c>
      <c r="F1279" s="7" t="n">
        <v>0</v>
      </c>
      <c r="G1279" s="7" t="n">
        <v>0</v>
      </c>
      <c r="H1279" s="7" t="n">
        <v>0</v>
      </c>
      <c r="I1279" s="7" t="n">
        <v>0</v>
      </c>
      <c r="J1279" s="7" t="n">
        <v>0</v>
      </c>
    </row>
    <row r="1280" spans="1:19">
      <c r="A1280" t="s">
        <v>4</v>
      </c>
      <c r="B1280" s="4" t="s">
        <v>5</v>
      </c>
      <c r="C1280" s="4" t="s">
        <v>7</v>
      </c>
      <c r="D1280" s="4" t="s">
        <v>9</v>
      </c>
      <c r="E1280" s="4" t="s">
        <v>9</v>
      </c>
      <c r="F1280" s="4" t="s">
        <v>9</v>
      </c>
      <c r="G1280" s="4" t="s">
        <v>9</v>
      </c>
      <c r="H1280" s="4" t="s">
        <v>9</v>
      </c>
      <c r="I1280" s="4" t="s">
        <v>9</v>
      </c>
      <c r="J1280" s="4" t="s">
        <v>9</v>
      </c>
      <c r="K1280" s="4" t="s">
        <v>9</v>
      </c>
      <c r="L1280" s="4" t="s">
        <v>9</v>
      </c>
      <c r="M1280" s="4" t="s">
        <v>9</v>
      </c>
      <c r="N1280" s="4" t="s">
        <v>11</v>
      </c>
      <c r="O1280" s="4" t="s">
        <v>11</v>
      </c>
      <c r="P1280" s="4" t="s">
        <v>11</v>
      </c>
      <c r="Q1280" s="4" t="s">
        <v>11</v>
      </c>
      <c r="R1280" s="4" t="s">
        <v>7</v>
      </c>
      <c r="S1280" s="4" t="s">
        <v>12</v>
      </c>
    </row>
    <row r="1281" spans="1:19">
      <c r="A1281" t="n">
        <v>11704</v>
      </c>
      <c r="B1281" s="51" t="n">
        <v>75</v>
      </c>
      <c r="C1281" s="7" t="n">
        <v>6</v>
      </c>
      <c r="D1281" s="7" t="n">
        <v>0</v>
      </c>
      <c r="E1281" s="7" t="n">
        <v>0</v>
      </c>
      <c r="F1281" s="7" t="n">
        <v>1024</v>
      </c>
      <c r="G1281" s="7" t="n">
        <v>720</v>
      </c>
      <c r="H1281" s="7" t="n">
        <v>0</v>
      </c>
      <c r="I1281" s="7" t="n">
        <v>0</v>
      </c>
      <c r="J1281" s="7" t="n">
        <v>0</v>
      </c>
      <c r="K1281" s="7" t="n">
        <v>0</v>
      </c>
      <c r="L1281" s="7" t="n">
        <v>1024</v>
      </c>
      <c r="M1281" s="7" t="n">
        <v>720</v>
      </c>
      <c r="N1281" s="7" t="n">
        <v>1065353216</v>
      </c>
      <c r="O1281" s="7" t="n">
        <v>1065353216</v>
      </c>
      <c r="P1281" s="7" t="n">
        <v>1065353216</v>
      </c>
      <c r="Q1281" s="7" t="n">
        <v>0</v>
      </c>
      <c r="R1281" s="7" t="n">
        <v>0</v>
      </c>
      <c r="S1281" s="7" t="s">
        <v>186</v>
      </c>
    </row>
    <row r="1282" spans="1:19">
      <c r="A1282" t="s">
        <v>4</v>
      </c>
      <c r="B1282" s="4" t="s">
        <v>5</v>
      </c>
      <c r="C1282" s="4" t="s">
        <v>7</v>
      </c>
      <c r="D1282" s="4" t="s">
        <v>7</v>
      </c>
      <c r="E1282" s="4" t="s">
        <v>7</v>
      </c>
      <c r="F1282" s="4" t="s">
        <v>10</v>
      </c>
      <c r="G1282" s="4" t="s">
        <v>10</v>
      </c>
      <c r="H1282" s="4" t="s">
        <v>10</v>
      </c>
      <c r="I1282" s="4" t="s">
        <v>10</v>
      </c>
      <c r="J1282" s="4" t="s">
        <v>10</v>
      </c>
    </row>
    <row r="1283" spans="1:19">
      <c r="A1283" t="n">
        <v>11752</v>
      </c>
      <c r="B1283" s="52" t="n">
        <v>76</v>
      </c>
      <c r="C1283" s="7" t="n">
        <v>6</v>
      </c>
      <c r="D1283" s="7" t="n">
        <v>9</v>
      </c>
      <c r="E1283" s="7" t="n">
        <v>2</v>
      </c>
      <c r="F1283" s="7" t="n">
        <v>0</v>
      </c>
      <c r="G1283" s="7" t="n">
        <v>0</v>
      </c>
      <c r="H1283" s="7" t="n">
        <v>0</v>
      </c>
      <c r="I1283" s="7" t="n">
        <v>0</v>
      </c>
      <c r="J1283" s="7" t="n">
        <v>0</v>
      </c>
    </row>
    <row r="1284" spans="1:19">
      <c r="A1284" t="s">
        <v>4</v>
      </c>
      <c r="B1284" s="4" t="s">
        <v>5</v>
      </c>
      <c r="C1284" s="4" t="s">
        <v>7</v>
      </c>
      <c r="D1284" s="4" t="s">
        <v>9</v>
      </c>
      <c r="E1284" s="4" t="s">
        <v>9</v>
      </c>
      <c r="F1284" s="4" t="s">
        <v>9</v>
      </c>
      <c r="G1284" s="4" t="s">
        <v>9</v>
      </c>
      <c r="H1284" s="4" t="s">
        <v>9</v>
      </c>
      <c r="I1284" s="4" t="s">
        <v>9</v>
      </c>
      <c r="J1284" s="4" t="s">
        <v>9</v>
      </c>
      <c r="K1284" s="4" t="s">
        <v>9</v>
      </c>
      <c r="L1284" s="4" t="s">
        <v>9</v>
      </c>
      <c r="M1284" s="4" t="s">
        <v>9</v>
      </c>
      <c r="N1284" s="4" t="s">
        <v>11</v>
      </c>
      <c r="O1284" s="4" t="s">
        <v>11</v>
      </c>
      <c r="P1284" s="4" t="s">
        <v>11</v>
      </c>
      <c r="Q1284" s="4" t="s">
        <v>11</v>
      </c>
      <c r="R1284" s="4" t="s">
        <v>7</v>
      </c>
      <c r="S1284" s="4" t="s">
        <v>12</v>
      </c>
    </row>
    <row r="1285" spans="1:19">
      <c r="A1285" t="n">
        <v>11776</v>
      </c>
      <c r="B1285" s="51" t="n">
        <v>75</v>
      </c>
      <c r="C1285" s="7" t="n">
        <v>7</v>
      </c>
      <c r="D1285" s="7" t="n">
        <v>0</v>
      </c>
      <c r="E1285" s="7" t="n">
        <v>0</v>
      </c>
      <c r="F1285" s="7" t="n">
        <v>1024</v>
      </c>
      <c r="G1285" s="7" t="n">
        <v>720</v>
      </c>
      <c r="H1285" s="7" t="n">
        <v>0</v>
      </c>
      <c r="I1285" s="7" t="n">
        <v>0</v>
      </c>
      <c r="J1285" s="7" t="n">
        <v>0</v>
      </c>
      <c r="K1285" s="7" t="n">
        <v>0</v>
      </c>
      <c r="L1285" s="7" t="n">
        <v>1024</v>
      </c>
      <c r="M1285" s="7" t="n">
        <v>720</v>
      </c>
      <c r="N1285" s="7" t="n">
        <v>1065353216</v>
      </c>
      <c r="O1285" s="7" t="n">
        <v>1065353216</v>
      </c>
      <c r="P1285" s="7" t="n">
        <v>1065353216</v>
      </c>
      <c r="Q1285" s="7" t="n">
        <v>0</v>
      </c>
      <c r="R1285" s="7" t="n">
        <v>0</v>
      </c>
      <c r="S1285" s="7" t="s">
        <v>187</v>
      </c>
    </row>
    <row r="1286" spans="1:19">
      <c r="A1286" t="s">
        <v>4</v>
      </c>
      <c r="B1286" s="4" t="s">
        <v>5</v>
      </c>
      <c r="C1286" s="4" t="s">
        <v>7</v>
      </c>
      <c r="D1286" s="4" t="s">
        <v>7</v>
      </c>
      <c r="E1286" s="4" t="s">
        <v>7</v>
      </c>
      <c r="F1286" s="4" t="s">
        <v>10</v>
      </c>
      <c r="G1286" s="4" t="s">
        <v>10</v>
      </c>
      <c r="H1286" s="4" t="s">
        <v>10</v>
      </c>
      <c r="I1286" s="4" t="s">
        <v>10</v>
      </c>
      <c r="J1286" s="4" t="s">
        <v>10</v>
      </c>
    </row>
    <row r="1287" spans="1:19">
      <c r="A1287" t="n">
        <v>11824</v>
      </c>
      <c r="B1287" s="52" t="n">
        <v>76</v>
      </c>
      <c r="C1287" s="7" t="n">
        <v>7</v>
      </c>
      <c r="D1287" s="7" t="n">
        <v>9</v>
      </c>
      <c r="E1287" s="7" t="n">
        <v>2</v>
      </c>
      <c r="F1287" s="7" t="n">
        <v>0</v>
      </c>
      <c r="G1287" s="7" t="n">
        <v>0</v>
      </c>
      <c r="H1287" s="7" t="n">
        <v>0</v>
      </c>
      <c r="I1287" s="7" t="n">
        <v>0</v>
      </c>
      <c r="J1287" s="7" t="n">
        <v>0</v>
      </c>
    </row>
    <row r="1288" spans="1:19">
      <c r="A1288" t="s">
        <v>4</v>
      </c>
      <c r="B1288" s="4" t="s">
        <v>5</v>
      </c>
      <c r="C1288" s="4" t="s">
        <v>7</v>
      </c>
      <c r="D1288" s="4" t="s">
        <v>9</v>
      </c>
      <c r="E1288" s="4" t="s">
        <v>9</v>
      </c>
      <c r="F1288" s="4" t="s">
        <v>9</v>
      </c>
      <c r="G1288" s="4" t="s">
        <v>9</v>
      </c>
      <c r="H1288" s="4" t="s">
        <v>9</v>
      </c>
      <c r="I1288" s="4" t="s">
        <v>9</v>
      </c>
      <c r="J1288" s="4" t="s">
        <v>9</v>
      </c>
      <c r="K1288" s="4" t="s">
        <v>9</v>
      </c>
      <c r="L1288" s="4" t="s">
        <v>9</v>
      </c>
      <c r="M1288" s="4" t="s">
        <v>9</v>
      </c>
      <c r="N1288" s="4" t="s">
        <v>11</v>
      </c>
      <c r="O1288" s="4" t="s">
        <v>11</v>
      </c>
      <c r="P1288" s="4" t="s">
        <v>11</v>
      </c>
      <c r="Q1288" s="4" t="s">
        <v>11</v>
      </c>
      <c r="R1288" s="4" t="s">
        <v>7</v>
      </c>
      <c r="S1288" s="4" t="s">
        <v>12</v>
      </c>
    </row>
    <row r="1289" spans="1:19">
      <c r="A1289" t="n">
        <v>11848</v>
      </c>
      <c r="B1289" s="51" t="n">
        <v>75</v>
      </c>
      <c r="C1289" s="7" t="n">
        <v>8</v>
      </c>
      <c r="D1289" s="7" t="n">
        <v>0</v>
      </c>
      <c r="E1289" s="7" t="n">
        <v>0</v>
      </c>
      <c r="F1289" s="7" t="n">
        <v>1024</v>
      </c>
      <c r="G1289" s="7" t="n">
        <v>720</v>
      </c>
      <c r="H1289" s="7" t="n">
        <v>0</v>
      </c>
      <c r="I1289" s="7" t="n">
        <v>0</v>
      </c>
      <c r="J1289" s="7" t="n">
        <v>0</v>
      </c>
      <c r="K1289" s="7" t="n">
        <v>0</v>
      </c>
      <c r="L1289" s="7" t="n">
        <v>1024</v>
      </c>
      <c r="M1289" s="7" t="n">
        <v>720</v>
      </c>
      <c r="N1289" s="7" t="n">
        <v>1065353216</v>
      </c>
      <c r="O1289" s="7" t="n">
        <v>1065353216</v>
      </c>
      <c r="P1289" s="7" t="n">
        <v>1065353216</v>
      </c>
      <c r="Q1289" s="7" t="n">
        <v>0</v>
      </c>
      <c r="R1289" s="7" t="n">
        <v>0</v>
      </c>
      <c r="S1289" s="7" t="s">
        <v>188</v>
      </c>
    </row>
    <row r="1290" spans="1:19">
      <c r="A1290" t="s">
        <v>4</v>
      </c>
      <c r="B1290" s="4" t="s">
        <v>5</v>
      </c>
      <c r="C1290" s="4" t="s">
        <v>7</v>
      </c>
      <c r="D1290" s="4" t="s">
        <v>7</v>
      </c>
      <c r="E1290" s="4" t="s">
        <v>7</v>
      </c>
      <c r="F1290" s="4" t="s">
        <v>10</v>
      </c>
      <c r="G1290" s="4" t="s">
        <v>10</v>
      </c>
      <c r="H1290" s="4" t="s">
        <v>10</v>
      </c>
      <c r="I1290" s="4" t="s">
        <v>10</v>
      </c>
      <c r="J1290" s="4" t="s">
        <v>10</v>
      </c>
    </row>
    <row r="1291" spans="1:19">
      <c r="A1291" t="n">
        <v>11896</v>
      </c>
      <c r="B1291" s="52" t="n">
        <v>76</v>
      </c>
      <c r="C1291" s="7" t="n">
        <v>8</v>
      </c>
      <c r="D1291" s="7" t="n">
        <v>9</v>
      </c>
      <c r="E1291" s="7" t="n">
        <v>2</v>
      </c>
      <c r="F1291" s="7" t="n">
        <v>0</v>
      </c>
      <c r="G1291" s="7" t="n">
        <v>0</v>
      </c>
      <c r="H1291" s="7" t="n">
        <v>0</v>
      </c>
      <c r="I1291" s="7" t="n">
        <v>0</v>
      </c>
      <c r="J1291" s="7" t="n">
        <v>0</v>
      </c>
    </row>
    <row r="1292" spans="1:19">
      <c r="A1292" t="s">
        <v>4</v>
      </c>
      <c r="B1292" s="4" t="s">
        <v>5</v>
      </c>
      <c r="C1292" s="4" t="s">
        <v>7</v>
      </c>
      <c r="D1292" s="4" t="s">
        <v>9</v>
      </c>
      <c r="E1292" s="4" t="s">
        <v>9</v>
      </c>
      <c r="F1292" s="4" t="s">
        <v>9</v>
      </c>
      <c r="G1292" s="4" t="s">
        <v>9</v>
      </c>
      <c r="H1292" s="4" t="s">
        <v>9</v>
      </c>
      <c r="I1292" s="4" t="s">
        <v>9</v>
      </c>
      <c r="J1292" s="4" t="s">
        <v>9</v>
      </c>
      <c r="K1292" s="4" t="s">
        <v>9</v>
      </c>
      <c r="L1292" s="4" t="s">
        <v>9</v>
      </c>
      <c r="M1292" s="4" t="s">
        <v>9</v>
      </c>
      <c r="N1292" s="4" t="s">
        <v>11</v>
      </c>
      <c r="O1292" s="4" t="s">
        <v>11</v>
      </c>
      <c r="P1292" s="4" t="s">
        <v>11</v>
      </c>
      <c r="Q1292" s="4" t="s">
        <v>11</v>
      </c>
      <c r="R1292" s="4" t="s">
        <v>7</v>
      </c>
      <c r="S1292" s="4" t="s">
        <v>12</v>
      </c>
    </row>
    <row r="1293" spans="1:19">
      <c r="A1293" t="n">
        <v>11920</v>
      </c>
      <c r="B1293" s="51" t="n">
        <v>75</v>
      </c>
      <c r="C1293" s="7" t="n">
        <v>9</v>
      </c>
      <c r="D1293" s="7" t="n">
        <v>0</v>
      </c>
      <c r="E1293" s="7" t="n">
        <v>0</v>
      </c>
      <c r="F1293" s="7" t="n">
        <v>1024</v>
      </c>
      <c r="G1293" s="7" t="n">
        <v>720</v>
      </c>
      <c r="H1293" s="7" t="n">
        <v>0</v>
      </c>
      <c r="I1293" s="7" t="n">
        <v>0</v>
      </c>
      <c r="J1293" s="7" t="n">
        <v>0</v>
      </c>
      <c r="K1293" s="7" t="n">
        <v>0</v>
      </c>
      <c r="L1293" s="7" t="n">
        <v>1024</v>
      </c>
      <c r="M1293" s="7" t="n">
        <v>720</v>
      </c>
      <c r="N1293" s="7" t="n">
        <v>1065353216</v>
      </c>
      <c r="O1293" s="7" t="n">
        <v>1065353216</v>
      </c>
      <c r="P1293" s="7" t="n">
        <v>1065353216</v>
      </c>
      <c r="Q1293" s="7" t="n">
        <v>0</v>
      </c>
      <c r="R1293" s="7" t="n">
        <v>0</v>
      </c>
      <c r="S1293" s="7" t="s">
        <v>189</v>
      </c>
    </row>
    <row r="1294" spans="1:19">
      <c r="A1294" t="s">
        <v>4</v>
      </c>
      <c r="B1294" s="4" t="s">
        <v>5</v>
      </c>
      <c r="C1294" s="4" t="s">
        <v>7</v>
      </c>
      <c r="D1294" s="4" t="s">
        <v>7</v>
      </c>
      <c r="E1294" s="4" t="s">
        <v>7</v>
      </c>
      <c r="F1294" s="4" t="s">
        <v>10</v>
      </c>
      <c r="G1294" s="4" t="s">
        <v>10</v>
      </c>
      <c r="H1294" s="4" t="s">
        <v>10</v>
      </c>
      <c r="I1294" s="4" t="s">
        <v>10</v>
      </c>
      <c r="J1294" s="4" t="s">
        <v>10</v>
      </c>
    </row>
    <row r="1295" spans="1:19">
      <c r="A1295" t="n">
        <v>11968</v>
      </c>
      <c r="B1295" s="52" t="n">
        <v>76</v>
      </c>
      <c r="C1295" s="7" t="n">
        <v>9</v>
      </c>
      <c r="D1295" s="7" t="n">
        <v>9</v>
      </c>
      <c r="E1295" s="7" t="n">
        <v>2</v>
      </c>
      <c r="F1295" s="7" t="n">
        <v>0</v>
      </c>
      <c r="G1295" s="7" t="n">
        <v>0</v>
      </c>
      <c r="H1295" s="7" t="n">
        <v>0</v>
      </c>
      <c r="I1295" s="7" t="n">
        <v>0</v>
      </c>
      <c r="J1295" s="7" t="n">
        <v>0</v>
      </c>
    </row>
    <row r="1296" spans="1:19">
      <c r="A1296" t="s">
        <v>4</v>
      </c>
      <c r="B1296" s="4" t="s">
        <v>5</v>
      </c>
      <c r="C1296" s="4" t="s">
        <v>7</v>
      </c>
      <c r="D1296" s="4" t="s">
        <v>9</v>
      </c>
      <c r="E1296" s="4" t="s">
        <v>9</v>
      </c>
      <c r="F1296" s="4" t="s">
        <v>9</v>
      </c>
      <c r="G1296" s="4" t="s">
        <v>9</v>
      </c>
      <c r="H1296" s="4" t="s">
        <v>9</v>
      </c>
      <c r="I1296" s="4" t="s">
        <v>9</v>
      </c>
      <c r="J1296" s="4" t="s">
        <v>9</v>
      </c>
      <c r="K1296" s="4" t="s">
        <v>9</v>
      </c>
      <c r="L1296" s="4" t="s">
        <v>9</v>
      </c>
      <c r="M1296" s="4" t="s">
        <v>9</v>
      </c>
      <c r="N1296" s="4" t="s">
        <v>11</v>
      </c>
      <c r="O1296" s="4" t="s">
        <v>11</v>
      </c>
      <c r="P1296" s="4" t="s">
        <v>11</v>
      </c>
      <c r="Q1296" s="4" t="s">
        <v>11</v>
      </c>
      <c r="R1296" s="4" t="s">
        <v>7</v>
      </c>
      <c r="S1296" s="4" t="s">
        <v>12</v>
      </c>
    </row>
    <row r="1297" spans="1:19">
      <c r="A1297" t="n">
        <v>11992</v>
      </c>
      <c r="B1297" s="51" t="n">
        <v>75</v>
      </c>
      <c r="C1297" s="7" t="n">
        <v>10</v>
      </c>
      <c r="D1297" s="7" t="n">
        <v>0</v>
      </c>
      <c r="E1297" s="7" t="n">
        <v>0</v>
      </c>
      <c r="F1297" s="7" t="n">
        <v>1024</v>
      </c>
      <c r="G1297" s="7" t="n">
        <v>720</v>
      </c>
      <c r="H1297" s="7" t="n">
        <v>0</v>
      </c>
      <c r="I1297" s="7" t="n">
        <v>0</v>
      </c>
      <c r="J1297" s="7" t="n">
        <v>0</v>
      </c>
      <c r="K1297" s="7" t="n">
        <v>0</v>
      </c>
      <c r="L1297" s="7" t="n">
        <v>1024</v>
      </c>
      <c r="M1297" s="7" t="n">
        <v>720</v>
      </c>
      <c r="N1297" s="7" t="n">
        <v>1065353216</v>
      </c>
      <c r="O1297" s="7" t="n">
        <v>1065353216</v>
      </c>
      <c r="P1297" s="7" t="n">
        <v>1065353216</v>
      </c>
      <c r="Q1297" s="7" t="n">
        <v>0</v>
      </c>
      <c r="R1297" s="7" t="n">
        <v>0</v>
      </c>
      <c r="S1297" s="7" t="s">
        <v>190</v>
      </c>
    </row>
    <row r="1298" spans="1:19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7</v>
      </c>
      <c r="F1298" s="4" t="s">
        <v>10</v>
      </c>
      <c r="G1298" s="4" t="s">
        <v>10</v>
      </c>
      <c r="H1298" s="4" t="s">
        <v>10</v>
      </c>
      <c r="I1298" s="4" t="s">
        <v>10</v>
      </c>
      <c r="J1298" s="4" t="s">
        <v>10</v>
      </c>
    </row>
    <row r="1299" spans="1:19">
      <c r="A1299" t="n">
        <v>12040</v>
      </c>
      <c r="B1299" s="52" t="n">
        <v>76</v>
      </c>
      <c r="C1299" s="7" t="n">
        <v>10</v>
      </c>
      <c r="D1299" s="7" t="n">
        <v>9</v>
      </c>
      <c r="E1299" s="7" t="n">
        <v>2</v>
      </c>
      <c r="F1299" s="7" t="n">
        <v>0</v>
      </c>
      <c r="G1299" s="7" t="n">
        <v>0</v>
      </c>
      <c r="H1299" s="7" t="n">
        <v>0</v>
      </c>
      <c r="I1299" s="7" t="n">
        <v>0</v>
      </c>
      <c r="J1299" s="7" t="n">
        <v>0</v>
      </c>
    </row>
    <row r="1300" spans="1:19">
      <c r="A1300" t="s">
        <v>4</v>
      </c>
      <c r="B1300" s="4" t="s">
        <v>5</v>
      </c>
      <c r="C1300" s="4" t="s">
        <v>7</v>
      </c>
      <c r="D1300" s="4" t="s">
        <v>9</v>
      </c>
      <c r="E1300" s="4" t="s">
        <v>9</v>
      </c>
      <c r="F1300" s="4" t="s">
        <v>9</v>
      </c>
      <c r="G1300" s="4" t="s">
        <v>9</v>
      </c>
      <c r="H1300" s="4" t="s">
        <v>9</v>
      </c>
      <c r="I1300" s="4" t="s">
        <v>9</v>
      </c>
      <c r="J1300" s="4" t="s">
        <v>9</v>
      </c>
      <c r="K1300" s="4" t="s">
        <v>9</v>
      </c>
      <c r="L1300" s="4" t="s">
        <v>9</v>
      </c>
      <c r="M1300" s="4" t="s">
        <v>9</v>
      </c>
      <c r="N1300" s="4" t="s">
        <v>11</v>
      </c>
      <c r="O1300" s="4" t="s">
        <v>11</v>
      </c>
      <c r="P1300" s="4" t="s">
        <v>11</v>
      </c>
      <c r="Q1300" s="4" t="s">
        <v>11</v>
      </c>
      <c r="R1300" s="4" t="s">
        <v>7</v>
      </c>
      <c r="S1300" s="4" t="s">
        <v>12</v>
      </c>
    </row>
    <row r="1301" spans="1:19">
      <c r="A1301" t="n">
        <v>12064</v>
      </c>
      <c r="B1301" s="51" t="n">
        <v>75</v>
      </c>
      <c r="C1301" s="7" t="n">
        <v>11</v>
      </c>
      <c r="D1301" s="7" t="n">
        <v>0</v>
      </c>
      <c r="E1301" s="7" t="n">
        <v>0</v>
      </c>
      <c r="F1301" s="7" t="n">
        <v>1024</v>
      </c>
      <c r="G1301" s="7" t="n">
        <v>720</v>
      </c>
      <c r="H1301" s="7" t="n">
        <v>0</v>
      </c>
      <c r="I1301" s="7" t="n">
        <v>0</v>
      </c>
      <c r="J1301" s="7" t="n">
        <v>0</v>
      </c>
      <c r="K1301" s="7" t="n">
        <v>0</v>
      </c>
      <c r="L1301" s="7" t="n">
        <v>1024</v>
      </c>
      <c r="M1301" s="7" t="n">
        <v>720</v>
      </c>
      <c r="N1301" s="7" t="n">
        <v>1065353216</v>
      </c>
      <c r="O1301" s="7" t="n">
        <v>1065353216</v>
      </c>
      <c r="P1301" s="7" t="n">
        <v>1065353216</v>
      </c>
      <c r="Q1301" s="7" t="n">
        <v>0</v>
      </c>
      <c r="R1301" s="7" t="n">
        <v>0</v>
      </c>
      <c r="S1301" s="7" t="s">
        <v>191</v>
      </c>
    </row>
    <row r="1302" spans="1:19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7</v>
      </c>
      <c r="F1302" s="4" t="s">
        <v>10</v>
      </c>
      <c r="G1302" s="4" t="s">
        <v>10</v>
      </c>
      <c r="H1302" s="4" t="s">
        <v>10</v>
      </c>
      <c r="I1302" s="4" t="s">
        <v>10</v>
      </c>
      <c r="J1302" s="4" t="s">
        <v>10</v>
      </c>
    </row>
    <row r="1303" spans="1:19">
      <c r="A1303" t="n">
        <v>12112</v>
      </c>
      <c r="B1303" s="52" t="n">
        <v>76</v>
      </c>
      <c r="C1303" s="7" t="n">
        <v>11</v>
      </c>
      <c r="D1303" s="7" t="n">
        <v>9</v>
      </c>
      <c r="E1303" s="7" t="n">
        <v>2</v>
      </c>
      <c r="F1303" s="7" t="n">
        <v>0</v>
      </c>
      <c r="G1303" s="7" t="n">
        <v>0</v>
      </c>
      <c r="H1303" s="7" t="n">
        <v>0</v>
      </c>
      <c r="I1303" s="7" t="n">
        <v>0</v>
      </c>
      <c r="J1303" s="7" t="n">
        <v>0</v>
      </c>
    </row>
    <row r="1304" spans="1:19">
      <c r="A1304" t="s">
        <v>4</v>
      </c>
      <c r="B1304" s="4" t="s">
        <v>5</v>
      </c>
      <c r="C1304" s="4" t="s">
        <v>7</v>
      </c>
      <c r="D1304" s="4" t="s">
        <v>9</v>
      </c>
      <c r="E1304" s="4" t="s">
        <v>9</v>
      </c>
      <c r="F1304" s="4" t="s">
        <v>9</v>
      </c>
      <c r="G1304" s="4" t="s">
        <v>9</v>
      </c>
      <c r="H1304" s="4" t="s">
        <v>9</v>
      </c>
      <c r="I1304" s="4" t="s">
        <v>9</v>
      </c>
      <c r="J1304" s="4" t="s">
        <v>9</v>
      </c>
      <c r="K1304" s="4" t="s">
        <v>9</v>
      </c>
      <c r="L1304" s="4" t="s">
        <v>9</v>
      </c>
      <c r="M1304" s="4" t="s">
        <v>9</v>
      </c>
      <c r="N1304" s="4" t="s">
        <v>11</v>
      </c>
      <c r="O1304" s="4" t="s">
        <v>11</v>
      </c>
      <c r="P1304" s="4" t="s">
        <v>11</v>
      </c>
      <c r="Q1304" s="4" t="s">
        <v>11</v>
      </c>
      <c r="R1304" s="4" t="s">
        <v>7</v>
      </c>
      <c r="S1304" s="4" t="s">
        <v>12</v>
      </c>
    </row>
    <row r="1305" spans="1:19">
      <c r="A1305" t="n">
        <v>12136</v>
      </c>
      <c r="B1305" s="51" t="n">
        <v>75</v>
      </c>
      <c r="C1305" s="7" t="n">
        <v>12</v>
      </c>
      <c r="D1305" s="7" t="n">
        <v>0</v>
      </c>
      <c r="E1305" s="7" t="n">
        <v>0</v>
      </c>
      <c r="F1305" s="7" t="n">
        <v>1024</v>
      </c>
      <c r="G1305" s="7" t="n">
        <v>720</v>
      </c>
      <c r="H1305" s="7" t="n">
        <v>0</v>
      </c>
      <c r="I1305" s="7" t="n">
        <v>0</v>
      </c>
      <c r="J1305" s="7" t="n">
        <v>0</v>
      </c>
      <c r="K1305" s="7" t="n">
        <v>0</v>
      </c>
      <c r="L1305" s="7" t="n">
        <v>1024</v>
      </c>
      <c r="M1305" s="7" t="n">
        <v>720</v>
      </c>
      <c r="N1305" s="7" t="n">
        <v>1065353216</v>
      </c>
      <c r="O1305" s="7" t="n">
        <v>1065353216</v>
      </c>
      <c r="P1305" s="7" t="n">
        <v>1065353216</v>
      </c>
      <c r="Q1305" s="7" t="n">
        <v>0</v>
      </c>
      <c r="R1305" s="7" t="n">
        <v>0</v>
      </c>
      <c r="S1305" s="7" t="s">
        <v>192</v>
      </c>
    </row>
    <row r="1306" spans="1:19">
      <c r="A1306" t="s">
        <v>4</v>
      </c>
      <c r="B1306" s="4" t="s">
        <v>5</v>
      </c>
      <c r="C1306" s="4" t="s">
        <v>7</v>
      </c>
      <c r="D1306" s="4" t="s">
        <v>7</v>
      </c>
      <c r="E1306" s="4" t="s">
        <v>7</v>
      </c>
      <c r="F1306" s="4" t="s">
        <v>10</v>
      </c>
      <c r="G1306" s="4" t="s">
        <v>10</v>
      </c>
      <c r="H1306" s="4" t="s">
        <v>10</v>
      </c>
      <c r="I1306" s="4" t="s">
        <v>10</v>
      </c>
      <c r="J1306" s="4" t="s">
        <v>10</v>
      </c>
    </row>
    <row r="1307" spans="1:19">
      <c r="A1307" t="n">
        <v>12185</v>
      </c>
      <c r="B1307" s="52" t="n">
        <v>76</v>
      </c>
      <c r="C1307" s="7" t="n">
        <v>12</v>
      </c>
      <c r="D1307" s="7" t="n">
        <v>9</v>
      </c>
      <c r="E1307" s="7" t="n">
        <v>2</v>
      </c>
      <c r="F1307" s="7" t="n">
        <v>0</v>
      </c>
      <c r="G1307" s="7" t="n">
        <v>0</v>
      </c>
      <c r="H1307" s="7" t="n">
        <v>0</v>
      </c>
      <c r="I1307" s="7" t="n">
        <v>0</v>
      </c>
      <c r="J1307" s="7" t="n">
        <v>0</v>
      </c>
    </row>
    <row r="1308" spans="1:19">
      <c r="A1308" t="s">
        <v>4</v>
      </c>
      <c r="B1308" s="4" t="s">
        <v>5</v>
      </c>
      <c r="C1308" s="4" t="s">
        <v>7</v>
      </c>
      <c r="D1308" s="4" t="s">
        <v>9</v>
      </c>
      <c r="E1308" s="4" t="s">
        <v>9</v>
      </c>
      <c r="F1308" s="4" t="s">
        <v>9</v>
      </c>
      <c r="G1308" s="4" t="s">
        <v>9</v>
      </c>
      <c r="H1308" s="4" t="s">
        <v>9</v>
      </c>
      <c r="I1308" s="4" t="s">
        <v>9</v>
      </c>
      <c r="J1308" s="4" t="s">
        <v>9</v>
      </c>
      <c r="K1308" s="4" t="s">
        <v>9</v>
      </c>
      <c r="L1308" s="4" t="s">
        <v>9</v>
      </c>
      <c r="M1308" s="4" t="s">
        <v>9</v>
      </c>
      <c r="N1308" s="4" t="s">
        <v>11</v>
      </c>
      <c r="O1308" s="4" t="s">
        <v>11</v>
      </c>
      <c r="P1308" s="4" t="s">
        <v>11</v>
      </c>
      <c r="Q1308" s="4" t="s">
        <v>11</v>
      </c>
      <c r="R1308" s="4" t="s">
        <v>7</v>
      </c>
      <c r="S1308" s="4" t="s">
        <v>12</v>
      </c>
    </row>
    <row r="1309" spans="1:19">
      <c r="A1309" t="n">
        <v>12209</v>
      </c>
      <c r="B1309" s="51" t="n">
        <v>75</v>
      </c>
      <c r="C1309" s="7" t="n">
        <v>13</v>
      </c>
      <c r="D1309" s="7" t="n">
        <v>0</v>
      </c>
      <c r="E1309" s="7" t="n">
        <v>0</v>
      </c>
      <c r="F1309" s="7" t="n">
        <v>1024</v>
      </c>
      <c r="G1309" s="7" t="n">
        <v>720</v>
      </c>
      <c r="H1309" s="7" t="n">
        <v>0</v>
      </c>
      <c r="I1309" s="7" t="n">
        <v>0</v>
      </c>
      <c r="J1309" s="7" t="n">
        <v>0</v>
      </c>
      <c r="K1309" s="7" t="n">
        <v>0</v>
      </c>
      <c r="L1309" s="7" t="n">
        <v>1024</v>
      </c>
      <c r="M1309" s="7" t="n">
        <v>720</v>
      </c>
      <c r="N1309" s="7" t="n">
        <v>1065353216</v>
      </c>
      <c r="O1309" s="7" t="n">
        <v>1065353216</v>
      </c>
      <c r="P1309" s="7" t="n">
        <v>1065353216</v>
      </c>
      <c r="Q1309" s="7" t="n">
        <v>0</v>
      </c>
      <c r="R1309" s="7" t="n">
        <v>0</v>
      </c>
      <c r="S1309" s="7" t="s">
        <v>193</v>
      </c>
    </row>
    <row r="1310" spans="1:19">
      <c r="A1310" t="s">
        <v>4</v>
      </c>
      <c r="B1310" s="4" t="s">
        <v>5</v>
      </c>
      <c r="C1310" s="4" t="s">
        <v>7</v>
      </c>
      <c r="D1310" s="4" t="s">
        <v>7</v>
      </c>
      <c r="E1310" s="4" t="s">
        <v>7</v>
      </c>
      <c r="F1310" s="4" t="s">
        <v>10</v>
      </c>
      <c r="G1310" s="4" t="s">
        <v>10</v>
      </c>
      <c r="H1310" s="4" t="s">
        <v>10</v>
      </c>
      <c r="I1310" s="4" t="s">
        <v>10</v>
      </c>
      <c r="J1310" s="4" t="s">
        <v>10</v>
      </c>
    </row>
    <row r="1311" spans="1:19">
      <c r="A1311" t="n">
        <v>12258</v>
      </c>
      <c r="B1311" s="52" t="n">
        <v>76</v>
      </c>
      <c r="C1311" s="7" t="n">
        <v>13</v>
      </c>
      <c r="D1311" s="7" t="n">
        <v>9</v>
      </c>
      <c r="E1311" s="7" t="n">
        <v>2</v>
      </c>
      <c r="F1311" s="7" t="n">
        <v>0</v>
      </c>
      <c r="G1311" s="7" t="n">
        <v>0</v>
      </c>
      <c r="H1311" s="7" t="n">
        <v>0</v>
      </c>
      <c r="I1311" s="7" t="n">
        <v>0</v>
      </c>
      <c r="J1311" s="7" t="n">
        <v>0</v>
      </c>
    </row>
    <row r="1312" spans="1:19">
      <c r="A1312" t="s">
        <v>4</v>
      </c>
      <c r="B1312" s="4" t="s">
        <v>5</v>
      </c>
      <c r="C1312" s="4" t="s">
        <v>9</v>
      </c>
      <c r="D1312" s="4" t="s">
        <v>12</v>
      </c>
      <c r="E1312" s="4" t="s">
        <v>12</v>
      </c>
      <c r="F1312" s="4" t="s">
        <v>12</v>
      </c>
      <c r="G1312" s="4" t="s">
        <v>7</v>
      </c>
      <c r="H1312" s="4" t="s">
        <v>11</v>
      </c>
      <c r="I1312" s="4" t="s">
        <v>10</v>
      </c>
      <c r="J1312" s="4" t="s">
        <v>10</v>
      </c>
      <c r="K1312" s="4" t="s">
        <v>10</v>
      </c>
      <c r="L1312" s="4" t="s">
        <v>10</v>
      </c>
      <c r="M1312" s="4" t="s">
        <v>10</v>
      </c>
      <c r="N1312" s="4" t="s">
        <v>10</v>
      </c>
      <c r="O1312" s="4" t="s">
        <v>10</v>
      </c>
      <c r="P1312" s="4" t="s">
        <v>12</v>
      </c>
      <c r="Q1312" s="4" t="s">
        <v>12</v>
      </c>
      <c r="R1312" s="4" t="s">
        <v>11</v>
      </c>
      <c r="S1312" s="4" t="s">
        <v>7</v>
      </c>
      <c r="T1312" s="4" t="s">
        <v>11</v>
      </c>
      <c r="U1312" s="4" t="s">
        <v>11</v>
      </c>
      <c r="V1312" s="4" t="s">
        <v>9</v>
      </c>
    </row>
    <row r="1313" spans="1:22">
      <c r="A1313" t="n">
        <v>12282</v>
      </c>
      <c r="B1313" s="53" t="n">
        <v>19</v>
      </c>
      <c r="C1313" s="7" t="n">
        <v>23</v>
      </c>
      <c r="D1313" s="7" t="s">
        <v>194</v>
      </c>
      <c r="E1313" s="7" t="s">
        <v>195</v>
      </c>
      <c r="F1313" s="7" t="s">
        <v>13</v>
      </c>
      <c r="G1313" s="7" t="n">
        <v>0</v>
      </c>
      <c r="H1313" s="7" t="n">
        <v>1</v>
      </c>
      <c r="I1313" s="7" t="n">
        <v>0</v>
      </c>
      <c r="J1313" s="7" t="n">
        <v>0</v>
      </c>
      <c r="K1313" s="7" t="n">
        <v>0</v>
      </c>
      <c r="L1313" s="7" t="n">
        <v>0</v>
      </c>
      <c r="M1313" s="7" t="n">
        <v>1</v>
      </c>
      <c r="N1313" s="7" t="n">
        <v>1.60000002384186</v>
      </c>
      <c r="O1313" s="7" t="n">
        <v>0.0900000035762787</v>
      </c>
      <c r="P1313" s="7" t="s">
        <v>13</v>
      </c>
      <c r="Q1313" s="7" t="s">
        <v>13</v>
      </c>
      <c r="R1313" s="7" t="n">
        <v>-1</v>
      </c>
      <c r="S1313" s="7" t="n">
        <v>0</v>
      </c>
      <c r="T1313" s="7" t="n">
        <v>0</v>
      </c>
      <c r="U1313" s="7" t="n">
        <v>0</v>
      </c>
      <c r="V1313" s="7" t="n">
        <v>0</v>
      </c>
    </row>
    <row r="1314" spans="1:22">
      <c r="A1314" t="s">
        <v>4</v>
      </c>
      <c r="B1314" s="4" t="s">
        <v>5</v>
      </c>
      <c r="C1314" s="4" t="s">
        <v>9</v>
      </c>
      <c r="D1314" s="4" t="s">
        <v>7</v>
      </c>
      <c r="E1314" s="4" t="s">
        <v>7</v>
      </c>
      <c r="F1314" s="4" t="s">
        <v>12</v>
      </c>
    </row>
    <row r="1315" spans="1:22">
      <c r="A1315" t="n">
        <v>12354</v>
      </c>
      <c r="B1315" s="46" t="n">
        <v>20</v>
      </c>
      <c r="C1315" s="7" t="n">
        <v>0</v>
      </c>
      <c r="D1315" s="7" t="n">
        <v>3</v>
      </c>
      <c r="E1315" s="7" t="n">
        <v>10</v>
      </c>
      <c r="F1315" s="7" t="s">
        <v>196</v>
      </c>
    </row>
    <row r="1316" spans="1:22">
      <c r="A1316" t="s">
        <v>4</v>
      </c>
      <c r="B1316" s="4" t="s">
        <v>5</v>
      </c>
      <c r="C1316" s="4" t="s">
        <v>9</v>
      </c>
    </row>
    <row r="1317" spans="1:22">
      <c r="A1317" t="n">
        <v>12372</v>
      </c>
      <c r="B1317" s="26" t="n">
        <v>16</v>
      </c>
      <c r="C1317" s="7" t="n">
        <v>0</v>
      </c>
    </row>
    <row r="1318" spans="1:22">
      <c r="A1318" t="s">
        <v>4</v>
      </c>
      <c r="B1318" s="4" t="s">
        <v>5</v>
      </c>
      <c r="C1318" s="4" t="s">
        <v>9</v>
      </c>
      <c r="D1318" s="4" t="s">
        <v>7</v>
      </c>
      <c r="E1318" s="4" t="s">
        <v>7</v>
      </c>
      <c r="F1318" s="4" t="s">
        <v>12</v>
      </c>
    </row>
    <row r="1319" spans="1:22">
      <c r="A1319" t="n">
        <v>12375</v>
      </c>
      <c r="B1319" s="46" t="n">
        <v>20</v>
      </c>
      <c r="C1319" s="7" t="n">
        <v>23</v>
      </c>
      <c r="D1319" s="7" t="n">
        <v>3</v>
      </c>
      <c r="E1319" s="7" t="n">
        <v>10</v>
      </c>
      <c r="F1319" s="7" t="s">
        <v>196</v>
      </c>
    </row>
    <row r="1320" spans="1:22">
      <c r="A1320" t="s">
        <v>4</v>
      </c>
      <c r="B1320" s="4" t="s">
        <v>5</v>
      </c>
      <c r="C1320" s="4" t="s">
        <v>9</v>
      </c>
    </row>
    <row r="1321" spans="1:22">
      <c r="A1321" t="n">
        <v>12393</v>
      </c>
      <c r="B1321" s="26" t="n">
        <v>16</v>
      </c>
      <c r="C1321" s="7" t="n">
        <v>0</v>
      </c>
    </row>
    <row r="1322" spans="1:22">
      <c r="A1322" t="s">
        <v>4</v>
      </c>
      <c r="B1322" s="4" t="s">
        <v>5</v>
      </c>
      <c r="C1322" s="4" t="s">
        <v>9</v>
      </c>
      <c r="D1322" s="4" t="s">
        <v>11</v>
      </c>
    </row>
    <row r="1323" spans="1:22">
      <c r="A1323" t="n">
        <v>12396</v>
      </c>
      <c r="B1323" s="43" t="n">
        <v>43</v>
      </c>
      <c r="C1323" s="7" t="n">
        <v>23</v>
      </c>
      <c r="D1323" s="7" t="n">
        <v>128</v>
      </c>
    </row>
    <row r="1324" spans="1:22">
      <c r="A1324" t="s">
        <v>4</v>
      </c>
      <c r="B1324" s="4" t="s">
        <v>5</v>
      </c>
      <c r="C1324" s="4" t="s">
        <v>7</v>
      </c>
      <c r="D1324" s="4" t="s">
        <v>9</v>
      </c>
      <c r="E1324" s="4" t="s">
        <v>7</v>
      </c>
      <c r="F1324" s="4" t="s">
        <v>12</v>
      </c>
      <c r="G1324" s="4" t="s">
        <v>12</v>
      </c>
      <c r="H1324" s="4" t="s">
        <v>12</v>
      </c>
      <c r="I1324" s="4" t="s">
        <v>12</v>
      </c>
      <c r="J1324" s="4" t="s">
        <v>12</v>
      </c>
      <c r="K1324" s="4" t="s">
        <v>12</v>
      </c>
      <c r="L1324" s="4" t="s">
        <v>12</v>
      </c>
      <c r="M1324" s="4" t="s">
        <v>12</v>
      </c>
      <c r="N1324" s="4" t="s">
        <v>12</v>
      </c>
      <c r="O1324" s="4" t="s">
        <v>12</v>
      </c>
      <c r="P1324" s="4" t="s">
        <v>12</v>
      </c>
      <c r="Q1324" s="4" t="s">
        <v>12</v>
      </c>
      <c r="R1324" s="4" t="s">
        <v>12</v>
      </c>
      <c r="S1324" s="4" t="s">
        <v>12</v>
      </c>
      <c r="T1324" s="4" t="s">
        <v>12</v>
      </c>
      <c r="U1324" s="4" t="s">
        <v>12</v>
      </c>
    </row>
    <row r="1325" spans="1:22">
      <c r="A1325" t="n">
        <v>12403</v>
      </c>
      <c r="B1325" s="44" t="n">
        <v>36</v>
      </c>
      <c r="C1325" s="7" t="n">
        <v>8</v>
      </c>
      <c r="D1325" s="7" t="n">
        <v>0</v>
      </c>
      <c r="E1325" s="7" t="n">
        <v>0</v>
      </c>
      <c r="F1325" s="7" t="s">
        <v>197</v>
      </c>
      <c r="G1325" s="7" t="s">
        <v>198</v>
      </c>
      <c r="H1325" s="7" t="s">
        <v>199</v>
      </c>
      <c r="I1325" s="7" t="s">
        <v>13</v>
      </c>
      <c r="J1325" s="7" t="s">
        <v>13</v>
      </c>
      <c r="K1325" s="7" t="s">
        <v>13</v>
      </c>
      <c r="L1325" s="7" t="s">
        <v>13</v>
      </c>
      <c r="M1325" s="7" t="s">
        <v>13</v>
      </c>
      <c r="N1325" s="7" t="s">
        <v>13</v>
      </c>
      <c r="O1325" s="7" t="s">
        <v>13</v>
      </c>
      <c r="P1325" s="7" t="s">
        <v>13</v>
      </c>
      <c r="Q1325" s="7" t="s">
        <v>13</v>
      </c>
      <c r="R1325" s="7" t="s">
        <v>13</v>
      </c>
      <c r="S1325" s="7" t="s">
        <v>13</v>
      </c>
      <c r="T1325" s="7" t="s">
        <v>13</v>
      </c>
      <c r="U1325" s="7" t="s">
        <v>13</v>
      </c>
    </row>
    <row r="1326" spans="1:22">
      <c r="A1326" t="s">
        <v>4</v>
      </c>
      <c r="B1326" s="4" t="s">
        <v>5</v>
      </c>
      <c r="C1326" s="4" t="s">
        <v>7</v>
      </c>
      <c r="D1326" s="4" t="s">
        <v>9</v>
      </c>
      <c r="E1326" s="4" t="s">
        <v>7</v>
      </c>
      <c r="F1326" s="4" t="s">
        <v>12</v>
      </c>
      <c r="G1326" s="4" t="s">
        <v>12</v>
      </c>
      <c r="H1326" s="4" t="s">
        <v>12</v>
      </c>
      <c r="I1326" s="4" t="s">
        <v>12</v>
      </c>
      <c r="J1326" s="4" t="s">
        <v>12</v>
      </c>
      <c r="K1326" s="4" t="s">
        <v>12</v>
      </c>
      <c r="L1326" s="4" t="s">
        <v>12</v>
      </c>
      <c r="M1326" s="4" t="s">
        <v>12</v>
      </c>
      <c r="N1326" s="4" t="s">
        <v>12</v>
      </c>
      <c r="O1326" s="4" t="s">
        <v>12</v>
      </c>
      <c r="P1326" s="4" t="s">
        <v>12</v>
      </c>
      <c r="Q1326" s="4" t="s">
        <v>12</v>
      </c>
      <c r="R1326" s="4" t="s">
        <v>12</v>
      </c>
      <c r="S1326" s="4" t="s">
        <v>12</v>
      </c>
      <c r="T1326" s="4" t="s">
        <v>12</v>
      </c>
      <c r="U1326" s="4" t="s">
        <v>12</v>
      </c>
    </row>
    <row r="1327" spans="1:22">
      <c r="A1327" t="n">
        <v>12452</v>
      </c>
      <c r="B1327" s="44" t="n">
        <v>36</v>
      </c>
      <c r="C1327" s="7" t="n">
        <v>8</v>
      </c>
      <c r="D1327" s="7" t="n">
        <v>23</v>
      </c>
      <c r="E1327" s="7" t="n">
        <v>0</v>
      </c>
      <c r="F1327" s="7" t="s">
        <v>198</v>
      </c>
      <c r="G1327" s="7" t="s">
        <v>199</v>
      </c>
      <c r="H1327" s="7" t="s">
        <v>200</v>
      </c>
      <c r="I1327" s="7" t="s">
        <v>201</v>
      </c>
      <c r="J1327" s="7" t="s">
        <v>202</v>
      </c>
      <c r="K1327" s="7" t="s">
        <v>203</v>
      </c>
      <c r="L1327" s="7" t="s">
        <v>204</v>
      </c>
      <c r="M1327" s="7" t="s">
        <v>205</v>
      </c>
      <c r="N1327" s="7" t="s">
        <v>206</v>
      </c>
      <c r="O1327" s="7" t="s">
        <v>207</v>
      </c>
      <c r="P1327" s="7" t="s">
        <v>208</v>
      </c>
      <c r="Q1327" s="7" t="s">
        <v>209</v>
      </c>
      <c r="R1327" s="7" t="s">
        <v>210</v>
      </c>
      <c r="S1327" s="7" t="s">
        <v>211</v>
      </c>
      <c r="T1327" s="7" t="s">
        <v>212</v>
      </c>
      <c r="U1327" s="7" t="s">
        <v>13</v>
      </c>
    </row>
    <row r="1328" spans="1:22">
      <c r="A1328" t="s">
        <v>4</v>
      </c>
      <c r="B1328" s="4" t="s">
        <v>5</v>
      </c>
      <c r="C1328" s="4" t="s">
        <v>9</v>
      </c>
      <c r="D1328" s="4" t="s">
        <v>12</v>
      </c>
      <c r="E1328" s="4" t="s">
        <v>12</v>
      </c>
      <c r="F1328" s="4" t="s">
        <v>12</v>
      </c>
      <c r="G1328" s="4" t="s">
        <v>7</v>
      </c>
      <c r="H1328" s="4" t="s">
        <v>11</v>
      </c>
      <c r="I1328" s="4" t="s">
        <v>10</v>
      </c>
      <c r="J1328" s="4" t="s">
        <v>10</v>
      </c>
      <c r="K1328" s="4" t="s">
        <v>10</v>
      </c>
      <c r="L1328" s="4" t="s">
        <v>10</v>
      </c>
      <c r="M1328" s="4" t="s">
        <v>10</v>
      </c>
      <c r="N1328" s="4" t="s">
        <v>10</v>
      </c>
      <c r="O1328" s="4" t="s">
        <v>10</v>
      </c>
      <c r="P1328" s="4" t="s">
        <v>12</v>
      </c>
      <c r="Q1328" s="4" t="s">
        <v>12</v>
      </c>
      <c r="R1328" s="4" t="s">
        <v>11</v>
      </c>
      <c r="S1328" s="4" t="s">
        <v>7</v>
      </c>
      <c r="T1328" s="4" t="s">
        <v>11</v>
      </c>
      <c r="U1328" s="4" t="s">
        <v>11</v>
      </c>
      <c r="V1328" s="4" t="s">
        <v>9</v>
      </c>
    </row>
    <row r="1329" spans="1:22">
      <c r="A1329" t="n">
        <v>12645</v>
      </c>
      <c r="B1329" s="53" t="n">
        <v>19</v>
      </c>
      <c r="C1329" s="7" t="n">
        <v>1000</v>
      </c>
      <c r="D1329" s="7" t="s">
        <v>213</v>
      </c>
      <c r="E1329" s="7" t="s">
        <v>214</v>
      </c>
      <c r="F1329" s="7" t="s">
        <v>13</v>
      </c>
      <c r="G1329" s="7" t="n">
        <v>0</v>
      </c>
      <c r="H1329" s="7" t="n">
        <v>800</v>
      </c>
      <c r="I1329" s="7" t="n">
        <v>0</v>
      </c>
      <c r="J1329" s="7" t="n">
        <v>0</v>
      </c>
      <c r="K1329" s="7" t="n">
        <v>0</v>
      </c>
      <c r="L1329" s="7" t="n">
        <v>0</v>
      </c>
      <c r="M1329" s="7" t="n">
        <v>1</v>
      </c>
      <c r="N1329" s="7" t="n">
        <v>1.60000002384186</v>
      </c>
      <c r="O1329" s="7" t="n">
        <v>0.0900000035762787</v>
      </c>
      <c r="P1329" s="7" t="s">
        <v>13</v>
      </c>
      <c r="Q1329" s="7" t="s">
        <v>13</v>
      </c>
      <c r="R1329" s="7" t="n">
        <v>-1</v>
      </c>
      <c r="S1329" s="7" t="n">
        <v>0</v>
      </c>
      <c r="T1329" s="7" t="n">
        <v>0</v>
      </c>
      <c r="U1329" s="7" t="n">
        <v>0</v>
      </c>
      <c r="V1329" s="7" t="n">
        <v>0</v>
      </c>
    </row>
    <row r="1330" spans="1:22">
      <c r="A1330" t="s">
        <v>4</v>
      </c>
      <c r="B1330" s="4" t="s">
        <v>5</v>
      </c>
      <c r="C1330" s="4" t="s">
        <v>9</v>
      </c>
      <c r="D1330" s="4" t="s">
        <v>12</v>
      </c>
      <c r="E1330" s="4" t="s">
        <v>12</v>
      </c>
      <c r="F1330" s="4" t="s">
        <v>12</v>
      </c>
      <c r="G1330" s="4" t="s">
        <v>7</v>
      </c>
      <c r="H1330" s="4" t="s">
        <v>11</v>
      </c>
      <c r="I1330" s="4" t="s">
        <v>10</v>
      </c>
      <c r="J1330" s="4" t="s">
        <v>10</v>
      </c>
      <c r="K1330" s="4" t="s">
        <v>10</v>
      </c>
      <c r="L1330" s="4" t="s">
        <v>10</v>
      </c>
      <c r="M1330" s="4" t="s">
        <v>10</v>
      </c>
      <c r="N1330" s="4" t="s">
        <v>10</v>
      </c>
      <c r="O1330" s="4" t="s">
        <v>10</v>
      </c>
      <c r="P1330" s="4" t="s">
        <v>12</v>
      </c>
      <c r="Q1330" s="4" t="s">
        <v>12</v>
      </c>
      <c r="R1330" s="4" t="s">
        <v>11</v>
      </c>
      <c r="S1330" s="4" t="s">
        <v>7</v>
      </c>
      <c r="T1330" s="4" t="s">
        <v>11</v>
      </c>
      <c r="U1330" s="4" t="s">
        <v>11</v>
      </c>
      <c r="V1330" s="4" t="s">
        <v>9</v>
      </c>
    </row>
    <row r="1331" spans="1:22">
      <c r="A1331" t="n">
        <v>12715</v>
      </c>
      <c r="B1331" s="53" t="n">
        <v>19</v>
      </c>
      <c r="C1331" s="7" t="n">
        <v>1001</v>
      </c>
      <c r="D1331" s="7" t="s">
        <v>215</v>
      </c>
      <c r="E1331" s="7" t="s">
        <v>216</v>
      </c>
      <c r="F1331" s="7" t="s">
        <v>13</v>
      </c>
      <c r="G1331" s="7" t="n">
        <v>0</v>
      </c>
      <c r="H1331" s="7" t="n">
        <v>800</v>
      </c>
      <c r="I1331" s="7" t="n">
        <v>0</v>
      </c>
      <c r="J1331" s="7" t="n">
        <v>0</v>
      </c>
      <c r="K1331" s="7" t="n">
        <v>0</v>
      </c>
      <c r="L1331" s="7" t="n">
        <v>0</v>
      </c>
      <c r="M1331" s="7" t="n">
        <v>1.5</v>
      </c>
      <c r="N1331" s="7" t="n">
        <v>1.60000002384186</v>
      </c>
      <c r="O1331" s="7" t="n">
        <v>0.0900000035762787</v>
      </c>
      <c r="P1331" s="7" t="s">
        <v>13</v>
      </c>
      <c r="Q1331" s="7" t="s">
        <v>13</v>
      </c>
      <c r="R1331" s="7" t="n">
        <v>-1</v>
      </c>
      <c r="S1331" s="7" t="n">
        <v>0</v>
      </c>
      <c r="T1331" s="7" t="n">
        <v>0</v>
      </c>
      <c r="U1331" s="7" t="n">
        <v>0</v>
      </c>
      <c r="V1331" s="7" t="n">
        <v>0</v>
      </c>
    </row>
    <row r="1332" spans="1:22">
      <c r="A1332" t="s">
        <v>4</v>
      </c>
      <c r="B1332" s="4" t="s">
        <v>5</v>
      </c>
      <c r="C1332" s="4" t="s">
        <v>9</v>
      </c>
      <c r="D1332" s="4" t="s">
        <v>12</v>
      </c>
      <c r="E1332" s="4" t="s">
        <v>12</v>
      </c>
      <c r="F1332" s="4" t="s">
        <v>12</v>
      </c>
      <c r="G1332" s="4" t="s">
        <v>7</v>
      </c>
      <c r="H1332" s="4" t="s">
        <v>11</v>
      </c>
      <c r="I1332" s="4" t="s">
        <v>10</v>
      </c>
      <c r="J1332" s="4" t="s">
        <v>10</v>
      </c>
      <c r="K1332" s="4" t="s">
        <v>10</v>
      </c>
      <c r="L1332" s="4" t="s">
        <v>10</v>
      </c>
      <c r="M1332" s="4" t="s">
        <v>10</v>
      </c>
      <c r="N1332" s="4" t="s">
        <v>10</v>
      </c>
      <c r="O1332" s="4" t="s">
        <v>10</v>
      </c>
      <c r="P1332" s="4" t="s">
        <v>12</v>
      </c>
      <c r="Q1332" s="4" t="s">
        <v>12</v>
      </c>
      <c r="R1332" s="4" t="s">
        <v>11</v>
      </c>
      <c r="S1332" s="4" t="s">
        <v>7</v>
      </c>
      <c r="T1332" s="4" t="s">
        <v>11</v>
      </c>
      <c r="U1332" s="4" t="s">
        <v>11</v>
      </c>
      <c r="V1332" s="4" t="s">
        <v>9</v>
      </c>
    </row>
    <row r="1333" spans="1:22">
      <c r="A1333" t="n">
        <v>12787</v>
      </c>
      <c r="B1333" s="53" t="n">
        <v>19</v>
      </c>
      <c r="C1333" s="7" t="n">
        <v>1002</v>
      </c>
      <c r="D1333" s="7" t="s">
        <v>217</v>
      </c>
      <c r="E1333" s="7" t="s">
        <v>218</v>
      </c>
      <c r="F1333" s="7" t="s">
        <v>13</v>
      </c>
      <c r="G1333" s="7" t="n">
        <v>0</v>
      </c>
      <c r="H1333" s="7" t="n">
        <v>800</v>
      </c>
      <c r="I1333" s="7" t="n">
        <v>0</v>
      </c>
      <c r="J1333" s="7" t="n">
        <v>0</v>
      </c>
      <c r="K1333" s="7" t="n">
        <v>0</v>
      </c>
      <c r="L1333" s="7" t="n">
        <v>0</v>
      </c>
      <c r="M1333" s="7" t="n">
        <v>1</v>
      </c>
      <c r="N1333" s="7" t="n">
        <v>1.60000002384186</v>
      </c>
      <c r="O1333" s="7" t="n">
        <v>0.0900000035762787</v>
      </c>
      <c r="P1333" s="7" t="s">
        <v>13</v>
      </c>
      <c r="Q1333" s="7" t="s">
        <v>13</v>
      </c>
      <c r="R1333" s="7" t="n">
        <v>-1</v>
      </c>
      <c r="S1333" s="7" t="n">
        <v>0</v>
      </c>
      <c r="T1333" s="7" t="n">
        <v>0</v>
      </c>
      <c r="U1333" s="7" t="n">
        <v>0</v>
      </c>
      <c r="V1333" s="7" t="n">
        <v>0</v>
      </c>
    </row>
    <row r="1334" spans="1:22">
      <c r="A1334" t="s">
        <v>4</v>
      </c>
      <c r="B1334" s="4" t="s">
        <v>5</v>
      </c>
      <c r="C1334" s="4" t="s">
        <v>9</v>
      </c>
      <c r="D1334" s="4" t="s">
        <v>12</v>
      </c>
      <c r="E1334" s="4" t="s">
        <v>12</v>
      </c>
      <c r="F1334" s="4" t="s">
        <v>12</v>
      </c>
      <c r="G1334" s="4" t="s">
        <v>7</v>
      </c>
      <c r="H1334" s="4" t="s">
        <v>11</v>
      </c>
      <c r="I1334" s="4" t="s">
        <v>10</v>
      </c>
      <c r="J1334" s="4" t="s">
        <v>10</v>
      </c>
      <c r="K1334" s="4" t="s">
        <v>10</v>
      </c>
      <c r="L1334" s="4" t="s">
        <v>10</v>
      </c>
      <c r="M1334" s="4" t="s">
        <v>10</v>
      </c>
      <c r="N1334" s="4" t="s">
        <v>10</v>
      </c>
      <c r="O1334" s="4" t="s">
        <v>10</v>
      </c>
      <c r="P1334" s="4" t="s">
        <v>12</v>
      </c>
      <c r="Q1334" s="4" t="s">
        <v>12</v>
      </c>
      <c r="R1334" s="4" t="s">
        <v>11</v>
      </c>
      <c r="S1334" s="4" t="s">
        <v>7</v>
      </c>
      <c r="T1334" s="4" t="s">
        <v>11</v>
      </c>
      <c r="U1334" s="4" t="s">
        <v>11</v>
      </c>
      <c r="V1334" s="4" t="s">
        <v>9</v>
      </c>
    </row>
    <row r="1335" spans="1:22">
      <c r="A1335" t="n">
        <v>12858</v>
      </c>
      <c r="B1335" s="53" t="n">
        <v>19</v>
      </c>
      <c r="C1335" s="7" t="n">
        <v>1003</v>
      </c>
      <c r="D1335" s="7" t="s">
        <v>219</v>
      </c>
      <c r="E1335" s="7" t="s">
        <v>220</v>
      </c>
      <c r="F1335" s="7" t="s">
        <v>13</v>
      </c>
      <c r="G1335" s="7" t="n">
        <v>0</v>
      </c>
      <c r="H1335" s="7" t="n">
        <v>800</v>
      </c>
      <c r="I1335" s="7" t="n">
        <v>0</v>
      </c>
      <c r="J1335" s="7" t="n">
        <v>0</v>
      </c>
      <c r="K1335" s="7" t="n">
        <v>0</v>
      </c>
      <c r="L1335" s="7" t="n">
        <v>0</v>
      </c>
      <c r="M1335" s="7" t="n">
        <v>1</v>
      </c>
      <c r="N1335" s="7" t="n">
        <v>1.60000002384186</v>
      </c>
      <c r="O1335" s="7" t="n">
        <v>0.0900000035762787</v>
      </c>
      <c r="P1335" s="7" t="s">
        <v>13</v>
      </c>
      <c r="Q1335" s="7" t="s">
        <v>13</v>
      </c>
      <c r="R1335" s="7" t="n">
        <v>-1</v>
      </c>
      <c r="S1335" s="7" t="n">
        <v>0</v>
      </c>
      <c r="T1335" s="7" t="n">
        <v>0</v>
      </c>
      <c r="U1335" s="7" t="n">
        <v>0</v>
      </c>
      <c r="V1335" s="7" t="n">
        <v>0</v>
      </c>
    </row>
    <row r="1336" spans="1:22">
      <c r="A1336" t="s">
        <v>4</v>
      </c>
      <c r="B1336" s="4" t="s">
        <v>5</v>
      </c>
      <c r="C1336" s="4" t="s">
        <v>9</v>
      </c>
      <c r="D1336" s="4" t="s">
        <v>12</v>
      </c>
      <c r="E1336" s="4" t="s">
        <v>12</v>
      </c>
      <c r="F1336" s="4" t="s">
        <v>12</v>
      </c>
      <c r="G1336" s="4" t="s">
        <v>7</v>
      </c>
      <c r="H1336" s="4" t="s">
        <v>11</v>
      </c>
      <c r="I1336" s="4" t="s">
        <v>10</v>
      </c>
      <c r="J1336" s="4" t="s">
        <v>10</v>
      </c>
      <c r="K1336" s="4" t="s">
        <v>10</v>
      </c>
      <c r="L1336" s="4" t="s">
        <v>10</v>
      </c>
      <c r="M1336" s="4" t="s">
        <v>10</v>
      </c>
      <c r="N1336" s="4" t="s">
        <v>10</v>
      </c>
      <c r="O1336" s="4" t="s">
        <v>10</v>
      </c>
      <c r="P1336" s="4" t="s">
        <v>12</v>
      </c>
      <c r="Q1336" s="4" t="s">
        <v>12</v>
      </c>
      <c r="R1336" s="4" t="s">
        <v>11</v>
      </c>
      <c r="S1336" s="4" t="s">
        <v>7</v>
      </c>
      <c r="T1336" s="4" t="s">
        <v>11</v>
      </c>
      <c r="U1336" s="4" t="s">
        <v>11</v>
      </c>
      <c r="V1336" s="4" t="s">
        <v>9</v>
      </c>
    </row>
    <row r="1337" spans="1:22">
      <c r="A1337" t="n">
        <v>12929</v>
      </c>
      <c r="B1337" s="53" t="n">
        <v>19</v>
      </c>
      <c r="C1337" s="7" t="n">
        <v>1004</v>
      </c>
      <c r="D1337" s="7" t="s">
        <v>221</v>
      </c>
      <c r="E1337" s="7" t="s">
        <v>222</v>
      </c>
      <c r="F1337" s="7" t="s">
        <v>13</v>
      </c>
      <c r="G1337" s="7" t="n">
        <v>0</v>
      </c>
      <c r="H1337" s="7" t="n">
        <v>800</v>
      </c>
      <c r="I1337" s="7" t="n">
        <v>0</v>
      </c>
      <c r="J1337" s="7" t="n">
        <v>0</v>
      </c>
      <c r="K1337" s="7" t="n">
        <v>0</v>
      </c>
      <c r="L1337" s="7" t="n">
        <v>0</v>
      </c>
      <c r="M1337" s="7" t="n">
        <v>1</v>
      </c>
      <c r="N1337" s="7" t="n">
        <v>1.60000002384186</v>
      </c>
      <c r="O1337" s="7" t="n">
        <v>0.0900000035762787</v>
      </c>
      <c r="P1337" s="7" t="s">
        <v>13</v>
      </c>
      <c r="Q1337" s="7" t="s">
        <v>13</v>
      </c>
      <c r="R1337" s="7" t="n">
        <v>-1</v>
      </c>
      <c r="S1337" s="7" t="n">
        <v>0</v>
      </c>
      <c r="T1337" s="7" t="n">
        <v>0</v>
      </c>
      <c r="U1337" s="7" t="n">
        <v>0</v>
      </c>
      <c r="V1337" s="7" t="n">
        <v>0</v>
      </c>
    </row>
    <row r="1338" spans="1:22">
      <c r="A1338" t="s">
        <v>4</v>
      </c>
      <c r="B1338" s="4" t="s">
        <v>5</v>
      </c>
      <c r="C1338" s="4" t="s">
        <v>9</v>
      </c>
      <c r="D1338" s="4" t="s">
        <v>12</v>
      </c>
      <c r="E1338" s="4" t="s">
        <v>12</v>
      </c>
      <c r="F1338" s="4" t="s">
        <v>12</v>
      </c>
      <c r="G1338" s="4" t="s">
        <v>7</v>
      </c>
      <c r="H1338" s="4" t="s">
        <v>11</v>
      </c>
      <c r="I1338" s="4" t="s">
        <v>10</v>
      </c>
      <c r="J1338" s="4" t="s">
        <v>10</v>
      </c>
      <c r="K1338" s="4" t="s">
        <v>10</v>
      </c>
      <c r="L1338" s="4" t="s">
        <v>10</v>
      </c>
      <c r="M1338" s="4" t="s">
        <v>10</v>
      </c>
      <c r="N1338" s="4" t="s">
        <v>10</v>
      </c>
      <c r="O1338" s="4" t="s">
        <v>10</v>
      </c>
      <c r="P1338" s="4" t="s">
        <v>12</v>
      </c>
      <c r="Q1338" s="4" t="s">
        <v>12</v>
      </c>
      <c r="R1338" s="4" t="s">
        <v>11</v>
      </c>
      <c r="S1338" s="4" t="s">
        <v>7</v>
      </c>
      <c r="T1338" s="4" t="s">
        <v>11</v>
      </c>
      <c r="U1338" s="4" t="s">
        <v>11</v>
      </c>
      <c r="V1338" s="4" t="s">
        <v>9</v>
      </c>
    </row>
    <row r="1339" spans="1:22">
      <c r="A1339" t="n">
        <v>13003</v>
      </c>
      <c r="B1339" s="53" t="n">
        <v>19</v>
      </c>
      <c r="C1339" s="7" t="n">
        <v>1005</v>
      </c>
      <c r="D1339" s="7" t="s">
        <v>221</v>
      </c>
      <c r="E1339" s="7" t="s">
        <v>223</v>
      </c>
      <c r="F1339" s="7" t="s">
        <v>13</v>
      </c>
      <c r="G1339" s="7" t="n">
        <v>0</v>
      </c>
      <c r="H1339" s="7" t="n">
        <v>800</v>
      </c>
      <c r="I1339" s="7" t="n">
        <v>0</v>
      </c>
      <c r="J1339" s="7" t="n">
        <v>0</v>
      </c>
      <c r="K1339" s="7" t="n">
        <v>0</v>
      </c>
      <c r="L1339" s="7" t="n">
        <v>0</v>
      </c>
      <c r="M1339" s="7" t="n">
        <v>1</v>
      </c>
      <c r="N1339" s="7" t="n">
        <v>1.60000002384186</v>
      </c>
      <c r="O1339" s="7" t="n">
        <v>0.0900000035762787</v>
      </c>
      <c r="P1339" s="7" t="s">
        <v>13</v>
      </c>
      <c r="Q1339" s="7" t="s">
        <v>13</v>
      </c>
      <c r="R1339" s="7" t="n">
        <v>-1</v>
      </c>
      <c r="S1339" s="7" t="n">
        <v>0</v>
      </c>
      <c r="T1339" s="7" t="n">
        <v>0</v>
      </c>
      <c r="U1339" s="7" t="n">
        <v>0</v>
      </c>
      <c r="V1339" s="7" t="n">
        <v>0</v>
      </c>
    </row>
    <row r="1340" spans="1:22">
      <c r="A1340" t="s">
        <v>4</v>
      </c>
      <c r="B1340" s="4" t="s">
        <v>5</v>
      </c>
      <c r="C1340" s="4" t="s">
        <v>9</v>
      </c>
      <c r="D1340" s="4" t="s">
        <v>12</v>
      </c>
      <c r="E1340" s="4" t="s">
        <v>12</v>
      </c>
      <c r="F1340" s="4" t="s">
        <v>12</v>
      </c>
      <c r="G1340" s="4" t="s">
        <v>7</v>
      </c>
      <c r="H1340" s="4" t="s">
        <v>11</v>
      </c>
      <c r="I1340" s="4" t="s">
        <v>10</v>
      </c>
      <c r="J1340" s="4" t="s">
        <v>10</v>
      </c>
      <c r="K1340" s="4" t="s">
        <v>10</v>
      </c>
      <c r="L1340" s="4" t="s">
        <v>10</v>
      </c>
      <c r="M1340" s="4" t="s">
        <v>10</v>
      </c>
      <c r="N1340" s="4" t="s">
        <v>10</v>
      </c>
      <c r="O1340" s="4" t="s">
        <v>10</v>
      </c>
      <c r="P1340" s="4" t="s">
        <v>12</v>
      </c>
      <c r="Q1340" s="4" t="s">
        <v>12</v>
      </c>
      <c r="R1340" s="4" t="s">
        <v>11</v>
      </c>
      <c r="S1340" s="4" t="s">
        <v>7</v>
      </c>
      <c r="T1340" s="4" t="s">
        <v>11</v>
      </c>
      <c r="U1340" s="4" t="s">
        <v>11</v>
      </c>
      <c r="V1340" s="4" t="s">
        <v>9</v>
      </c>
    </row>
    <row r="1341" spans="1:22">
      <c r="A1341" t="n">
        <v>13077</v>
      </c>
      <c r="B1341" s="53" t="n">
        <v>19</v>
      </c>
      <c r="C1341" s="7" t="n">
        <v>1650</v>
      </c>
      <c r="D1341" s="7" t="s">
        <v>224</v>
      </c>
      <c r="E1341" s="7" t="s">
        <v>225</v>
      </c>
      <c r="F1341" s="7" t="s">
        <v>13</v>
      </c>
      <c r="G1341" s="7" t="n">
        <v>0</v>
      </c>
      <c r="H1341" s="7" t="n">
        <v>769</v>
      </c>
      <c r="I1341" s="7" t="n">
        <v>0</v>
      </c>
      <c r="J1341" s="7" t="n">
        <v>0</v>
      </c>
      <c r="K1341" s="7" t="n">
        <v>0</v>
      </c>
      <c r="L1341" s="7" t="n">
        <v>0</v>
      </c>
      <c r="M1341" s="7" t="n">
        <v>1</v>
      </c>
      <c r="N1341" s="7" t="n">
        <v>1.60000002384186</v>
      </c>
      <c r="O1341" s="7" t="n">
        <v>0.0900000035762787</v>
      </c>
      <c r="P1341" s="7" t="s">
        <v>226</v>
      </c>
      <c r="Q1341" s="7" t="s">
        <v>13</v>
      </c>
      <c r="R1341" s="7" t="n">
        <v>-1</v>
      </c>
      <c r="S1341" s="7" t="n">
        <v>0</v>
      </c>
      <c r="T1341" s="7" t="n">
        <v>0</v>
      </c>
      <c r="U1341" s="7" t="n">
        <v>0</v>
      </c>
      <c r="V1341" s="7" t="n">
        <v>0</v>
      </c>
    </row>
    <row r="1342" spans="1:22">
      <c r="A1342" t="s">
        <v>4</v>
      </c>
      <c r="B1342" s="4" t="s">
        <v>5</v>
      </c>
      <c r="C1342" s="4" t="s">
        <v>9</v>
      </c>
      <c r="D1342" s="4" t="s">
        <v>7</v>
      </c>
      <c r="E1342" s="4" t="s">
        <v>7</v>
      </c>
      <c r="F1342" s="4" t="s">
        <v>12</v>
      </c>
    </row>
    <row r="1343" spans="1:22">
      <c r="A1343" t="n">
        <v>13160</v>
      </c>
      <c r="B1343" s="46" t="n">
        <v>20</v>
      </c>
      <c r="C1343" s="7" t="n">
        <v>1000</v>
      </c>
      <c r="D1343" s="7" t="n">
        <v>3</v>
      </c>
      <c r="E1343" s="7" t="n">
        <v>10</v>
      </c>
      <c r="F1343" s="7" t="s">
        <v>196</v>
      </c>
    </row>
    <row r="1344" spans="1:22">
      <c r="A1344" t="s">
        <v>4</v>
      </c>
      <c r="B1344" s="4" t="s">
        <v>5</v>
      </c>
      <c r="C1344" s="4" t="s">
        <v>9</v>
      </c>
    </row>
    <row r="1345" spans="1:22">
      <c r="A1345" t="n">
        <v>13178</v>
      </c>
      <c r="B1345" s="26" t="n">
        <v>16</v>
      </c>
      <c r="C1345" s="7" t="n">
        <v>0</v>
      </c>
    </row>
    <row r="1346" spans="1:22">
      <c r="A1346" t="s">
        <v>4</v>
      </c>
      <c r="B1346" s="4" t="s">
        <v>5</v>
      </c>
      <c r="C1346" s="4" t="s">
        <v>9</v>
      </c>
      <c r="D1346" s="4" t="s">
        <v>7</v>
      </c>
      <c r="E1346" s="4" t="s">
        <v>7</v>
      </c>
      <c r="F1346" s="4" t="s">
        <v>12</v>
      </c>
    </row>
    <row r="1347" spans="1:22">
      <c r="A1347" t="n">
        <v>13181</v>
      </c>
      <c r="B1347" s="46" t="n">
        <v>20</v>
      </c>
      <c r="C1347" s="7" t="n">
        <v>1001</v>
      </c>
      <c r="D1347" s="7" t="n">
        <v>3</v>
      </c>
      <c r="E1347" s="7" t="n">
        <v>10</v>
      </c>
      <c r="F1347" s="7" t="s">
        <v>196</v>
      </c>
    </row>
    <row r="1348" spans="1:22">
      <c r="A1348" t="s">
        <v>4</v>
      </c>
      <c r="B1348" s="4" t="s">
        <v>5</v>
      </c>
      <c r="C1348" s="4" t="s">
        <v>9</v>
      </c>
    </row>
    <row r="1349" spans="1:22">
      <c r="A1349" t="n">
        <v>13199</v>
      </c>
      <c r="B1349" s="26" t="n">
        <v>16</v>
      </c>
      <c r="C1349" s="7" t="n">
        <v>0</v>
      </c>
    </row>
    <row r="1350" spans="1:22">
      <c r="A1350" t="s">
        <v>4</v>
      </c>
      <c r="B1350" s="4" t="s">
        <v>5</v>
      </c>
      <c r="C1350" s="4" t="s">
        <v>9</v>
      </c>
      <c r="D1350" s="4" t="s">
        <v>7</v>
      </c>
      <c r="E1350" s="4" t="s">
        <v>7</v>
      </c>
      <c r="F1350" s="4" t="s">
        <v>12</v>
      </c>
    </row>
    <row r="1351" spans="1:22">
      <c r="A1351" t="n">
        <v>13202</v>
      </c>
      <c r="B1351" s="46" t="n">
        <v>20</v>
      </c>
      <c r="C1351" s="7" t="n">
        <v>1002</v>
      </c>
      <c r="D1351" s="7" t="n">
        <v>3</v>
      </c>
      <c r="E1351" s="7" t="n">
        <v>10</v>
      </c>
      <c r="F1351" s="7" t="s">
        <v>196</v>
      </c>
    </row>
    <row r="1352" spans="1:22">
      <c r="A1352" t="s">
        <v>4</v>
      </c>
      <c r="B1352" s="4" t="s">
        <v>5</v>
      </c>
      <c r="C1352" s="4" t="s">
        <v>9</v>
      </c>
    </row>
    <row r="1353" spans="1:22">
      <c r="A1353" t="n">
        <v>13220</v>
      </c>
      <c r="B1353" s="26" t="n">
        <v>16</v>
      </c>
      <c r="C1353" s="7" t="n">
        <v>0</v>
      </c>
    </row>
    <row r="1354" spans="1:22">
      <c r="A1354" t="s">
        <v>4</v>
      </c>
      <c r="B1354" s="4" t="s">
        <v>5</v>
      </c>
      <c r="C1354" s="4" t="s">
        <v>9</v>
      </c>
      <c r="D1354" s="4" t="s">
        <v>7</v>
      </c>
      <c r="E1354" s="4" t="s">
        <v>7</v>
      </c>
      <c r="F1354" s="4" t="s">
        <v>12</v>
      </c>
    </row>
    <row r="1355" spans="1:22">
      <c r="A1355" t="n">
        <v>13223</v>
      </c>
      <c r="B1355" s="46" t="n">
        <v>20</v>
      </c>
      <c r="C1355" s="7" t="n">
        <v>1003</v>
      </c>
      <c r="D1355" s="7" t="n">
        <v>3</v>
      </c>
      <c r="E1355" s="7" t="n">
        <v>10</v>
      </c>
      <c r="F1355" s="7" t="s">
        <v>196</v>
      </c>
    </row>
    <row r="1356" spans="1:22">
      <c r="A1356" t="s">
        <v>4</v>
      </c>
      <c r="B1356" s="4" t="s">
        <v>5</v>
      </c>
      <c r="C1356" s="4" t="s">
        <v>9</v>
      </c>
    </row>
    <row r="1357" spans="1:22">
      <c r="A1357" t="n">
        <v>13241</v>
      </c>
      <c r="B1357" s="26" t="n">
        <v>16</v>
      </c>
      <c r="C1357" s="7" t="n">
        <v>0</v>
      </c>
    </row>
    <row r="1358" spans="1:22">
      <c r="A1358" t="s">
        <v>4</v>
      </c>
      <c r="B1358" s="4" t="s">
        <v>5</v>
      </c>
      <c r="C1358" s="4" t="s">
        <v>9</v>
      </c>
      <c r="D1358" s="4" t="s">
        <v>7</v>
      </c>
      <c r="E1358" s="4" t="s">
        <v>7</v>
      </c>
      <c r="F1358" s="4" t="s">
        <v>12</v>
      </c>
    </row>
    <row r="1359" spans="1:22">
      <c r="A1359" t="n">
        <v>13244</v>
      </c>
      <c r="B1359" s="46" t="n">
        <v>20</v>
      </c>
      <c r="C1359" s="7" t="n">
        <v>1004</v>
      </c>
      <c r="D1359" s="7" t="n">
        <v>3</v>
      </c>
      <c r="E1359" s="7" t="n">
        <v>10</v>
      </c>
      <c r="F1359" s="7" t="s">
        <v>196</v>
      </c>
    </row>
    <row r="1360" spans="1:22">
      <c r="A1360" t="s">
        <v>4</v>
      </c>
      <c r="B1360" s="4" t="s">
        <v>5</v>
      </c>
      <c r="C1360" s="4" t="s">
        <v>9</v>
      </c>
    </row>
    <row r="1361" spans="1:6">
      <c r="A1361" t="n">
        <v>13262</v>
      </c>
      <c r="B1361" s="26" t="n">
        <v>16</v>
      </c>
      <c r="C1361" s="7" t="n">
        <v>0</v>
      </c>
    </row>
    <row r="1362" spans="1:6">
      <c r="A1362" t="s">
        <v>4</v>
      </c>
      <c r="B1362" s="4" t="s">
        <v>5</v>
      </c>
      <c r="C1362" s="4" t="s">
        <v>9</v>
      </c>
      <c r="D1362" s="4" t="s">
        <v>7</v>
      </c>
      <c r="E1362" s="4" t="s">
        <v>7</v>
      </c>
      <c r="F1362" s="4" t="s">
        <v>12</v>
      </c>
    </row>
    <row r="1363" spans="1:6">
      <c r="A1363" t="n">
        <v>13265</v>
      </c>
      <c r="B1363" s="46" t="n">
        <v>20</v>
      </c>
      <c r="C1363" s="7" t="n">
        <v>1005</v>
      </c>
      <c r="D1363" s="7" t="n">
        <v>3</v>
      </c>
      <c r="E1363" s="7" t="n">
        <v>10</v>
      </c>
      <c r="F1363" s="7" t="s">
        <v>196</v>
      </c>
    </row>
    <row r="1364" spans="1:6">
      <c r="A1364" t="s">
        <v>4</v>
      </c>
      <c r="B1364" s="4" t="s">
        <v>5</v>
      </c>
      <c r="C1364" s="4" t="s">
        <v>9</v>
      </c>
    </row>
    <row r="1365" spans="1:6">
      <c r="A1365" t="n">
        <v>13283</v>
      </c>
      <c r="B1365" s="26" t="n">
        <v>16</v>
      </c>
      <c r="C1365" s="7" t="n">
        <v>0</v>
      </c>
    </row>
    <row r="1366" spans="1:6">
      <c r="A1366" t="s">
        <v>4</v>
      </c>
      <c r="B1366" s="4" t="s">
        <v>5</v>
      </c>
      <c r="C1366" s="4" t="s">
        <v>9</v>
      </c>
      <c r="D1366" s="4" t="s">
        <v>7</v>
      </c>
      <c r="E1366" s="4" t="s">
        <v>7</v>
      </c>
      <c r="F1366" s="4" t="s">
        <v>12</v>
      </c>
    </row>
    <row r="1367" spans="1:6">
      <c r="A1367" t="n">
        <v>13286</v>
      </c>
      <c r="B1367" s="46" t="n">
        <v>20</v>
      </c>
      <c r="C1367" s="7" t="n">
        <v>1650</v>
      </c>
      <c r="D1367" s="7" t="n">
        <v>3</v>
      </c>
      <c r="E1367" s="7" t="n">
        <v>10</v>
      </c>
      <c r="F1367" s="7" t="s">
        <v>196</v>
      </c>
    </row>
    <row r="1368" spans="1:6">
      <c r="A1368" t="s">
        <v>4</v>
      </c>
      <c r="B1368" s="4" t="s">
        <v>5</v>
      </c>
      <c r="C1368" s="4" t="s">
        <v>9</v>
      </c>
    </row>
    <row r="1369" spans="1:6">
      <c r="A1369" t="n">
        <v>13304</v>
      </c>
      <c r="B1369" s="26" t="n">
        <v>16</v>
      </c>
      <c r="C1369" s="7" t="n">
        <v>0</v>
      </c>
    </row>
    <row r="1370" spans="1:6">
      <c r="A1370" t="s">
        <v>4</v>
      </c>
      <c r="B1370" s="4" t="s">
        <v>5</v>
      </c>
      <c r="C1370" s="4" t="s">
        <v>9</v>
      </c>
      <c r="D1370" s="4" t="s">
        <v>11</v>
      </c>
    </row>
    <row r="1371" spans="1:6">
      <c r="A1371" t="n">
        <v>13307</v>
      </c>
      <c r="B1371" s="43" t="n">
        <v>43</v>
      </c>
      <c r="C1371" s="7" t="n">
        <v>1000</v>
      </c>
      <c r="D1371" s="7" t="n">
        <v>131072</v>
      </c>
    </row>
    <row r="1372" spans="1:6">
      <c r="A1372" t="s">
        <v>4</v>
      </c>
      <c r="B1372" s="4" t="s">
        <v>5</v>
      </c>
      <c r="C1372" s="4" t="s">
        <v>9</v>
      </c>
      <c r="D1372" s="4" t="s">
        <v>11</v>
      </c>
    </row>
    <row r="1373" spans="1:6">
      <c r="A1373" t="n">
        <v>13314</v>
      </c>
      <c r="B1373" s="43" t="n">
        <v>43</v>
      </c>
      <c r="C1373" s="7" t="n">
        <v>1001</v>
      </c>
      <c r="D1373" s="7" t="n">
        <v>131072</v>
      </c>
    </row>
    <row r="1374" spans="1:6">
      <c r="A1374" t="s">
        <v>4</v>
      </c>
      <c r="B1374" s="4" t="s">
        <v>5</v>
      </c>
      <c r="C1374" s="4" t="s">
        <v>9</v>
      </c>
      <c r="D1374" s="4" t="s">
        <v>11</v>
      </c>
    </row>
    <row r="1375" spans="1:6">
      <c r="A1375" t="n">
        <v>13321</v>
      </c>
      <c r="B1375" s="43" t="n">
        <v>43</v>
      </c>
      <c r="C1375" s="7" t="n">
        <v>1002</v>
      </c>
      <c r="D1375" s="7" t="n">
        <v>131072</v>
      </c>
    </row>
    <row r="1376" spans="1:6">
      <c r="A1376" t="s">
        <v>4</v>
      </c>
      <c r="B1376" s="4" t="s">
        <v>5</v>
      </c>
      <c r="C1376" s="4" t="s">
        <v>9</v>
      </c>
      <c r="D1376" s="4" t="s">
        <v>11</v>
      </c>
    </row>
    <row r="1377" spans="1:6">
      <c r="A1377" t="n">
        <v>13328</v>
      </c>
      <c r="B1377" s="43" t="n">
        <v>43</v>
      </c>
      <c r="C1377" s="7" t="n">
        <v>1003</v>
      </c>
      <c r="D1377" s="7" t="n">
        <v>131072</v>
      </c>
    </row>
    <row r="1378" spans="1:6">
      <c r="A1378" t="s">
        <v>4</v>
      </c>
      <c r="B1378" s="4" t="s">
        <v>5</v>
      </c>
      <c r="C1378" s="4" t="s">
        <v>9</v>
      </c>
      <c r="D1378" s="4" t="s">
        <v>11</v>
      </c>
    </row>
    <row r="1379" spans="1:6">
      <c r="A1379" t="n">
        <v>13335</v>
      </c>
      <c r="B1379" s="43" t="n">
        <v>43</v>
      </c>
      <c r="C1379" s="7" t="n">
        <v>1004</v>
      </c>
      <c r="D1379" s="7" t="n">
        <v>131072</v>
      </c>
    </row>
    <row r="1380" spans="1:6">
      <c r="A1380" t="s">
        <v>4</v>
      </c>
      <c r="B1380" s="4" t="s">
        <v>5</v>
      </c>
      <c r="C1380" s="4" t="s">
        <v>9</v>
      </c>
      <c r="D1380" s="4" t="s">
        <v>11</v>
      </c>
    </row>
    <row r="1381" spans="1:6">
      <c r="A1381" t="n">
        <v>13342</v>
      </c>
      <c r="B1381" s="43" t="n">
        <v>43</v>
      </c>
      <c r="C1381" s="7" t="n">
        <v>1005</v>
      </c>
      <c r="D1381" s="7" t="n">
        <v>131072</v>
      </c>
    </row>
    <row r="1382" spans="1:6">
      <c r="A1382" t="s">
        <v>4</v>
      </c>
      <c r="B1382" s="4" t="s">
        <v>5</v>
      </c>
      <c r="C1382" s="4" t="s">
        <v>9</v>
      </c>
      <c r="D1382" s="4" t="s">
        <v>11</v>
      </c>
    </row>
    <row r="1383" spans="1:6">
      <c r="A1383" t="n">
        <v>13349</v>
      </c>
      <c r="B1383" s="43" t="n">
        <v>43</v>
      </c>
      <c r="C1383" s="7" t="n">
        <v>1000</v>
      </c>
      <c r="D1383" s="7" t="n">
        <v>128</v>
      </c>
    </row>
    <row r="1384" spans="1:6">
      <c r="A1384" t="s">
        <v>4</v>
      </c>
      <c r="B1384" s="4" t="s">
        <v>5</v>
      </c>
      <c r="C1384" s="4" t="s">
        <v>9</v>
      </c>
      <c r="D1384" s="4" t="s">
        <v>11</v>
      </c>
    </row>
    <row r="1385" spans="1:6">
      <c r="A1385" t="n">
        <v>13356</v>
      </c>
      <c r="B1385" s="43" t="n">
        <v>43</v>
      </c>
      <c r="C1385" s="7" t="n">
        <v>1001</v>
      </c>
      <c r="D1385" s="7" t="n">
        <v>128</v>
      </c>
    </row>
    <row r="1386" spans="1:6">
      <c r="A1386" t="s">
        <v>4</v>
      </c>
      <c r="B1386" s="4" t="s">
        <v>5</v>
      </c>
      <c r="C1386" s="4" t="s">
        <v>9</v>
      </c>
      <c r="D1386" s="4" t="s">
        <v>11</v>
      </c>
    </row>
    <row r="1387" spans="1:6">
      <c r="A1387" t="n">
        <v>13363</v>
      </c>
      <c r="B1387" s="43" t="n">
        <v>43</v>
      </c>
      <c r="C1387" s="7" t="n">
        <v>1002</v>
      </c>
      <c r="D1387" s="7" t="n">
        <v>128</v>
      </c>
    </row>
    <row r="1388" spans="1:6">
      <c r="A1388" t="s">
        <v>4</v>
      </c>
      <c r="B1388" s="4" t="s">
        <v>5</v>
      </c>
      <c r="C1388" s="4" t="s">
        <v>9</v>
      </c>
      <c r="D1388" s="4" t="s">
        <v>11</v>
      </c>
    </row>
    <row r="1389" spans="1:6">
      <c r="A1389" t="n">
        <v>13370</v>
      </c>
      <c r="B1389" s="43" t="n">
        <v>43</v>
      </c>
      <c r="C1389" s="7" t="n">
        <v>1003</v>
      </c>
      <c r="D1389" s="7" t="n">
        <v>128</v>
      </c>
    </row>
    <row r="1390" spans="1:6">
      <c r="A1390" t="s">
        <v>4</v>
      </c>
      <c r="B1390" s="4" t="s">
        <v>5</v>
      </c>
      <c r="C1390" s="4" t="s">
        <v>9</v>
      </c>
      <c r="D1390" s="4" t="s">
        <v>11</v>
      </c>
    </row>
    <row r="1391" spans="1:6">
      <c r="A1391" t="n">
        <v>13377</v>
      </c>
      <c r="B1391" s="43" t="n">
        <v>43</v>
      </c>
      <c r="C1391" s="7" t="n">
        <v>1004</v>
      </c>
      <c r="D1391" s="7" t="n">
        <v>128</v>
      </c>
    </row>
    <row r="1392" spans="1:6">
      <c r="A1392" t="s">
        <v>4</v>
      </c>
      <c r="B1392" s="4" t="s">
        <v>5</v>
      </c>
      <c r="C1392" s="4" t="s">
        <v>9</v>
      </c>
      <c r="D1392" s="4" t="s">
        <v>11</v>
      </c>
    </row>
    <row r="1393" spans="1:4">
      <c r="A1393" t="n">
        <v>13384</v>
      </c>
      <c r="B1393" s="43" t="n">
        <v>43</v>
      </c>
      <c r="C1393" s="7" t="n">
        <v>1005</v>
      </c>
      <c r="D1393" s="7" t="n">
        <v>128</v>
      </c>
    </row>
    <row r="1394" spans="1:4">
      <c r="A1394" t="s">
        <v>4</v>
      </c>
      <c r="B1394" s="4" t="s">
        <v>5</v>
      </c>
      <c r="C1394" s="4" t="s">
        <v>9</v>
      </c>
      <c r="D1394" s="4" t="s">
        <v>11</v>
      </c>
    </row>
    <row r="1395" spans="1:4">
      <c r="A1395" t="n">
        <v>13391</v>
      </c>
      <c r="B1395" s="43" t="n">
        <v>43</v>
      </c>
      <c r="C1395" s="7" t="n">
        <v>1650</v>
      </c>
      <c r="D1395" s="7" t="n">
        <v>128</v>
      </c>
    </row>
    <row r="1396" spans="1:4">
      <c r="A1396" t="s">
        <v>4</v>
      </c>
      <c r="B1396" s="4" t="s">
        <v>5</v>
      </c>
      <c r="C1396" s="4" t="s">
        <v>7</v>
      </c>
    </row>
    <row r="1397" spans="1:4">
      <c r="A1397" t="n">
        <v>13398</v>
      </c>
      <c r="B1397" s="54" t="n">
        <v>116</v>
      </c>
      <c r="C1397" s="7" t="n">
        <v>0</v>
      </c>
    </row>
    <row r="1398" spans="1:4">
      <c r="A1398" t="s">
        <v>4</v>
      </c>
      <c r="B1398" s="4" t="s">
        <v>5</v>
      </c>
      <c r="C1398" s="4" t="s">
        <v>7</v>
      </c>
      <c r="D1398" s="4" t="s">
        <v>9</v>
      </c>
    </row>
    <row r="1399" spans="1:4">
      <c r="A1399" t="n">
        <v>13400</v>
      </c>
      <c r="B1399" s="54" t="n">
        <v>116</v>
      </c>
      <c r="C1399" s="7" t="n">
        <v>2</v>
      </c>
      <c r="D1399" s="7" t="n">
        <v>1</v>
      </c>
    </row>
    <row r="1400" spans="1:4">
      <c r="A1400" t="s">
        <v>4</v>
      </c>
      <c r="B1400" s="4" t="s">
        <v>5</v>
      </c>
      <c r="C1400" s="4" t="s">
        <v>7</v>
      </c>
      <c r="D1400" s="4" t="s">
        <v>11</v>
      </c>
    </row>
    <row r="1401" spans="1:4">
      <c r="A1401" t="n">
        <v>13404</v>
      </c>
      <c r="B1401" s="54" t="n">
        <v>116</v>
      </c>
      <c r="C1401" s="7" t="n">
        <v>5</v>
      </c>
      <c r="D1401" s="7" t="n">
        <v>1117782016</v>
      </c>
    </row>
    <row r="1402" spans="1:4">
      <c r="A1402" t="s">
        <v>4</v>
      </c>
      <c r="B1402" s="4" t="s">
        <v>5</v>
      </c>
      <c r="C1402" s="4" t="s">
        <v>7</v>
      </c>
      <c r="D1402" s="4" t="s">
        <v>9</v>
      </c>
    </row>
    <row r="1403" spans="1:4">
      <c r="A1403" t="n">
        <v>13410</v>
      </c>
      <c r="B1403" s="54" t="n">
        <v>116</v>
      </c>
      <c r="C1403" s="7" t="n">
        <v>6</v>
      </c>
      <c r="D1403" s="7" t="n">
        <v>1</v>
      </c>
    </row>
    <row r="1404" spans="1:4">
      <c r="A1404" t="s">
        <v>4</v>
      </c>
      <c r="B1404" s="4" t="s">
        <v>5</v>
      </c>
      <c r="C1404" s="4" t="s">
        <v>7</v>
      </c>
      <c r="D1404" s="4" t="s">
        <v>7</v>
      </c>
      <c r="E1404" s="4" t="s">
        <v>7</v>
      </c>
      <c r="F1404" s="4" t="s">
        <v>7</v>
      </c>
    </row>
    <row r="1405" spans="1:4">
      <c r="A1405" t="n">
        <v>13414</v>
      </c>
      <c r="B1405" s="8" t="n">
        <v>14</v>
      </c>
      <c r="C1405" s="7" t="n">
        <v>0</v>
      </c>
      <c r="D1405" s="7" t="n">
        <v>0</v>
      </c>
      <c r="E1405" s="7" t="n">
        <v>32</v>
      </c>
      <c r="F1405" s="7" t="n">
        <v>0</v>
      </c>
    </row>
    <row r="1406" spans="1:4">
      <c r="A1406" t="s">
        <v>4</v>
      </c>
      <c r="B1406" s="4" t="s">
        <v>5</v>
      </c>
      <c r="C1406" s="4" t="s">
        <v>9</v>
      </c>
      <c r="D1406" s="4" t="s">
        <v>10</v>
      </c>
      <c r="E1406" s="4" t="s">
        <v>10</v>
      </c>
      <c r="F1406" s="4" t="s">
        <v>10</v>
      </c>
      <c r="G1406" s="4" t="s">
        <v>10</v>
      </c>
    </row>
    <row r="1407" spans="1:4">
      <c r="A1407" t="n">
        <v>13419</v>
      </c>
      <c r="B1407" s="42" t="n">
        <v>46</v>
      </c>
      <c r="C1407" s="7" t="n">
        <v>0</v>
      </c>
      <c r="D1407" s="7" t="n">
        <v>-17.5100002288818</v>
      </c>
      <c r="E1407" s="7" t="n">
        <v>0</v>
      </c>
      <c r="F1407" s="7" t="n">
        <v>20</v>
      </c>
      <c r="G1407" s="7" t="n">
        <v>270</v>
      </c>
    </row>
    <row r="1408" spans="1:4">
      <c r="A1408" t="s">
        <v>4</v>
      </c>
      <c r="B1408" s="4" t="s">
        <v>5</v>
      </c>
      <c r="C1408" s="4" t="s">
        <v>9</v>
      </c>
      <c r="D1408" s="4" t="s">
        <v>10</v>
      </c>
      <c r="E1408" s="4" t="s">
        <v>10</v>
      </c>
      <c r="F1408" s="4" t="s">
        <v>10</v>
      </c>
      <c r="G1408" s="4" t="s">
        <v>10</v>
      </c>
    </row>
    <row r="1409" spans="1:7">
      <c r="A1409" t="n">
        <v>13438</v>
      </c>
      <c r="B1409" s="42" t="n">
        <v>46</v>
      </c>
      <c r="C1409" s="7" t="n">
        <v>23</v>
      </c>
      <c r="D1409" s="7" t="n">
        <v>-7.34999990463257</v>
      </c>
      <c r="E1409" s="7" t="n">
        <v>0</v>
      </c>
      <c r="F1409" s="7" t="n">
        <v>21.8999996185303</v>
      </c>
      <c r="G1409" s="7" t="n">
        <v>270</v>
      </c>
    </row>
    <row r="1410" spans="1:7">
      <c r="A1410" t="s">
        <v>4</v>
      </c>
      <c r="B1410" s="4" t="s">
        <v>5</v>
      </c>
      <c r="C1410" s="4" t="s">
        <v>9</v>
      </c>
      <c r="D1410" s="4" t="s">
        <v>7</v>
      </c>
      <c r="E1410" s="4" t="s">
        <v>12</v>
      </c>
      <c r="F1410" s="4" t="s">
        <v>10</v>
      </c>
      <c r="G1410" s="4" t="s">
        <v>10</v>
      </c>
      <c r="H1410" s="4" t="s">
        <v>10</v>
      </c>
    </row>
    <row r="1411" spans="1:7">
      <c r="A1411" t="n">
        <v>13457</v>
      </c>
      <c r="B1411" s="45" t="n">
        <v>48</v>
      </c>
      <c r="C1411" s="7" t="n">
        <v>23</v>
      </c>
      <c r="D1411" s="7" t="n">
        <v>0</v>
      </c>
      <c r="E1411" s="7" t="s">
        <v>227</v>
      </c>
      <c r="F1411" s="7" t="n">
        <v>-1</v>
      </c>
      <c r="G1411" s="7" t="n">
        <v>1</v>
      </c>
      <c r="H1411" s="7" t="n">
        <v>0</v>
      </c>
    </row>
    <row r="1412" spans="1:7">
      <c r="A1412" t="s">
        <v>4</v>
      </c>
      <c r="B1412" s="4" t="s">
        <v>5</v>
      </c>
      <c r="C1412" s="4" t="s">
        <v>9</v>
      </c>
      <c r="D1412" s="4" t="s">
        <v>7</v>
      </c>
      <c r="E1412" s="4" t="s">
        <v>12</v>
      </c>
      <c r="F1412" s="4" t="s">
        <v>10</v>
      </c>
      <c r="G1412" s="4" t="s">
        <v>10</v>
      </c>
      <c r="H1412" s="4" t="s">
        <v>10</v>
      </c>
    </row>
    <row r="1413" spans="1:7">
      <c r="A1413" t="n">
        <v>13489</v>
      </c>
      <c r="B1413" s="45" t="n">
        <v>48</v>
      </c>
      <c r="C1413" s="7" t="n">
        <v>23</v>
      </c>
      <c r="D1413" s="7" t="n">
        <v>0</v>
      </c>
      <c r="E1413" s="7" t="s">
        <v>200</v>
      </c>
      <c r="F1413" s="7" t="n">
        <v>-1</v>
      </c>
      <c r="G1413" s="7" t="n">
        <v>1</v>
      </c>
      <c r="H1413" s="7" t="n">
        <v>0</v>
      </c>
    </row>
    <row r="1414" spans="1:7">
      <c r="A1414" t="s">
        <v>4</v>
      </c>
      <c r="B1414" s="4" t="s">
        <v>5</v>
      </c>
      <c r="C1414" s="4" t="s">
        <v>9</v>
      </c>
      <c r="D1414" s="4" t="s">
        <v>7</v>
      </c>
      <c r="E1414" s="4" t="s">
        <v>12</v>
      </c>
      <c r="F1414" s="4" t="s">
        <v>10</v>
      </c>
      <c r="G1414" s="4" t="s">
        <v>10</v>
      </c>
      <c r="H1414" s="4" t="s">
        <v>10</v>
      </c>
    </row>
    <row r="1415" spans="1:7">
      <c r="A1415" t="n">
        <v>13515</v>
      </c>
      <c r="B1415" s="45" t="n">
        <v>48</v>
      </c>
      <c r="C1415" s="7" t="n">
        <v>0</v>
      </c>
      <c r="D1415" s="7" t="n">
        <v>0</v>
      </c>
      <c r="E1415" s="7" t="s">
        <v>228</v>
      </c>
      <c r="F1415" s="7" t="n">
        <v>0</v>
      </c>
      <c r="G1415" s="7" t="n">
        <v>1</v>
      </c>
      <c r="H1415" s="7" t="n">
        <v>0</v>
      </c>
    </row>
    <row r="1416" spans="1:7">
      <c r="A1416" t="s">
        <v>4</v>
      </c>
      <c r="B1416" s="4" t="s">
        <v>5</v>
      </c>
      <c r="C1416" s="4" t="s">
        <v>7</v>
      </c>
      <c r="D1416" s="4" t="s">
        <v>12</v>
      </c>
      <c r="E1416" s="4" t="s">
        <v>9</v>
      </c>
    </row>
    <row r="1417" spans="1:7">
      <c r="A1417" t="n">
        <v>13540</v>
      </c>
      <c r="B1417" s="16" t="n">
        <v>94</v>
      </c>
      <c r="C1417" s="7" t="n">
        <v>1</v>
      </c>
      <c r="D1417" s="7" t="s">
        <v>229</v>
      </c>
      <c r="E1417" s="7" t="n">
        <v>512</v>
      </c>
    </row>
    <row r="1418" spans="1:7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9</v>
      </c>
    </row>
    <row r="1419" spans="1:7">
      <c r="A1419" t="n">
        <v>13552</v>
      </c>
      <c r="B1419" s="16" t="n">
        <v>94</v>
      </c>
      <c r="C1419" s="7" t="n">
        <v>1</v>
      </c>
      <c r="D1419" s="7" t="s">
        <v>230</v>
      </c>
      <c r="E1419" s="7" t="n">
        <v>512</v>
      </c>
    </row>
    <row r="1420" spans="1:7">
      <c r="A1420" t="s">
        <v>4</v>
      </c>
      <c r="B1420" s="4" t="s">
        <v>5</v>
      </c>
      <c r="C1420" s="4" t="s">
        <v>7</v>
      </c>
      <c r="D1420" s="4" t="s">
        <v>12</v>
      </c>
      <c r="E1420" s="4" t="s">
        <v>9</v>
      </c>
    </row>
    <row r="1421" spans="1:7">
      <c r="A1421" t="n">
        <v>13564</v>
      </c>
      <c r="B1421" s="16" t="n">
        <v>94</v>
      </c>
      <c r="C1421" s="7" t="n">
        <v>1</v>
      </c>
      <c r="D1421" s="7" t="s">
        <v>231</v>
      </c>
      <c r="E1421" s="7" t="n">
        <v>1</v>
      </c>
    </row>
    <row r="1422" spans="1:7">
      <c r="A1422" t="s">
        <v>4</v>
      </c>
      <c r="B1422" s="4" t="s">
        <v>5</v>
      </c>
      <c r="C1422" s="4" t="s">
        <v>7</v>
      </c>
      <c r="D1422" s="4" t="s">
        <v>12</v>
      </c>
      <c r="E1422" s="4" t="s">
        <v>9</v>
      </c>
    </row>
    <row r="1423" spans="1:7">
      <c r="A1423" t="n">
        <v>13578</v>
      </c>
      <c r="B1423" s="16" t="n">
        <v>94</v>
      </c>
      <c r="C1423" s="7" t="n">
        <v>1</v>
      </c>
      <c r="D1423" s="7" t="s">
        <v>231</v>
      </c>
      <c r="E1423" s="7" t="n">
        <v>2</v>
      </c>
    </row>
    <row r="1424" spans="1:7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9</v>
      </c>
    </row>
    <row r="1425" spans="1:8">
      <c r="A1425" t="n">
        <v>13592</v>
      </c>
      <c r="B1425" s="16" t="n">
        <v>94</v>
      </c>
      <c r="C1425" s="7" t="n">
        <v>0</v>
      </c>
      <c r="D1425" s="7" t="s">
        <v>231</v>
      </c>
      <c r="E1425" s="7" t="n">
        <v>4</v>
      </c>
    </row>
    <row r="1426" spans="1:8">
      <c r="A1426" t="s">
        <v>4</v>
      </c>
      <c r="B1426" s="4" t="s">
        <v>5</v>
      </c>
      <c r="C1426" s="4" t="s">
        <v>7</v>
      </c>
      <c r="D1426" s="4" t="s">
        <v>12</v>
      </c>
      <c r="E1426" s="4" t="s">
        <v>9</v>
      </c>
    </row>
    <row r="1427" spans="1:8">
      <c r="A1427" t="n">
        <v>13606</v>
      </c>
      <c r="B1427" s="16" t="n">
        <v>94</v>
      </c>
      <c r="C1427" s="7" t="n">
        <v>1</v>
      </c>
      <c r="D1427" s="7" t="s">
        <v>232</v>
      </c>
      <c r="E1427" s="7" t="n">
        <v>1</v>
      </c>
    </row>
    <row r="1428" spans="1:8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9</v>
      </c>
    </row>
    <row r="1429" spans="1:8">
      <c r="A1429" t="n">
        <v>13621</v>
      </c>
      <c r="B1429" s="16" t="n">
        <v>94</v>
      </c>
      <c r="C1429" s="7" t="n">
        <v>1</v>
      </c>
      <c r="D1429" s="7" t="s">
        <v>232</v>
      </c>
      <c r="E1429" s="7" t="n">
        <v>2</v>
      </c>
    </row>
    <row r="1430" spans="1:8">
      <c r="A1430" t="s">
        <v>4</v>
      </c>
      <c r="B1430" s="4" t="s">
        <v>5</v>
      </c>
      <c r="C1430" s="4" t="s">
        <v>7</v>
      </c>
      <c r="D1430" s="4" t="s">
        <v>12</v>
      </c>
      <c r="E1430" s="4" t="s">
        <v>9</v>
      </c>
    </row>
    <row r="1431" spans="1:8">
      <c r="A1431" t="n">
        <v>13636</v>
      </c>
      <c r="B1431" s="16" t="n">
        <v>94</v>
      </c>
      <c r="C1431" s="7" t="n">
        <v>0</v>
      </c>
      <c r="D1431" s="7" t="s">
        <v>232</v>
      </c>
      <c r="E1431" s="7" t="n">
        <v>4</v>
      </c>
    </row>
    <row r="1432" spans="1:8">
      <c r="A1432" t="s">
        <v>4</v>
      </c>
      <c r="B1432" s="4" t="s">
        <v>5</v>
      </c>
      <c r="C1432" s="4" t="s">
        <v>7</v>
      </c>
      <c r="D1432" s="4" t="s">
        <v>7</v>
      </c>
      <c r="E1432" s="4" t="s">
        <v>10</v>
      </c>
      <c r="F1432" s="4" t="s">
        <v>10</v>
      </c>
      <c r="G1432" s="4" t="s">
        <v>10</v>
      </c>
      <c r="H1432" s="4" t="s">
        <v>9</v>
      </c>
    </row>
    <row r="1433" spans="1:8">
      <c r="A1433" t="n">
        <v>13651</v>
      </c>
      <c r="B1433" s="55" t="n">
        <v>45</v>
      </c>
      <c r="C1433" s="7" t="n">
        <v>2</v>
      </c>
      <c r="D1433" s="7" t="n">
        <v>3</v>
      </c>
      <c r="E1433" s="7" t="n">
        <v>0</v>
      </c>
      <c r="F1433" s="7" t="n">
        <v>1.5</v>
      </c>
      <c r="G1433" s="7" t="n">
        <v>38</v>
      </c>
      <c r="H1433" s="7" t="n">
        <v>0</v>
      </c>
    </row>
    <row r="1434" spans="1:8">
      <c r="A1434" t="s">
        <v>4</v>
      </c>
      <c r="B1434" s="4" t="s">
        <v>5</v>
      </c>
      <c r="C1434" s="4" t="s">
        <v>7</v>
      </c>
      <c r="D1434" s="4" t="s">
        <v>7</v>
      </c>
      <c r="E1434" s="4" t="s">
        <v>10</v>
      </c>
      <c r="F1434" s="4" t="s">
        <v>10</v>
      </c>
      <c r="G1434" s="4" t="s">
        <v>10</v>
      </c>
      <c r="H1434" s="4" t="s">
        <v>9</v>
      </c>
      <c r="I1434" s="4" t="s">
        <v>7</v>
      </c>
    </row>
    <row r="1435" spans="1:8">
      <c r="A1435" t="n">
        <v>13668</v>
      </c>
      <c r="B1435" s="55" t="n">
        <v>45</v>
      </c>
      <c r="C1435" s="7" t="n">
        <v>4</v>
      </c>
      <c r="D1435" s="7" t="n">
        <v>3</v>
      </c>
      <c r="E1435" s="7" t="n">
        <v>0</v>
      </c>
      <c r="F1435" s="7" t="n">
        <v>180</v>
      </c>
      <c r="G1435" s="7" t="n">
        <v>0</v>
      </c>
      <c r="H1435" s="7" t="n">
        <v>0</v>
      </c>
      <c r="I1435" s="7" t="n">
        <v>0</v>
      </c>
    </row>
    <row r="1436" spans="1:8">
      <c r="A1436" t="s">
        <v>4</v>
      </c>
      <c r="B1436" s="4" t="s">
        <v>5</v>
      </c>
      <c r="C1436" s="4" t="s">
        <v>7</v>
      </c>
      <c r="D1436" s="4" t="s">
        <v>7</v>
      </c>
      <c r="E1436" s="4" t="s">
        <v>10</v>
      </c>
      <c r="F1436" s="4" t="s">
        <v>9</v>
      </c>
    </row>
    <row r="1437" spans="1:8">
      <c r="A1437" t="n">
        <v>13686</v>
      </c>
      <c r="B1437" s="55" t="n">
        <v>45</v>
      </c>
      <c r="C1437" s="7" t="n">
        <v>5</v>
      </c>
      <c r="D1437" s="7" t="n">
        <v>3</v>
      </c>
      <c r="E1437" s="7" t="n">
        <v>8</v>
      </c>
      <c r="F1437" s="7" t="n">
        <v>0</v>
      </c>
    </row>
    <row r="1438" spans="1:8">
      <c r="A1438" t="s">
        <v>4</v>
      </c>
      <c r="B1438" s="4" t="s">
        <v>5</v>
      </c>
      <c r="C1438" s="4" t="s">
        <v>7</v>
      </c>
      <c r="D1438" s="4" t="s">
        <v>7</v>
      </c>
      <c r="E1438" s="4" t="s">
        <v>10</v>
      </c>
      <c r="F1438" s="4" t="s">
        <v>9</v>
      </c>
    </row>
    <row r="1439" spans="1:8">
      <c r="A1439" t="n">
        <v>13695</v>
      </c>
      <c r="B1439" s="55" t="n">
        <v>45</v>
      </c>
      <c r="C1439" s="7" t="n">
        <v>11</v>
      </c>
      <c r="D1439" s="7" t="n">
        <v>3</v>
      </c>
      <c r="E1439" s="7" t="n">
        <v>37.0999984741211</v>
      </c>
      <c r="F1439" s="7" t="n">
        <v>0</v>
      </c>
    </row>
    <row r="1440" spans="1:8">
      <c r="A1440" t="s">
        <v>4</v>
      </c>
      <c r="B1440" s="4" t="s">
        <v>5</v>
      </c>
      <c r="C1440" s="4" t="s">
        <v>9</v>
      </c>
      <c r="D1440" s="4" t="s">
        <v>9</v>
      </c>
      <c r="E1440" s="4" t="s">
        <v>9</v>
      </c>
      <c r="F1440" s="4" t="s">
        <v>9</v>
      </c>
      <c r="G1440" s="4" t="s">
        <v>9</v>
      </c>
      <c r="H1440" s="4" t="s">
        <v>9</v>
      </c>
      <c r="I1440" s="4" t="s">
        <v>9</v>
      </c>
    </row>
    <row r="1441" spans="1:9">
      <c r="A1441" t="n">
        <v>13704</v>
      </c>
      <c r="B1441" s="56" t="n">
        <v>132</v>
      </c>
      <c r="C1441" s="7" t="n">
        <v>12</v>
      </c>
      <c r="D1441" s="7" t="n">
        <v>12</v>
      </c>
      <c r="E1441" s="7" t="n">
        <v>65535</v>
      </c>
      <c r="F1441" s="7" t="n">
        <v>12</v>
      </c>
      <c r="G1441" s="7" t="n">
        <v>13</v>
      </c>
      <c r="H1441" s="7" t="n">
        <v>65535</v>
      </c>
      <c r="I1441" s="7" t="n">
        <v>1204</v>
      </c>
    </row>
    <row r="1442" spans="1:9">
      <c r="A1442" t="s">
        <v>4</v>
      </c>
      <c r="B1442" s="4" t="s">
        <v>5</v>
      </c>
    </row>
    <row r="1443" spans="1:9">
      <c r="A1443" t="n">
        <v>13719</v>
      </c>
      <c r="B1443" s="57" t="n">
        <v>133</v>
      </c>
    </row>
    <row r="1444" spans="1:9">
      <c r="A1444" t="s">
        <v>4</v>
      </c>
      <c r="B1444" s="4" t="s">
        <v>5</v>
      </c>
      <c r="C1444" s="4" t="s">
        <v>7</v>
      </c>
      <c r="D1444" s="4" t="s">
        <v>9</v>
      </c>
      <c r="E1444" s="4" t="s">
        <v>11</v>
      </c>
      <c r="F1444" s="4" t="s">
        <v>9</v>
      </c>
      <c r="G1444" s="4" t="s">
        <v>11</v>
      </c>
      <c r="H1444" s="4" t="s">
        <v>7</v>
      </c>
    </row>
    <row r="1445" spans="1:9">
      <c r="A1445" t="n">
        <v>13720</v>
      </c>
      <c r="B1445" s="13" t="n">
        <v>49</v>
      </c>
      <c r="C1445" s="7" t="n">
        <v>0</v>
      </c>
      <c r="D1445" s="7" t="n">
        <v>566</v>
      </c>
      <c r="E1445" s="7" t="n">
        <v>1065353216</v>
      </c>
      <c r="F1445" s="7" t="n">
        <v>0</v>
      </c>
      <c r="G1445" s="7" t="n">
        <v>0</v>
      </c>
      <c r="H1445" s="7" t="n">
        <v>0</v>
      </c>
    </row>
    <row r="1446" spans="1:9">
      <c r="A1446" t="s">
        <v>4</v>
      </c>
      <c r="B1446" s="4" t="s">
        <v>5</v>
      </c>
      <c r="C1446" s="4" t="s">
        <v>7</v>
      </c>
      <c r="D1446" s="4" t="s">
        <v>9</v>
      </c>
      <c r="E1446" s="4" t="s">
        <v>10</v>
      </c>
      <c r="F1446" s="4" t="s">
        <v>9</v>
      </c>
      <c r="G1446" s="4" t="s">
        <v>11</v>
      </c>
      <c r="H1446" s="4" t="s">
        <v>11</v>
      </c>
      <c r="I1446" s="4" t="s">
        <v>9</v>
      </c>
      <c r="J1446" s="4" t="s">
        <v>9</v>
      </c>
      <c r="K1446" s="4" t="s">
        <v>11</v>
      </c>
      <c r="L1446" s="4" t="s">
        <v>11</v>
      </c>
      <c r="M1446" s="4" t="s">
        <v>11</v>
      </c>
      <c r="N1446" s="4" t="s">
        <v>11</v>
      </c>
      <c r="O1446" s="4" t="s">
        <v>12</v>
      </c>
    </row>
    <row r="1447" spans="1:9">
      <c r="A1447" t="n">
        <v>13735</v>
      </c>
      <c r="B1447" s="9" t="n">
        <v>50</v>
      </c>
      <c r="C1447" s="7" t="n">
        <v>0</v>
      </c>
      <c r="D1447" s="7" t="n">
        <v>5043</v>
      </c>
      <c r="E1447" s="7" t="n">
        <v>0.200000002980232</v>
      </c>
      <c r="F1447" s="7" t="n">
        <v>1000</v>
      </c>
      <c r="G1447" s="7" t="n">
        <v>0</v>
      </c>
      <c r="H1447" s="7" t="n">
        <v>-1061158912</v>
      </c>
      <c r="I1447" s="7" t="n">
        <v>0</v>
      </c>
      <c r="J1447" s="7" t="n">
        <v>65533</v>
      </c>
      <c r="K1447" s="7" t="n">
        <v>0</v>
      </c>
      <c r="L1447" s="7" t="n">
        <v>0</v>
      </c>
      <c r="M1447" s="7" t="n">
        <v>0</v>
      </c>
      <c r="N1447" s="7" t="n">
        <v>0</v>
      </c>
      <c r="O1447" s="7" t="s">
        <v>13</v>
      </c>
    </row>
    <row r="1448" spans="1:9">
      <c r="A1448" t="s">
        <v>4</v>
      </c>
      <c r="B1448" s="4" t="s">
        <v>5</v>
      </c>
      <c r="C1448" s="4" t="s">
        <v>7</v>
      </c>
      <c r="D1448" s="4" t="s">
        <v>7</v>
      </c>
      <c r="E1448" s="4" t="s">
        <v>10</v>
      </c>
      <c r="F1448" s="4" t="s">
        <v>10</v>
      </c>
      <c r="G1448" s="4" t="s">
        <v>10</v>
      </c>
      <c r="H1448" s="4" t="s">
        <v>9</v>
      </c>
    </row>
    <row r="1449" spans="1:9">
      <c r="A1449" t="n">
        <v>13774</v>
      </c>
      <c r="B1449" s="55" t="n">
        <v>45</v>
      </c>
      <c r="C1449" s="7" t="n">
        <v>2</v>
      </c>
      <c r="D1449" s="7" t="n">
        <v>3</v>
      </c>
      <c r="E1449" s="7" t="n">
        <v>0</v>
      </c>
      <c r="F1449" s="7" t="n">
        <v>4.5</v>
      </c>
      <c r="G1449" s="7" t="n">
        <v>0</v>
      </c>
      <c r="H1449" s="7" t="n">
        <v>9000</v>
      </c>
    </row>
    <row r="1450" spans="1:9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10</v>
      </c>
      <c r="F1450" s="4" t="s">
        <v>10</v>
      </c>
      <c r="G1450" s="4" t="s">
        <v>10</v>
      </c>
      <c r="H1450" s="4" t="s">
        <v>9</v>
      </c>
      <c r="I1450" s="4" t="s">
        <v>7</v>
      </c>
    </row>
    <row r="1451" spans="1:9">
      <c r="A1451" t="n">
        <v>13791</v>
      </c>
      <c r="B1451" s="55" t="n">
        <v>45</v>
      </c>
      <c r="C1451" s="7" t="n">
        <v>4</v>
      </c>
      <c r="D1451" s="7" t="n">
        <v>3</v>
      </c>
      <c r="E1451" s="7" t="n">
        <v>-13</v>
      </c>
      <c r="F1451" s="7" t="n">
        <v>180</v>
      </c>
      <c r="G1451" s="7" t="n">
        <v>0</v>
      </c>
      <c r="H1451" s="7" t="n">
        <v>9000</v>
      </c>
      <c r="I1451" s="7" t="n">
        <v>0</v>
      </c>
    </row>
    <row r="1452" spans="1:9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10</v>
      </c>
      <c r="F1452" s="4" t="s">
        <v>9</v>
      </c>
    </row>
    <row r="1453" spans="1:9">
      <c r="A1453" t="n">
        <v>13809</v>
      </c>
      <c r="B1453" s="55" t="n">
        <v>45</v>
      </c>
      <c r="C1453" s="7" t="n">
        <v>5</v>
      </c>
      <c r="D1453" s="7" t="n">
        <v>3</v>
      </c>
      <c r="E1453" s="7" t="n">
        <v>14</v>
      </c>
      <c r="F1453" s="7" t="n">
        <v>9000</v>
      </c>
    </row>
    <row r="1454" spans="1:9">
      <c r="A1454" t="s">
        <v>4</v>
      </c>
      <c r="B1454" s="4" t="s">
        <v>5</v>
      </c>
      <c r="C1454" s="4" t="s">
        <v>7</v>
      </c>
      <c r="D1454" s="4" t="s">
        <v>9</v>
      </c>
      <c r="E1454" s="4" t="s">
        <v>10</v>
      </c>
    </row>
    <row r="1455" spans="1:9">
      <c r="A1455" t="n">
        <v>13818</v>
      </c>
      <c r="B1455" s="25" t="n">
        <v>58</v>
      </c>
      <c r="C1455" s="7" t="n">
        <v>100</v>
      </c>
      <c r="D1455" s="7" t="n">
        <v>2000</v>
      </c>
      <c r="E1455" s="7" t="n">
        <v>1</v>
      </c>
    </row>
    <row r="1456" spans="1:9">
      <c r="A1456" t="s">
        <v>4</v>
      </c>
      <c r="B1456" s="4" t="s">
        <v>5</v>
      </c>
      <c r="C1456" s="4" t="s">
        <v>7</v>
      </c>
      <c r="D1456" s="4" t="s">
        <v>9</v>
      </c>
    </row>
    <row r="1457" spans="1:15">
      <c r="A1457" t="n">
        <v>13826</v>
      </c>
      <c r="B1457" s="25" t="n">
        <v>58</v>
      </c>
      <c r="C1457" s="7" t="n">
        <v>255</v>
      </c>
      <c r="D1457" s="7" t="n">
        <v>0</v>
      </c>
    </row>
    <row r="1458" spans="1:15">
      <c r="A1458" t="s">
        <v>4</v>
      </c>
      <c r="B1458" s="4" t="s">
        <v>5</v>
      </c>
      <c r="C1458" s="4" t="s">
        <v>7</v>
      </c>
      <c r="D1458" s="4" t="s">
        <v>9</v>
      </c>
    </row>
    <row r="1459" spans="1:15">
      <c r="A1459" t="n">
        <v>13830</v>
      </c>
      <c r="B1459" s="55" t="n">
        <v>45</v>
      </c>
      <c r="C1459" s="7" t="n">
        <v>7</v>
      </c>
      <c r="D1459" s="7" t="n">
        <v>255</v>
      </c>
    </row>
    <row r="1460" spans="1:15">
      <c r="A1460" t="s">
        <v>4</v>
      </c>
      <c r="B1460" s="4" t="s">
        <v>5</v>
      </c>
      <c r="C1460" s="4" t="s">
        <v>7</v>
      </c>
      <c r="D1460" s="4" t="s">
        <v>7</v>
      </c>
      <c r="E1460" s="4" t="s">
        <v>10</v>
      </c>
      <c r="F1460" s="4" t="s">
        <v>10</v>
      </c>
      <c r="G1460" s="4" t="s">
        <v>10</v>
      </c>
      <c r="H1460" s="4" t="s">
        <v>9</v>
      </c>
      <c r="I1460" s="4" t="s">
        <v>7</v>
      </c>
    </row>
    <row r="1461" spans="1:15">
      <c r="A1461" t="n">
        <v>13834</v>
      </c>
      <c r="B1461" s="55" t="n">
        <v>45</v>
      </c>
      <c r="C1461" s="7" t="n">
        <v>4</v>
      </c>
      <c r="D1461" s="7" t="n">
        <v>3</v>
      </c>
      <c r="E1461" s="7" t="n">
        <v>-13</v>
      </c>
      <c r="F1461" s="7" t="n">
        <v>90</v>
      </c>
      <c r="G1461" s="7" t="n">
        <v>0</v>
      </c>
      <c r="H1461" s="7" t="n">
        <v>10000</v>
      </c>
      <c r="I1461" s="7" t="n">
        <v>0</v>
      </c>
    </row>
    <row r="1462" spans="1:15">
      <c r="A1462" t="s">
        <v>4</v>
      </c>
      <c r="B1462" s="4" t="s">
        <v>5</v>
      </c>
      <c r="C1462" s="4" t="s">
        <v>9</v>
      </c>
    </row>
    <row r="1463" spans="1:15">
      <c r="A1463" t="n">
        <v>13852</v>
      </c>
      <c r="B1463" s="26" t="n">
        <v>16</v>
      </c>
      <c r="C1463" s="7" t="n">
        <v>3700</v>
      </c>
    </row>
    <row r="1464" spans="1:15">
      <c r="A1464" t="s">
        <v>4</v>
      </c>
      <c r="B1464" s="4" t="s">
        <v>5</v>
      </c>
      <c r="C1464" s="4" t="s">
        <v>7</v>
      </c>
      <c r="D1464" s="4" t="s">
        <v>7</v>
      </c>
      <c r="E1464" s="4" t="s">
        <v>7</v>
      </c>
      <c r="F1464" s="4" t="s">
        <v>10</v>
      </c>
      <c r="G1464" s="4" t="s">
        <v>10</v>
      </c>
      <c r="H1464" s="4" t="s">
        <v>10</v>
      </c>
      <c r="I1464" s="4" t="s">
        <v>10</v>
      </c>
      <c r="J1464" s="4" t="s">
        <v>10</v>
      </c>
    </row>
    <row r="1465" spans="1:15">
      <c r="A1465" t="n">
        <v>13855</v>
      </c>
      <c r="B1465" s="52" t="n">
        <v>76</v>
      </c>
      <c r="C1465" s="7" t="n">
        <v>0</v>
      </c>
      <c r="D1465" s="7" t="n">
        <v>3</v>
      </c>
      <c r="E1465" s="7" t="n">
        <v>2</v>
      </c>
      <c r="F1465" s="7" t="n">
        <v>1</v>
      </c>
      <c r="G1465" s="7" t="n">
        <v>1</v>
      </c>
      <c r="H1465" s="7" t="n">
        <v>1</v>
      </c>
      <c r="I1465" s="7" t="n">
        <v>1</v>
      </c>
      <c r="J1465" s="7" t="n">
        <v>2000</v>
      </c>
    </row>
    <row r="1466" spans="1:15">
      <c r="A1466" t="s">
        <v>4</v>
      </c>
      <c r="B1466" s="4" t="s">
        <v>5</v>
      </c>
      <c r="C1466" s="4" t="s">
        <v>7</v>
      </c>
      <c r="D1466" s="4" t="s">
        <v>7</v>
      </c>
      <c r="E1466" s="4" t="s">
        <v>7</v>
      </c>
      <c r="F1466" s="4" t="s">
        <v>10</v>
      </c>
      <c r="G1466" s="4" t="s">
        <v>10</v>
      </c>
      <c r="H1466" s="4" t="s">
        <v>10</v>
      </c>
      <c r="I1466" s="4" t="s">
        <v>10</v>
      </c>
      <c r="J1466" s="4" t="s">
        <v>10</v>
      </c>
    </row>
    <row r="1467" spans="1:15">
      <c r="A1467" t="n">
        <v>13879</v>
      </c>
      <c r="B1467" s="52" t="n">
        <v>76</v>
      </c>
      <c r="C1467" s="7" t="n">
        <v>0</v>
      </c>
      <c r="D1467" s="7" t="n">
        <v>0</v>
      </c>
      <c r="E1467" s="7" t="n">
        <v>2</v>
      </c>
      <c r="F1467" s="7" t="n">
        <v>64</v>
      </c>
      <c r="G1467" s="7" t="n">
        <v>0</v>
      </c>
      <c r="H1467" s="7" t="n">
        <v>2000</v>
      </c>
      <c r="I1467" s="7" t="n">
        <v>0</v>
      </c>
      <c r="J1467" s="7" t="n">
        <v>0</v>
      </c>
    </row>
    <row r="1468" spans="1:15">
      <c r="A1468" t="s">
        <v>4</v>
      </c>
      <c r="B1468" s="4" t="s">
        <v>5</v>
      </c>
      <c r="C1468" s="4" t="s">
        <v>7</v>
      </c>
      <c r="D1468" s="4" t="s">
        <v>7</v>
      </c>
    </row>
    <row r="1469" spans="1:15">
      <c r="A1469" t="n">
        <v>13903</v>
      </c>
      <c r="B1469" s="58" t="n">
        <v>77</v>
      </c>
      <c r="C1469" s="7" t="n">
        <v>0</v>
      </c>
      <c r="D1469" s="7" t="n">
        <v>3</v>
      </c>
    </row>
    <row r="1470" spans="1:15">
      <c r="A1470" t="s">
        <v>4</v>
      </c>
      <c r="B1470" s="4" t="s">
        <v>5</v>
      </c>
      <c r="C1470" s="4" t="s">
        <v>7</v>
      </c>
      <c r="D1470" s="4" t="s">
        <v>7</v>
      </c>
    </row>
    <row r="1471" spans="1:15">
      <c r="A1471" t="n">
        <v>13906</v>
      </c>
      <c r="B1471" s="58" t="n">
        <v>77</v>
      </c>
      <c r="C1471" s="7" t="n">
        <v>0</v>
      </c>
      <c r="D1471" s="7" t="n">
        <v>0</v>
      </c>
    </row>
    <row r="1472" spans="1:15">
      <c r="A1472" t="s">
        <v>4</v>
      </c>
      <c r="B1472" s="4" t="s">
        <v>5</v>
      </c>
      <c r="C1472" s="4" t="s">
        <v>9</v>
      </c>
    </row>
    <row r="1473" spans="1:10">
      <c r="A1473" t="n">
        <v>13909</v>
      </c>
      <c r="B1473" s="26" t="n">
        <v>16</v>
      </c>
      <c r="C1473" s="7" t="n">
        <v>2000</v>
      </c>
    </row>
    <row r="1474" spans="1:10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7</v>
      </c>
      <c r="F1474" s="4" t="s">
        <v>10</v>
      </c>
      <c r="G1474" s="4" t="s">
        <v>10</v>
      </c>
      <c r="H1474" s="4" t="s">
        <v>10</v>
      </c>
      <c r="I1474" s="4" t="s">
        <v>10</v>
      </c>
      <c r="J1474" s="4" t="s">
        <v>10</v>
      </c>
    </row>
    <row r="1475" spans="1:10">
      <c r="A1475" t="n">
        <v>13912</v>
      </c>
      <c r="B1475" s="52" t="n">
        <v>76</v>
      </c>
      <c r="C1475" s="7" t="n">
        <v>0</v>
      </c>
      <c r="D1475" s="7" t="n">
        <v>3</v>
      </c>
      <c r="E1475" s="7" t="n">
        <v>1</v>
      </c>
      <c r="F1475" s="7" t="n">
        <v>1</v>
      </c>
      <c r="G1475" s="7" t="n">
        <v>1</v>
      </c>
      <c r="H1475" s="7" t="n">
        <v>1</v>
      </c>
      <c r="I1475" s="7" t="n">
        <v>0</v>
      </c>
      <c r="J1475" s="7" t="n">
        <v>2000</v>
      </c>
    </row>
    <row r="1476" spans="1:10">
      <c r="A1476" t="s">
        <v>4</v>
      </c>
      <c r="B1476" s="4" t="s">
        <v>5</v>
      </c>
      <c r="C1476" s="4" t="s">
        <v>7</v>
      </c>
      <c r="D1476" s="4" t="s">
        <v>7</v>
      </c>
      <c r="E1476" s="4" t="s">
        <v>7</v>
      </c>
      <c r="F1476" s="4" t="s">
        <v>10</v>
      </c>
      <c r="G1476" s="4" t="s">
        <v>10</v>
      </c>
      <c r="H1476" s="4" t="s">
        <v>10</v>
      </c>
      <c r="I1476" s="4" t="s">
        <v>10</v>
      </c>
      <c r="J1476" s="4" t="s">
        <v>10</v>
      </c>
    </row>
    <row r="1477" spans="1:10">
      <c r="A1477" t="n">
        <v>13936</v>
      </c>
      <c r="B1477" s="52" t="n">
        <v>76</v>
      </c>
      <c r="C1477" s="7" t="n">
        <v>0</v>
      </c>
      <c r="D1477" s="7" t="n">
        <v>0</v>
      </c>
      <c r="E1477" s="7" t="n">
        <v>1</v>
      </c>
      <c r="F1477" s="7" t="n">
        <v>128</v>
      </c>
      <c r="G1477" s="7" t="n">
        <v>0</v>
      </c>
      <c r="H1477" s="7" t="n">
        <v>2000</v>
      </c>
      <c r="I1477" s="7" t="n">
        <v>0</v>
      </c>
      <c r="J1477" s="7" t="n">
        <v>0</v>
      </c>
    </row>
    <row r="1478" spans="1:10">
      <c r="A1478" t="s">
        <v>4</v>
      </c>
      <c r="B1478" s="4" t="s">
        <v>5</v>
      </c>
      <c r="C1478" s="4" t="s">
        <v>7</v>
      </c>
      <c r="D1478" s="4" t="s">
        <v>7</v>
      </c>
    </row>
    <row r="1479" spans="1:10">
      <c r="A1479" t="n">
        <v>13960</v>
      </c>
      <c r="B1479" s="58" t="n">
        <v>77</v>
      </c>
      <c r="C1479" s="7" t="n">
        <v>0</v>
      </c>
      <c r="D1479" s="7" t="n">
        <v>3</v>
      </c>
    </row>
    <row r="1480" spans="1:10">
      <c r="A1480" t="s">
        <v>4</v>
      </c>
      <c r="B1480" s="4" t="s">
        <v>5</v>
      </c>
      <c r="C1480" s="4" t="s">
        <v>7</v>
      </c>
      <c r="D1480" s="4" t="s">
        <v>7</v>
      </c>
    </row>
    <row r="1481" spans="1:10">
      <c r="A1481" t="n">
        <v>13963</v>
      </c>
      <c r="B1481" s="58" t="n">
        <v>77</v>
      </c>
      <c r="C1481" s="7" t="n">
        <v>0</v>
      </c>
      <c r="D1481" s="7" t="n">
        <v>0</v>
      </c>
    </row>
    <row r="1482" spans="1:10">
      <c r="A1482" t="s">
        <v>4</v>
      </c>
      <c r="B1482" s="4" t="s">
        <v>5</v>
      </c>
      <c r="C1482" s="4" t="s">
        <v>7</v>
      </c>
      <c r="D1482" s="4" t="s">
        <v>9</v>
      </c>
    </row>
    <row r="1483" spans="1:10">
      <c r="A1483" t="n">
        <v>13966</v>
      </c>
      <c r="B1483" s="55" t="n">
        <v>45</v>
      </c>
      <c r="C1483" s="7" t="n">
        <v>7</v>
      </c>
      <c r="D1483" s="7" t="n">
        <v>255</v>
      </c>
    </row>
    <row r="1484" spans="1:10">
      <c r="A1484" t="s">
        <v>4</v>
      </c>
      <c r="B1484" s="4" t="s">
        <v>5</v>
      </c>
      <c r="C1484" s="4" t="s">
        <v>7</v>
      </c>
      <c r="D1484" s="4" t="s">
        <v>9</v>
      </c>
      <c r="E1484" s="4" t="s">
        <v>10</v>
      </c>
    </row>
    <row r="1485" spans="1:10">
      <c r="A1485" t="n">
        <v>13970</v>
      </c>
      <c r="B1485" s="25" t="n">
        <v>58</v>
      </c>
      <c r="C1485" s="7" t="n">
        <v>101</v>
      </c>
      <c r="D1485" s="7" t="n">
        <v>1000</v>
      </c>
      <c r="E1485" s="7" t="n">
        <v>1</v>
      </c>
    </row>
    <row r="1486" spans="1:10">
      <c r="A1486" t="s">
        <v>4</v>
      </c>
      <c r="B1486" s="4" t="s">
        <v>5</v>
      </c>
      <c r="C1486" s="4" t="s">
        <v>7</v>
      </c>
      <c r="D1486" s="4" t="s">
        <v>9</v>
      </c>
    </row>
    <row r="1487" spans="1:10">
      <c r="A1487" t="n">
        <v>13978</v>
      </c>
      <c r="B1487" s="25" t="n">
        <v>58</v>
      </c>
      <c r="C1487" s="7" t="n">
        <v>254</v>
      </c>
      <c r="D1487" s="7" t="n">
        <v>0</v>
      </c>
    </row>
    <row r="1488" spans="1:10">
      <c r="A1488" t="s">
        <v>4</v>
      </c>
      <c r="B1488" s="4" t="s">
        <v>5</v>
      </c>
      <c r="C1488" s="4" t="s">
        <v>7</v>
      </c>
      <c r="D1488" s="4" t="s">
        <v>7</v>
      </c>
      <c r="E1488" s="4" t="s">
        <v>10</v>
      </c>
      <c r="F1488" s="4" t="s">
        <v>10</v>
      </c>
      <c r="G1488" s="4" t="s">
        <v>10</v>
      </c>
      <c r="H1488" s="4" t="s">
        <v>9</v>
      </c>
    </row>
    <row r="1489" spans="1:10">
      <c r="A1489" t="n">
        <v>13982</v>
      </c>
      <c r="B1489" s="55" t="n">
        <v>45</v>
      </c>
      <c r="C1489" s="7" t="n">
        <v>2</v>
      </c>
      <c r="D1489" s="7" t="n">
        <v>3</v>
      </c>
      <c r="E1489" s="7" t="n">
        <v>-1</v>
      </c>
      <c r="F1489" s="7" t="n">
        <v>5.94999980926514</v>
      </c>
      <c r="G1489" s="7" t="n">
        <v>-32</v>
      </c>
      <c r="H1489" s="7" t="n">
        <v>0</v>
      </c>
    </row>
    <row r="1490" spans="1:10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10</v>
      </c>
      <c r="F1490" s="4" t="s">
        <v>10</v>
      </c>
      <c r="G1490" s="4" t="s">
        <v>10</v>
      </c>
      <c r="H1490" s="4" t="s">
        <v>9</v>
      </c>
      <c r="I1490" s="4" t="s">
        <v>7</v>
      </c>
    </row>
    <row r="1491" spans="1:10">
      <c r="A1491" t="n">
        <v>13999</v>
      </c>
      <c r="B1491" s="55" t="n">
        <v>45</v>
      </c>
      <c r="C1491" s="7" t="n">
        <v>4</v>
      </c>
      <c r="D1491" s="7" t="n">
        <v>3</v>
      </c>
      <c r="E1491" s="7" t="n">
        <v>359</v>
      </c>
      <c r="F1491" s="7" t="n">
        <v>20</v>
      </c>
      <c r="G1491" s="7" t="n">
        <v>0</v>
      </c>
      <c r="H1491" s="7" t="n">
        <v>0</v>
      </c>
      <c r="I1491" s="7" t="n">
        <v>0</v>
      </c>
    </row>
    <row r="1492" spans="1:10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10</v>
      </c>
      <c r="F1492" s="4" t="s">
        <v>9</v>
      </c>
    </row>
    <row r="1493" spans="1:10">
      <c r="A1493" t="n">
        <v>14017</v>
      </c>
      <c r="B1493" s="55" t="n">
        <v>45</v>
      </c>
      <c r="C1493" s="7" t="n">
        <v>5</v>
      </c>
      <c r="D1493" s="7" t="n">
        <v>3</v>
      </c>
      <c r="E1493" s="7" t="n">
        <v>16</v>
      </c>
      <c r="F1493" s="7" t="n">
        <v>0</v>
      </c>
    </row>
    <row r="1494" spans="1:10">
      <c r="A1494" t="s">
        <v>4</v>
      </c>
      <c r="B1494" s="4" t="s">
        <v>5</v>
      </c>
      <c r="C1494" s="4" t="s">
        <v>7</v>
      </c>
      <c r="D1494" s="4" t="s">
        <v>7</v>
      </c>
      <c r="E1494" s="4" t="s">
        <v>10</v>
      </c>
      <c r="F1494" s="4" t="s">
        <v>9</v>
      </c>
    </row>
    <row r="1495" spans="1:10">
      <c r="A1495" t="n">
        <v>14026</v>
      </c>
      <c r="B1495" s="55" t="n">
        <v>45</v>
      </c>
      <c r="C1495" s="7" t="n">
        <v>11</v>
      </c>
      <c r="D1495" s="7" t="n">
        <v>3</v>
      </c>
      <c r="E1495" s="7" t="n">
        <v>37.0999984741211</v>
      </c>
      <c r="F1495" s="7" t="n">
        <v>0</v>
      </c>
    </row>
    <row r="1496" spans="1:10">
      <c r="A1496" t="s">
        <v>4</v>
      </c>
      <c r="B1496" s="4" t="s">
        <v>5</v>
      </c>
      <c r="C1496" s="4" t="s">
        <v>7</v>
      </c>
      <c r="D1496" s="4" t="s">
        <v>7</v>
      </c>
      <c r="E1496" s="4" t="s">
        <v>10</v>
      </c>
      <c r="F1496" s="4" t="s">
        <v>10</v>
      </c>
      <c r="G1496" s="4" t="s">
        <v>10</v>
      </c>
      <c r="H1496" s="4" t="s">
        <v>9</v>
      </c>
    </row>
    <row r="1497" spans="1:10">
      <c r="A1497" t="n">
        <v>14035</v>
      </c>
      <c r="B1497" s="55" t="n">
        <v>45</v>
      </c>
      <c r="C1497" s="7" t="n">
        <v>2</v>
      </c>
      <c r="D1497" s="7" t="n">
        <v>3</v>
      </c>
      <c r="E1497" s="7" t="n">
        <v>-1</v>
      </c>
      <c r="F1497" s="7" t="n">
        <v>5.94999980926514</v>
      </c>
      <c r="G1497" s="7" t="n">
        <v>-50</v>
      </c>
      <c r="H1497" s="7" t="n">
        <v>7000</v>
      </c>
    </row>
    <row r="1498" spans="1:10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10</v>
      </c>
      <c r="F1498" s="4" t="s">
        <v>10</v>
      </c>
      <c r="G1498" s="4" t="s">
        <v>10</v>
      </c>
      <c r="H1498" s="4" t="s">
        <v>9</v>
      </c>
      <c r="I1498" s="4" t="s">
        <v>7</v>
      </c>
    </row>
    <row r="1499" spans="1:10">
      <c r="A1499" t="n">
        <v>14052</v>
      </c>
      <c r="B1499" s="55" t="n">
        <v>45</v>
      </c>
      <c r="C1499" s="7" t="n">
        <v>4</v>
      </c>
      <c r="D1499" s="7" t="n">
        <v>3</v>
      </c>
      <c r="E1499" s="7" t="n">
        <v>359</v>
      </c>
      <c r="F1499" s="7" t="n">
        <v>15</v>
      </c>
      <c r="G1499" s="7" t="n">
        <v>0</v>
      </c>
      <c r="H1499" s="7" t="n">
        <v>7000</v>
      </c>
      <c r="I1499" s="7" t="n">
        <v>0</v>
      </c>
    </row>
    <row r="1500" spans="1:10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10</v>
      </c>
      <c r="F1500" s="4" t="s">
        <v>9</v>
      </c>
    </row>
    <row r="1501" spans="1:10">
      <c r="A1501" t="n">
        <v>14070</v>
      </c>
      <c r="B1501" s="55" t="n">
        <v>45</v>
      </c>
      <c r="C1501" s="7" t="n">
        <v>5</v>
      </c>
      <c r="D1501" s="7" t="n">
        <v>3</v>
      </c>
      <c r="E1501" s="7" t="n">
        <v>14</v>
      </c>
      <c r="F1501" s="7" t="n">
        <v>7000</v>
      </c>
    </row>
    <row r="1502" spans="1:10">
      <c r="A1502" t="s">
        <v>4</v>
      </c>
      <c r="B1502" s="4" t="s">
        <v>5</v>
      </c>
      <c r="C1502" s="4" t="s">
        <v>7</v>
      </c>
      <c r="D1502" s="4" t="s">
        <v>9</v>
      </c>
    </row>
    <row r="1503" spans="1:10">
      <c r="A1503" t="n">
        <v>14079</v>
      </c>
      <c r="B1503" s="55" t="n">
        <v>45</v>
      </c>
      <c r="C1503" s="7" t="n">
        <v>7</v>
      </c>
      <c r="D1503" s="7" t="n">
        <v>255</v>
      </c>
    </row>
    <row r="1504" spans="1:10">
      <c r="A1504" t="s">
        <v>4</v>
      </c>
      <c r="B1504" s="4" t="s">
        <v>5</v>
      </c>
      <c r="C1504" s="4" t="s">
        <v>9</v>
      </c>
    </row>
    <row r="1505" spans="1:9">
      <c r="A1505" t="n">
        <v>14083</v>
      </c>
      <c r="B1505" s="26" t="n">
        <v>16</v>
      </c>
      <c r="C1505" s="7" t="n">
        <v>500</v>
      </c>
    </row>
    <row r="1506" spans="1:9">
      <c r="A1506" t="s">
        <v>4</v>
      </c>
      <c r="B1506" s="4" t="s">
        <v>5</v>
      </c>
      <c r="C1506" s="4" t="s">
        <v>7</v>
      </c>
      <c r="D1506" s="4" t="s">
        <v>9</v>
      </c>
      <c r="E1506" s="4" t="s">
        <v>10</v>
      </c>
    </row>
    <row r="1507" spans="1:9">
      <c r="A1507" t="n">
        <v>14086</v>
      </c>
      <c r="B1507" s="25" t="n">
        <v>58</v>
      </c>
      <c r="C1507" s="7" t="n">
        <v>101</v>
      </c>
      <c r="D1507" s="7" t="n">
        <v>1000</v>
      </c>
      <c r="E1507" s="7" t="n">
        <v>1</v>
      </c>
    </row>
    <row r="1508" spans="1:9">
      <c r="A1508" t="s">
        <v>4</v>
      </c>
      <c r="B1508" s="4" t="s">
        <v>5</v>
      </c>
      <c r="C1508" s="4" t="s">
        <v>7</v>
      </c>
      <c r="D1508" s="4" t="s">
        <v>9</v>
      </c>
    </row>
    <row r="1509" spans="1:9">
      <c r="A1509" t="n">
        <v>14094</v>
      </c>
      <c r="B1509" s="25" t="n">
        <v>58</v>
      </c>
      <c r="C1509" s="7" t="n">
        <v>254</v>
      </c>
      <c r="D1509" s="7" t="n">
        <v>0</v>
      </c>
    </row>
    <row r="1510" spans="1:9">
      <c r="A1510" t="s">
        <v>4</v>
      </c>
      <c r="B1510" s="4" t="s">
        <v>5</v>
      </c>
      <c r="C1510" s="4" t="s">
        <v>7</v>
      </c>
      <c r="D1510" s="4" t="s">
        <v>7</v>
      </c>
      <c r="E1510" s="4" t="s">
        <v>10</v>
      </c>
      <c r="F1510" s="4" t="s">
        <v>10</v>
      </c>
      <c r="G1510" s="4" t="s">
        <v>10</v>
      </c>
      <c r="H1510" s="4" t="s">
        <v>9</v>
      </c>
    </row>
    <row r="1511" spans="1:9">
      <c r="A1511" t="n">
        <v>14098</v>
      </c>
      <c r="B1511" s="55" t="n">
        <v>45</v>
      </c>
      <c r="C1511" s="7" t="n">
        <v>2</v>
      </c>
      <c r="D1511" s="7" t="n">
        <v>3</v>
      </c>
      <c r="E1511" s="7" t="n">
        <v>-6</v>
      </c>
      <c r="F1511" s="7" t="n">
        <v>1.25</v>
      </c>
      <c r="G1511" s="7" t="n">
        <v>21.75</v>
      </c>
      <c r="H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7</v>
      </c>
      <c r="E1512" s="4" t="s">
        <v>10</v>
      </c>
      <c r="F1512" s="4" t="s">
        <v>10</v>
      </c>
      <c r="G1512" s="4" t="s">
        <v>10</v>
      </c>
      <c r="H1512" s="4" t="s">
        <v>9</v>
      </c>
      <c r="I1512" s="4" t="s">
        <v>7</v>
      </c>
    </row>
    <row r="1513" spans="1:9">
      <c r="A1513" t="n">
        <v>14115</v>
      </c>
      <c r="B1513" s="55" t="n">
        <v>45</v>
      </c>
      <c r="C1513" s="7" t="n">
        <v>4</v>
      </c>
      <c r="D1513" s="7" t="n">
        <v>3</v>
      </c>
      <c r="E1513" s="7" t="n">
        <v>11</v>
      </c>
      <c r="F1513" s="7" t="n">
        <v>47</v>
      </c>
      <c r="G1513" s="7" t="n">
        <v>0</v>
      </c>
      <c r="H1513" s="7" t="n">
        <v>0</v>
      </c>
      <c r="I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7</v>
      </c>
      <c r="E1514" s="4" t="s">
        <v>10</v>
      </c>
      <c r="F1514" s="4" t="s">
        <v>9</v>
      </c>
    </row>
    <row r="1515" spans="1:9">
      <c r="A1515" t="n">
        <v>14133</v>
      </c>
      <c r="B1515" s="55" t="n">
        <v>45</v>
      </c>
      <c r="C1515" s="7" t="n">
        <v>5</v>
      </c>
      <c r="D1515" s="7" t="n">
        <v>3</v>
      </c>
      <c r="E1515" s="7" t="n">
        <v>10</v>
      </c>
      <c r="F1515" s="7" t="n">
        <v>0</v>
      </c>
    </row>
    <row r="1516" spans="1:9">
      <c r="A1516" t="s">
        <v>4</v>
      </c>
      <c r="B1516" s="4" t="s">
        <v>5</v>
      </c>
      <c r="C1516" s="4" t="s">
        <v>7</v>
      </c>
      <c r="D1516" s="4" t="s">
        <v>7</v>
      </c>
      <c r="E1516" s="4" t="s">
        <v>10</v>
      </c>
      <c r="F1516" s="4" t="s">
        <v>9</v>
      </c>
    </row>
    <row r="1517" spans="1:9">
      <c r="A1517" t="n">
        <v>14142</v>
      </c>
      <c r="B1517" s="55" t="n">
        <v>45</v>
      </c>
      <c r="C1517" s="7" t="n">
        <v>11</v>
      </c>
      <c r="D1517" s="7" t="n">
        <v>3</v>
      </c>
      <c r="E1517" s="7" t="n">
        <v>32.5999984741211</v>
      </c>
      <c r="F1517" s="7" t="n">
        <v>0</v>
      </c>
    </row>
    <row r="1518" spans="1:9">
      <c r="A1518" t="s">
        <v>4</v>
      </c>
      <c r="B1518" s="4" t="s">
        <v>5</v>
      </c>
      <c r="C1518" s="4" t="s">
        <v>7</v>
      </c>
    </row>
    <row r="1519" spans="1:9">
      <c r="A1519" t="n">
        <v>14151</v>
      </c>
      <c r="B1519" s="54" t="n">
        <v>116</v>
      </c>
      <c r="C1519" s="7" t="n">
        <v>0</v>
      </c>
    </row>
    <row r="1520" spans="1:9">
      <c r="A1520" t="s">
        <v>4</v>
      </c>
      <c r="B1520" s="4" t="s">
        <v>5</v>
      </c>
      <c r="C1520" s="4" t="s">
        <v>7</v>
      </c>
      <c r="D1520" s="4" t="s">
        <v>9</v>
      </c>
    </row>
    <row r="1521" spans="1:9">
      <c r="A1521" t="n">
        <v>14153</v>
      </c>
      <c r="B1521" s="54" t="n">
        <v>116</v>
      </c>
      <c r="C1521" s="7" t="n">
        <v>2</v>
      </c>
      <c r="D1521" s="7" t="n">
        <v>1</v>
      </c>
    </row>
    <row r="1522" spans="1:9">
      <c r="A1522" t="s">
        <v>4</v>
      </c>
      <c r="B1522" s="4" t="s">
        <v>5</v>
      </c>
      <c r="C1522" s="4" t="s">
        <v>7</v>
      </c>
      <c r="D1522" s="4" t="s">
        <v>11</v>
      </c>
    </row>
    <row r="1523" spans="1:9">
      <c r="A1523" t="n">
        <v>14157</v>
      </c>
      <c r="B1523" s="54" t="n">
        <v>116</v>
      </c>
      <c r="C1523" s="7" t="n">
        <v>5</v>
      </c>
      <c r="D1523" s="7" t="n">
        <v>1106247680</v>
      </c>
    </row>
    <row r="1524" spans="1:9">
      <c r="A1524" t="s">
        <v>4</v>
      </c>
      <c r="B1524" s="4" t="s">
        <v>5</v>
      </c>
      <c r="C1524" s="4" t="s">
        <v>7</v>
      </c>
      <c r="D1524" s="4" t="s">
        <v>9</v>
      </c>
    </row>
    <row r="1525" spans="1:9">
      <c r="A1525" t="n">
        <v>14163</v>
      </c>
      <c r="B1525" s="54" t="n">
        <v>116</v>
      </c>
      <c r="C1525" s="7" t="n">
        <v>6</v>
      </c>
      <c r="D1525" s="7" t="n">
        <v>1</v>
      </c>
    </row>
    <row r="1526" spans="1:9">
      <c r="A1526" t="s">
        <v>4</v>
      </c>
      <c r="B1526" s="4" t="s">
        <v>5</v>
      </c>
      <c r="C1526" s="4" t="s">
        <v>7</v>
      </c>
      <c r="D1526" s="4" t="s">
        <v>7</v>
      </c>
      <c r="E1526" s="4" t="s">
        <v>10</v>
      </c>
      <c r="F1526" s="4" t="s">
        <v>9</v>
      </c>
    </row>
    <row r="1527" spans="1:9">
      <c r="A1527" t="n">
        <v>14167</v>
      </c>
      <c r="B1527" s="55" t="n">
        <v>45</v>
      </c>
      <c r="C1527" s="7" t="n">
        <v>5</v>
      </c>
      <c r="D1527" s="7" t="n">
        <v>3</v>
      </c>
      <c r="E1527" s="7" t="n">
        <v>7.5</v>
      </c>
      <c r="F1527" s="7" t="n">
        <v>5000</v>
      </c>
    </row>
    <row r="1528" spans="1:9">
      <c r="A1528" t="s">
        <v>4</v>
      </c>
      <c r="B1528" s="4" t="s">
        <v>5</v>
      </c>
      <c r="C1528" s="4" t="s">
        <v>9</v>
      </c>
    </row>
    <row r="1529" spans="1:9">
      <c r="A1529" t="n">
        <v>14176</v>
      </c>
      <c r="B1529" s="26" t="n">
        <v>16</v>
      </c>
      <c r="C1529" s="7" t="n">
        <v>4000</v>
      </c>
    </row>
    <row r="1530" spans="1:9">
      <c r="A1530" t="s">
        <v>4</v>
      </c>
      <c r="B1530" s="4" t="s">
        <v>5</v>
      </c>
      <c r="C1530" s="4" t="s">
        <v>7</v>
      </c>
      <c r="D1530" s="4" t="s">
        <v>9</v>
      </c>
      <c r="E1530" s="4" t="s">
        <v>10</v>
      </c>
    </row>
    <row r="1531" spans="1:9">
      <c r="A1531" t="n">
        <v>14179</v>
      </c>
      <c r="B1531" s="25" t="n">
        <v>58</v>
      </c>
      <c r="C1531" s="7" t="n">
        <v>0</v>
      </c>
      <c r="D1531" s="7" t="n">
        <v>1000</v>
      </c>
      <c r="E1531" s="7" t="n">
        <v>1</v>
      </c>
    </row>
    <row r="1532" spans="1:9">
      <c r="A1532" t="s">
        <v>4</v>
      </c>
      <c r="B1532" s="4" t="s">
        <v>5</v>
      </c>
      <c r="C1532" s="4" t="s">
        <v>7</v>
      </c>
      <c r="D1532" s="4" t="s">
        <v>9</v>
      </c>
    </row>
    <row r="1533" spans="1:9">
      <c r="A1533" t="n">
        <v>14187</v>
      </c>
      <c r="B1533" s="25" t="n">
        <v>58</v>
      </c>
      <c r="C1533" s="7" t="n">
        <v>255</v>
      </c>
      <c r="D1533" s="7" t="n">
        <v>0</v>
      </c>
    </row>
    <row r="1534" spans="1:9">
      <c r="A1534" t="s">
        <v>4</v>
      </c>
      <c r="B1534" s="4" t="s">
        <v>5</v>
      </c>
      <c r="C1534" s="4" t="s">
        <v>7</v>
      </c>
      <c r="D1534" s="4" t="s">
        <v>9</v>
      </c>
    </row>
    <row r="1535" spans="1:9">
      <c r="A1535" t="n">
        <v>14191</v>
      </c>
      <c r="B1535" s="55" t="n">
        <v>45</v>
      </c>
      <c r="C1535" s="7" t="n">
        <v>7</v>
      </c>
      <c r="D1535" s="7" t="n">
        <v>255</v>
      </c>
    </row>
    <row r="1536" spans="1:9">
      <c r="A1536" t="s">
        <v>4</v>
      </c>
      <c r="B1536" s="4" t="s">
        <v>5</v>
      </c>
      <c r="C1536" s="4" t="s">
        <v>11</v>
      </c>
    </row>
    <row r="1537" spans="1:6">
      <c r="A1537" t="n">
        <v>14195</v>
      </c>
      <c r="B1537" s="59" t="n">
        <v>15</v>
      </c>
      <c r="C1537" s="7" t="n">
        <v>2097152</v>
      </c>
    </row>
    <row r="1538" spans="1:6">
      <c r="A1538" t="s">
        <v>4</v>
      </c>
      <c r="B1538" s="4" t="s">
        <v>5</v>
      </c>
      <c r="C1538" s="4" t="s">
        <v>7</v>
      </c>
      <c r="D1538" s="4" t="s">
        <v>7</v>
      </c>
      <c r="E1538" s="4" t="s">
        <v>10</v>
      </c>
      <c r="F1538" s="4" t="s">
        <v>10</v>
      </c>
      <c r="G1538" s="4" t="s">
        <v>10</v>
      </c>
      <c r="H1538" s="4" t="s">
        <v>9</v>
      </c>
    </row>
    <row r="1539" spans="1:6">
      <c r="A1539" t="n">
        <v>14200</v>
      </c>
      <c r="B1539" s="55" t="n">
        <v>45</v>
      </c>
      <c r="C1539" s="7" t="n">
        <v>2</v>
      </c>
      <c r="D1539" s="7" t="n">
        <v>3</v>
      </c>
      <c r="E1539" s="7" t="n">
        <v>-10.1800003051758</v>
      </c>
      <c r="F1539" s="7" t="n">
        <v>1.20000004768372</v>
      </c>
      <c r="G1539" s="7" t="n">
        <v>19.8799991607666</v>
      </c>
      <c r="H1539" s="7" t="n">
        <v>0</v>
      </c>
    </row>
    <row r="1540" spans="1:6">
      <c r="A1540" t="s">
        <v>4</v>
      </c>
      <c r="B1540" s="4" t="s">
        <v>5</v>
      </c>
      <c r="C1540" s="4" t="s">
        <v>7</v>
      </c>
      <c r="D1540" s="4" t="s">
        <v>7</v>
      </c>
      <c r="E1540" s="4" t="s">
        <v>10</v>
      </c>
      <c r="F1540" s="4" t="s">
        <v>10</v>
      </c>
      <c r="G1540" s="4" t="s">
        <v>10</v>
      </c>
      <c r="H1540" s="4" t="s">
        <v>9</v>
      </c>
      <c r="I1540" s="4" t="s">
        <v>7</v>
      </c>
    </row>
    <row r="1541" spans="1:6">
      <c r="A1541" t="n">
        <v>14217</v>
      </c>
      <c r="B1541" s="55" t="n">
        <v>45</v>
      </c>
      <c r="C1541" s="7" t="n">
        <v>4</v>
      </c>
      <c r="D1541" s="7" t="n">
        <v>3</v>
      </c>
      <c r="E1541" s="7" t="n">
        <v>11</v>
      </c>
      <c r="F1541" s="7" t="n">
        <v>55</v>
      </c>
      <c r="G1541" s="7" t="n">
        <v>0</v>
      </c>
      <c r="H1541" s="7" t="n">
        <v>0</v>
      </c>
      <c r="I1541" s="7" t="n">
        <v>0</v>
      </c>
    </row>
    <row r="1542" spans="1:6">
      <c r="A1542" t="s">
        <v>4</v>
      </c>
      <c r="B1542" s="4" t="s">
        <v>5</v>
      </c>
      <c r="C1542" s="4" t="s">
        <v>7</v>
      </c>
      <c r="D1542" s="4" t="s">
        <v>7</v>
      </c>
      <c r="E1542" s="4" t="s">
        <v>10</v>
      </c>
      <c r="F1542" s="4" t="s">
        <v>9</v>
      </c>
    </row>
    <row r="1543" spans="1:6">
      <c r="A1543" t="n">
        <v>14235</v>
      </c>
      <c r="B1543" s="55" t="n">
        <v>45</v>
      </c>
      <c r="C1543" s="7" t="n">
        <v>5</v>
      </c>
      <c r="D1543" s="7" t="n">
        <v>3</v>
      </c>
      <c r="E1543" s="7" t="n">
        <v>5</v>
      </c>
      <c r="F1543" s="7" t="n">
        <v>0</v>
      </c>
    </row>
    <row r="1544" spans="1:6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10</v>
      </c>
      <c r="F1544" s="4" t="s">
        <v>9</v>
      </c>
    </row>
    <row r="1545" spans="1:6">
      <c r="A1545" t="n">
        <v>14244</v>
      </c>
      <c r="B1545" s="55" t="n">
        <v>45</v>
      </c>
      <c r="C1545" s="7" t="n">
        <v>11</v>
      </c>
      <c r="D1545" s="7" t="n">
        <v>3</v>
      </c>
      <c r="E1545" s="7" t="n">
        <v>33.7000007629395</v>
      </c>
      <c r="F1545" s="7" t="n">
        <v>0</v>
      </c>
    </row>
    <row r="1546" spans="1:6">
      <c r="A1546" t="s">
        <v>4</v>
      </c>
      <c r="B1546" s="4" t="s">
        <v>5</v>
      </c>
      <c r="C1546" s="4" t="s">
        <v>7</v>
      </c>
    </row>
    <row r="1547" spans="1:6">
      <c r="A1547" t="n">
        <v>14253</v>
      </c>
      <c r="B1547" s="54" t="n">
        <v>116</v>
      </c>
      <c r="C1547" s="7" t="n">
        <v>0</v>
      </c>
    </row>
    <row r="1548" spans="1:6">
      <c r="A1548" t="s">
        <v>4</v>
      </c>
      <c r="B1548" s="4" t="s">
        <v>5</v>
      </c>
      <c r="C1548" s="4" t="s">
        <v>7</v>
      </c>
      <c r="D1548" s="4" t="s">
        <v>9</v>
      </c>
    </row>
    <row r="1549" spans="1:6">
      <c r="A1549" t="n">
        <v>14255</v>
      </c>
      <c r="B1549" s="54" t="n">
        <v>116</v>
      </c>
      <c r="C1549" s="7" t="n">
        <v>2</v>
      </c>
      <c r="D1549" s="7" t="n">
        <v>1</v>
      </c>
    </row>
    <row r="1550" spans="1:6">
      <c r="A1550" t="s">
        <v>4</v>
      </c>
      <c r="B1550" s="4" t="s">
        <v>5</v>
      </c>
      <c r="C1550" s="4" t="s">
        <v>7</v>
      </c>
      <c r="D1550" s="4" t="s">
        <v>11</v>
      </c>
    </row>
    <row r="1551" spans="1:6">
      <c r="A1551" t="n">
        <v>14259</v>
      </c>
      <c r="B1551" s="54" t="n">
        <v>116</v>
      </c>
      <c r="C1551" s="7" t="n">
        <v>5</v>
      </c>
      <c r="D1551" s="7" t="n">
        <v>1101004800</v>
      </c>
    </row>
    <row r="1552" spans="1:6">
      <c r="A1552" t="s">
        <v>4</v>
      </c>
      <c r="B1552" s="4" t="s">
        <v>5</v>
      </c>
      <c r="C1552" s="4" t="s">
        <v>7</v>
      </c>
      <c r="D1552" s="4" t="s">
        <v>9</v>
      </c>
    </row>
    <row r="1553" spans="1:9">
      <c r="A1553" t="n">
        <v>14265</v>
      </c>
      <c r="B1553" s="54" t="n">
        <v>116</v>
      </c>
      <c r="C1553" s="7" t="n">
        <v>6</v>
      </c>
      <c r="D1553" s="7" t="n">
        <v>1</v>
      </c>
    </row>
    <row r="1554" spans="1:9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10</v>
      </c>
      <c r="F1554" s="4" t="s">
        <v>10</v>
      </c>
      <c r="G1554" s="4" t="s">
        <v>10</v>
      </c>
      <c r="H1554" s="4" t="s">
        <v>9</v>
      </c>
    </row>
    <row r="1555" spans="1:9">
      <c r="A1555" t="n">
        <v>14269</v>
      </c>
      <c r="B1555" s="55" t="n">
        <v>45</v>
      </c>
      <c r="C1555" s="7" t="n">
        <v>2</v>
      </c>
      <c r="D1555" s="7" t="n">
        <v>3</v>
      </c>
      <c r="E1555" s="7" t="n">
        <v>-17.5</v>
      </c>
      <c r="F1555" s="7" t="n">
        <v>1.20000004768372</v>
      </c>
      <c r="G1555" s="7" t="n">
        <v>20</v>
      </c>
      <c r="H1555" s="7" t="n">
        <v>6000</v>
      </c>
    </row>
    <row r="1556" spans="1:9">
      <c r="A1556" t="s">
        <v>4</v>
      </c>
      <c r="B1556" s="4" t="s">
        <v>5</v>
      </c>
      <c r="C1556" s="4" t="s">
        <v>7</v>
      </c>
      <c r="D1556" s="4" t="s">
        <v>9</v>
      </c>
      <c r="E1556" s="4" t="s">
        <v>10</v>
      </c>
    </row>
    <row r="1557" spans="1:9">
      <c r="A1557" t="n">
        <v>14286</v>
      </c>
      <c r="B1557" s="25" t="n">
        <v>58</v>
      </c>
      <c r="C1557" s="7" t="n">
        <v>100</v>
      </c>
      <c r="D1557" s="7" t="n">
        <v>1000</v>
      </c>
      <c r="E1557" s="7" t="n">
        <v>1</v>
      </c>
    </row>
    <row r="1558" spans="1:9">
      <c r="A1558" t="s">
        <v>4</v>
      </c>
      <c r="B1558" s="4" t="s">
        <v>5</v>
      </c>
      <c r="C1558" s="4" t="s">
        <v>7</v>
      </c>
      <c r="D1558" s="4" t="s">
        <v>9</v>
      </c>
    </row>
    <row r="1559" spans="1:9">
      <c r="A1559" t="n">
        <v>14294</v>
      </c>
      <c r="B1559" s="25" t="n">
        <v>58</v>
      </c>
      <c r="C1559" s="7" t="n">
        <v>255</v>
      </c>
      <c r="D1559" s="7" t="n">
        <v>0</v>
      </c>
    </row>
    <row r="1560" spans="1:9">
      <c r="A1560" t="s">
        <v>4</v>
      </c>
      <c r="B1560" s="4" t="s">
        <v>5</v>
      </c>
      <c r="C1560" s="4" t="s">
        <v>7</v>
      </c>
      <c r="D1560" s="4" t="s">
        <v>9</v>
      </c>
    </row>
    <row r="1561" spans="1:9">
      <c r="A1561" t="n">
        <v>14298</v>
      </c>
      <c r="B1561" s="55" t="n">
        <v>45</v>
      </c>
      <c r="C1561" s="7" t="n">
        <v>7</v>
      </c>
      <c r="D1561" s="7" t="n">
        <v>255</v>
      </c>
    </row>
    <row r="1562" spans="1:9">
      <c r="A1562" t="s">
        <v>4</v>
      </c>
      <c r="B1562" s="4" t="s">
        <v>5</v>
      </c>
      <c r="C1562" s="4" t="s">
        <v>7</v>
      </c>
      <c r="D1562" s="4" t="s">
        <v>10</v>
      </c>
      <c r="E1562" s="4" t="s">
        <v>9</v>
      </c>
      <c r="F1562" s="4" t="s">
        <v>7</v>
      </c>
    </row>
    <row r="1563" spans="1:9">
      <c r="A1563" t="n">
        <v>14302</v>
      </c>
      <c r="B1563" s="13" t="n">
        <v>49</v>
      </c>
      <c r="C1563" s="7" t="n">
        <v>3</v>
      </c>
      <c r="D1563" s="7" t="n">
        <v>0.699999988079071</v>
      </c>
      <c r="E1563" s="7" t="n">
        <v>500</v>
      </c>
      <c r="F1563" s="7" t="n">
        <v>0</v>
      </c>
    </row>
    <row r="1564" spans="1:9">
      <c r="A1564" t="s">
        <v>4</v>
      </c>
      <c r="B1564" s="4" t="s">
        <v>5</v>
      </c>
      <c r="C1564" s="4" t="s">
        <v>7</v>
      </c>
      <c r="D1564" s="4" t="s">
        <v>9</v>
      </c>
      <c r="E1564" s="4" t="s">
        <v>12</v>
      </c>
    </row>
    <row r="1565" spans="1:9">
      <c r="A1565" t="n">
        <v>14311</v>
      </c>
      <c r="B1565" s="30" t="n">
        <v>51</v>
      </c>
      <c r="C1565" s="7" t="n">
        <v>4</v>
      </c>
      <c r="D1565" s="7" t="n">
        <v>0</v>
      </c>
      <c r="E1565" s="7" t="s">
        <v>233</v>
      </c>
    </row>
    <row r="1566" spans="1:9">
      <c r="A1566" t="s">
        <v>4</v>
      </c>
      <c r="B1566" s="4" t="s">
        <v>5</v>
      </c>
      <c r="C1566" s="4" t="s">
        <v>9</v>
      </c>
    </row>
    <row r="1567" spans="1:9">
      <c r="A1567" t="n">
        <v>14325</v>
      </c>
      <c r="B1567" s="26" t="n">
        <v>16</v>
      </c>
      <c r="C1567" s="7" t="n">
        <v>0</v>
      </c>
    </row>
    <row r="1568" spans="1:9">
      <c r="A1568" t="s">
        <v>4</v>
      </c>
      <c r="B1568" s="4" t="s">
        <v>5</v>
      </c>
      <c r="C1568" s="4" t="s">
        <v>9</v>
      </c>
      <c r="D1568" s="4" t="s">
        <v>52</v>
      </c>
      <c r="E1568" s="4" t="s">
        <v>7</v>
      </c>
      <c r="F1568" s="4" t="s">
        <v>7</v>
      </c>
    </row>
    <row r="1569" spans="1:8">
      <c r="A1569" t="n">
        <v>14328</v>
      </c>
      <c r="B1569" s="31" t="n">
        <v>26</v>
      </c>
      <c r="C1569" s="7" t="n">
        <v>0</v>
      </c>
      <c r="D1569" s="7" t="s">
        <v>234</v>
      </c>
      <c r="E1569" s="7" t="n">
        <v>2</v>
      </c>
      <c r="F1569" s="7" t="n">
        <v>0</v>
      </c>
    </row>
    <row r="1570" spans="1:8">
      <c r="A1570" t="s">
        <v>4</v>
      </c>
      <c r="B1570" s="4" t="s">
        <v>5</v>
      </c>
    </row>
    <row r="1571" spans="1:8">
      <c r="A1571" t="n">
        <v>14339</v>
      </c>
      <c r="B1571" s="32" t="n">
        <v>28</v>
      </c>
    </row>
    <row r="1572" spans="1:8">
      <c r="A1572" t="s">
        <v>4</v>
      </c>
      <c r="B1572" s="4" t="s">
        <v>5</v>
      </c>
      <c r="C1572" s="4" t="s">
        <v>7</v>
      </c>
      <c r="D1572" s="4" t="s">
        <v>9</v>
      </c>
      <c r="E1572" s="4" t="s">
        <v>10</v>
      </c>
    </row>
    <row r="1573" spans="1:8">
      <c r="A1573" t="n">
        <v>14340</v>
      </c>
      <c r="B1573" s="25" t="n">
        <v>58</v>
      </c>
      <c r="C1573" s="7" t="n">
        <v>0</v>
      </c>
      <c r="D1573" s="7" t="n">
        <v>1000</v>
      </c>
      <c r="E1573" s="7" t="n">
        <v>1</v>
      </c>
    </row>
    <row r="1574" spans="1:8">
      <c r="A1574" t="s">
        <v>4</v>
      </c>
      <c r="B1574" s="4" t="s">
        <v>5</v>
      </c>
      <c r="C1574" s="4" t="s">
        <v>7</v>
      </c>
      <c r="D1574" s="4" t="s">
        <v>9</v>
      </c>
    </row>
    <row r="1575" spans="1:8">
      <c r="A1575" t="n">
        <v>14348</v>
      </c>
      <c r="B1575" s="25" t="n">
        <v>58</v>
      </c>
      <c r="C1575" s="7" t="n">
        <v>255</v>
      </c>
      <c r="D1575" s="7" t="n">
        <v>0</v>
      </c>
    </row>
    <row r="1576" spans="1:8">
      <c r="A1576" t="s">
        <v>4</v>
      </c>
      <c r="B1576" s="4" t="s">
        <v>5</v>
      </c>
      <c r="C1576" s="4" t="s">
        <v>9</v>
      </c>
    </row>
    <row r="1577" spans="1:8">
      <c r="A1577" t="n">
        <v>14352</v>
      </c>
      <c r="B1577" s="26" t="n">
        <v>16</v>
      </c>
      <c r="C1577" s="7" t="n">
        <v>500</v>
      </c>
    </row>
    <row r="1578" spans="1:8">
      <c r="A1578" t="s">
        <v>4</v>
      </c>
      <c r="B1578" s="4" t="s">
        <v>5</v>
      </c>
      <c r="C1578" s="4" t="s">
        <v>9</v>
      </c>
      <c r="D1578" s="4" t="s">
        <v>7</v>
      </c>
    </row>
    <row r="1579" spans="1:8">
      <c r="A1579" t="n">
        <v>14355</v>
      </c>
      <c r="B1579" s="60" t="n">
        <v>89</v>
      </c>
      <c r="C1579" s="7" t="n">
        <v>65533</v>
      </c>
      <c r="D1579" s="7" t="n">
        <v>1</v>
      </c>
    </row>
    <row r="1580" spans="1:8">
      <c r="A1580" t="s">
        <v>4</v>
      </c>
      <c r="B1580" s="4" t="s">
        <v>5</v>
      </c>
      <c r="C1580" s="4" t="s">
        <v>7</v>
      </c>
      <c r="D1580" s="4" t="s">
        <v>7</v>
      </c>
      <c r="E1580" s="4" t="s">
        <v>7</v>
      </c>
      <c r="F1580" s="4" t="s">
        <v>7</v>
      </c>
    </row>
    <row r="1581" spans="1:8">
      <c r="A1581" t="n">
        <v>14359</v>
      </c>
      <c r="B1581" s="8" t="n">
        <v>14</v>
      </c>
      <c r="C1581" s="7" t="n">
        <v>0</v>
      </c>
      <c r="D1581" s="7" t="n">
        <v>128</v>
      </c>
      <c r="E1581" s="7" t="n">
        <v>0</v>
      </c>
      <c r="F1581" s="7" t="n">
        <v>0</v>
      </c>
    </row>
    <row r="1582" spans="1:8">
      <c r="A1582" t="s">
        <v>4</v>
      </c>
      <c r="B1582" s="4" t="s">
        <v>5</v>
      </c>
      <c r="C1582" s="4" t="s">
        <v>7</v>
      </c>
      <c r="D1582" s="4" t="s">
        <v>9</v>
      </c>
      <c r="E1582" s="4" t="s">
        <v>9</v>
      </c>
      <c r="F1582" s="4" t="s">
        <v>7</v>
      </c>
    </row>
    <row r="1583" spans="1:8">
      <c r="A1583" t="n">
        <v>14364</v>
      </c>
      <c r="B1583" s="35" t="n">
        <v>25</v>
      </c>
      <c r="C1583" s="7" t="n">
        <v>1</v>
      </c>
      <c r="D1583" s="7" t="n">
        <v>160</v>
      </c>
      <c r="E1583" s="7" t="n">
        <v>350</v>
      </c>
      <c r="F1583" s="7" t="n">
        <v>1</v>
      </c>
    </row>
    <row r="1584" spans="1:8">
      <c r="A1584" t="s">
        <v>4</v>
      </c>
      <c r="B1584" s="4" t="s">
        <v>5</v>
      </c>
      <c r="C1584" s="4" t="s">
        <v>12</v>
      </c>
      <c r="D1584" s="4" t="s">
        <v>9</v>
      </c>
    </row>
    <row r="1585" spans="1:6">
      <c r="A1585" t="n">
        <v>14371</v>
      </c>
      <c r="B1585" s="34" t="n">
        <v>29</v>
      </c>
      <c r="C1585" s="7" t="s">
        <v>235</v>
      </c>
      <c r="D1585" s="7" t="n">
        <v>65533</v>
      </c>
    </row>
    <row r="1586" spans="1:6">
      <c r="A1586" t="s">
        <v>4</v>
      </c>
      <c r="B1586" s="4" t="s">
        <v>5</v>
      </c>
      <c r="C1586" s="4" t="s">
        <v>7</v>
      </c>
      <c r="D1586" s="4" t="s">
        <v>9</v>
      </c>
      <c r="E1586" s="4" t="s">
        <v>12</v>
      </c>
    </row>
    <row r="1587" spans="1:6">
      <c r="A1587" t="n">
        <v>14387</v>
      </c>
      <c r="B1587" s="30" t="n">
        <v>51</v>
      </c>
      <c r="C1587" s="7" t="n">
        <v>4</v>
      </c>
      <c r="D1587" s="7" t="n">
        <v>0</v>
      </c>
      <c r="E1587" s="7" t="s">
        <v>87</v>
      </c>
    </row>
    <row r="1588" spans="1:6">
      <c r="A1588" t="s">
        <v>4</v>
      </c>
      <c r="B1588" s="4" t="s">
        <v>5</v>
      </c>
      <c r="C1588" s="4" t="s">
        <v>9</v>
      </c>
    </row>
    <row r="1589" spans="1:6">
      <c r="A1589" t="n">
        <v>14400</v>
      </c>
      <c r="B1589" s="26" t="n">
        <v>16</v>
      </c>
      <c r="C1589" s="7" t="n">
        <v>0</v>
      </c>
    </row>
    <row r="1590" spans="1:6">
      <c r="A1590" t="s">
        <v>4</v>
      </c>
      <c r="B1590" s="4" t="s">
        <v>5</v>
      </c>
      <c r="C1590" s="4" t="s">
        <v>9</v>
      </c>
      <c r="D1590" s="4" t="s">
        <v>7</v>
      </c>
      <c r="E1590" s="4" t="s">
        <v>11</v>
      </c>
      <c r="F1590" s="4" t="s">
        <v>52</v>
      </c>
      <c r="G1590" s="4" t="s">
        <v>7</v>
      </c>
      <c r="H1590" s="4" t="s">
        <v>7</v>
      </c>
      <c r="I1590" s="4" t="s">
        <v>7</v>
      </c>
      <c r="J1590" s="4" t="s">
        <v>11</v>
      </c>
      <c r="K1590" s="4" t="s">
        <v>52</v>
      </c>
      <c r="L1590" s="4" t="s">
        <v>7</v>
      </c>
      <c r="M1590" s="4" t="s">
        <v>7</v>
      </c>
      <c r="N1590" s="4" t="s">
        <v>7</v>
      </c>
      <c r="O1590" s="4" t="s">
        <v>11</v>
      </c>
      <c r="P1590" s="4" t="s">
        <v>52</v>
      </c>
      <c r="Q1590" s="4" t="s">
        <v>7</v>
      </c>
      <c r="R1590" s="4" t="s">
        <v>7</v>
      </c>
    </row>
    <row r="1591" spans="1:6">
      <c r="A1591" t="n">
        <v>14403</v>
      </c>
      <c r="B1591" s="31" t="n">
        <v>26</v>
      </c>
      <c r="C1591" s="7" t="n">
        <v>0</v>
      </c>
      <c r="D1591" s="7" t="n">
        <v>17</v>
      </c>
      <c r="E1591" s="7" t="n">
        <v>37446</v>
      </c>
      <c r="F1591" s="7" t="s">
        <v>236</v>
      </c>
      <c r="G1591" s="7" t="n">
        <v>2</v>
      </c>
      <c r="H1591" s="7" t="n">
        <v>3</v>
      </c>
      <c r="I1591" s="7" t="n">
        <v>17</v>
      </c>
      <c r="J1591" s="7" t="n">
        <v>37447</v>
      </c>
      <c r="K1591" s="7" t="s">
        <v>237</v>
      </c>
      <c r="L1591" s="7" t="n">
        <v>2</v>
      </c>
      <c r="M1591" s="7" t="n">
        <v>3</v>
      </c>
      <c r="N1591" s="7" t="n">
        <v>17</v>
      </c>
      <c r="O1591" s="7" t="n">
        <v>37448</v>
      </c>
      <c r="P1591" s="7" t="s">
        <v>238</v>
      </c>
      <c r="Q1591" s="7" t="n">
        <v>2</v>
      </c>
      <c r="R1591" s="7" t="n">
        <v>0</v>
      </c>
    </row>
    <row r="1592" spans="1:6">
      <c r="A1592" t="s">
        <v>4</v>
      </c>
      <c r="B1592" s="4" t="s">
        <v>5</v>
      </c>
    </row>
    <row r="1593" spans="1:6">
      <c r="A1593" t="n">
        <v>14688</v>
      </c>
      <c r="B1593" s="32" t="n">
        <v>28</v>
      </c>
    </row>
    <row r="1594" spans="1:6">
      <c r="A1594" t="s">
        <v>4</v>
      </c>
      <c r="B1594" s="4" t="s">
        <v>5</v>
      </c>
      <c r="C1594" s="4" t="s">
        <v>9</v>
      </c>
    </row>
    <row r="1595" spans="1:6">
      <c r="A1595" t="n">
        <v>14689</v>
      </c>
      <c r="B1595" s="26" t="n">
        <v>16</v>
      </c>
      <c r="C1595" s="7" t="n">
        <v>800</v>
      </c>
    </row>
    <row r="1596" spans="1:6">
      <c r="A1596" t="s">
        <v>4</v>
      </c>
      <c r="B1596" s="4" t="s">
        <v>5</v>
      </c>
      <c r="C1596" s="4" t="s">
        <v>7</v>
      </c>
      <c r="D1596" s="4" t="s">
        <v>9</v>
      </c>
      <c r="E1596" s="4" t="s">
        <v>9</v>
      </c>
      <c r="F1596" s="4" t="s">
        <v>7</v>
      </c>
    </row>
    <row r="1597" spans="1:6">
      <c r="A1597" t="n">
        <v>14692</v>
      </c>
      <c r="B1597" s="35" t="n">
        <v>25</v>
      </c>
      <c r="C1597" s="7" t="n">
        <v>1</v>
      </c>
      <c r="D1597" s="7" t="n">
        <v>160</v>
      </c>
      <c r="E1597" s="7" t="n">
        <v>350</v>
      </c>
      <c r="F1597" s="7" t="n">
        <v>2</v>
      </c>
    </row>
    <row r="1598" spans="1:6">
      <c r="A1598" t="s">
        <v>4</v>
      </c>
      <c r="B1598" s="4" t="s">
        <v>5</v>
      </c>
      <c r="C1598" s="4" t="s">
        <v>12</v>
      </c>
      <c r="D1598" s="4" t="s">
        <v>9</v>
      </c>
    </row>
    <row r="1599" spans="1:6">
      <c r="A1599" t="n">
        <v>14699</v>
      </c>
      <c r="B1599" s="34" t="n">
        <v>29</v>
      </c>
      <c r="C1599" s="7" t="s">
        <v>239</v>
      </c>
      <c r="D1599" s="7" t="n">
        <v>65533</v>
      </c>
    </row>
    <row r="1600" spans="1:6">
      <c r="A1600" t="s">
        <v>4</v>
      </c>
      <c r="B1600" s="4" t="s">
        <v>5</v>
      </c>
      <c r="C1600" s="4" t="s">
        <v>7</v>
      </c>
      <c r="D1600" s="4" t="s">
        <v>9</v>
      </c>
      <c r="E1600" s="4" t="s">
        <v>12</v>
      </c>
    </row>
    <row r="1601" spans="1:18">
      <c r="A1601" t="n">
        <v>14708</v>
      </c>
      <c r="B1601" s="30" t="n">
        <v>51</v>
      </c>
      <c r="C1601" s="7" t="n">
        <v>4</v>
      </c>
      <c r="D1601" s="7" t="n">
        <v>0</v>
      </c>
      <c r="E1601" s="7" t="s">
        <v>87</v>
      </c>
    </row>
    <row r="1602" spans="1:18">
      <c r="A1602" t="s">
        <v>4</v>
      </c>
      <c r="B1602" s="4" t="s">
        <v>5</v>
      </c>
      <c r="C1602" s="4" t="s">
        <v>9</v>
      </c>
    </row>
    <row r="1603" spans="1:18">
      <c r="A1603" t="n">
        <v>14721</v>
      </c>
      <c r="B1603" s="26" t="n">
        <v>16</v>
      </c>
      <c r="C1603" s="7" t="n">
        <v>0</v>
      </c>
    </row>
    <row r="1604" spans="1:18">
      <c r="A1604" t="s">
        <v>4</v>
      </c>
      <c r="B1604" s="4" t="s">
        <v>5</v>
      </c>
      <c r="C1604" s="4" t="s">
        <v>9</v>
      </c>
      <c r="D1604" s="4" t="s">
        <v>7</v>
      </c>
      <c r="E1604" s="4" t="s">
        <v>11</v>
      </c>
      <c r="F1604" s="4" t="s">
        <v>52</v>
      </c>
      <c r="G1604" s="4" t="s">
        <v>7</v>
      </c>
      <c r="H1604" s="4" t="s">
        <v>7</v>
      </c>
      <c r="I1604" s="4" t="s">
        <v>7</v>
      </c>
      <c r="J1604" s="4" t="s">
        <v>11</v>
      </c>
      <c r="K1604" s="4" t="s">
        <v>52</v>
      </c>
      <c r="L1604" s="4" t="s">
        <v>7</v>
      </c>
      <c r="M1604" s="4" t="s">
        <v>7</v>
      </c>
      <c r="N1604" s="4" t="s">
        <v>7</v>
      </c>
      <c r="O1604" s="4" t="s">
        <v>11</v>
      </c>
      <c r="P1604" s="4" t="s">
        <v>52</v>
      </c>
      <c r="Q1604" s="4" t="s">
        <v>7</v>
      </c>
      <c r="R1604" s="4" t="s">
        <v>7</v>
      </c>
    </row>
    <row r="1605" spans="1:18">
      <c r="A1605" t="n">
        <v>14724</v>
      </c>
      <c r="B1605" s="31" t="n">
        <v>26</v>
      </c>
      <c r="C1605" s="7" t="n">
        <v>0</v>
      </c>
      <c r="D1605" s="7" t="n">
        <v>17</v>
      </c>
      <c r="E1605" s="7" t="n">
        <v>40413</v>
      </c>
      <c r="F1605" s="7" t="s">
        <v>240</v>
      </c>
      <c r="G1605" s="7" t="n">
        <v>2</v>
      </c>
      <c r="H1605" s="7" t="n">
        <v>3</v>
      </c>
      <c r="I1605" s="7" t="n">
        <v>17</v>
      </c>
      <c r="J1605" s="7" t="n">
        <v>40414</v>
      </c>
      <c r="K1605" s="7" t="s">
        <v>241</v>
      </c>
      <c r="L1605" s="7" t="n">
        <v>2</v>
      </c>
      <c r="M1605" s="7" t="n">
        <v>3</v>
      </c>
      <c r="N1605" s="7" t="n">
        <v>17</v>
      </c>
      <c r="O1605" s="7" t="n">
        <v>40415</v>
      </c>
      <c r="P1605" s="7" t="s">
        <v>242</v>
      </c>
      <c r="Q1605" s="7" t="n">
        <v>2</v>
      </c>
      <c r="R1605" s="7" t="n">
        <v>0</v>
      </c>
    </row>
    <row r="1606" spans="1:18">
      <c r="A1606" t="s">
        <v>4</v>
      </c>
      <c r="B1606" s="4" t="s">
        <v>5</v>
      </c>
    </row>
    <row r="1607" spans="1:18">
      <c r="A1607" t="n">
        <v>14970</v>
      </c>
      <c r="B1607" s="32" t="n">
        <v>28</v>
      </c>
    </row>
    <row r="1608" spans="1:18">
      <c r="A1608" t="s">
        <v>4</v>
      </c>
      <c r="B1608" s="4" t="s">
        <v>5</v>
      </c>
      <c r="C1608" s="4" t="s">
        <v>12</v>
      </c>
      <c r="D1608" s="4" t="s">
        <v>9</v>
      </c>
    </row>
    <row r="1609" spans="1:18">
      <c r="A1609" t="n">
        <v>14971</v>
      </c>
      <c r="B1609" s="34" t="n">
        <v>29</v>
      </c>
      <c r="C1609" s="7" t="s">
        <v>13</v>
      </c>
      <c r="D1609" s="7" t="n">
        <v>65533</v>
      </c>
    </row>
    <row r="1610" spans="1:18">
      <c r="A1610" t="s">
        <v>4</v>
      </c>
      <c r="B1610" s="4" t="s">
        <v>5</v>
      </c>
      <c r="C1610" s="4" t="s">
        <v>7</v>
      </c>
      <c r="D1610" s="4" t="s">
        <v>9</v>
      </c>
      <c r="E1610" s="4" t="s">
        <v>9</v>
      </c>
      <c r="F1610" s="4" t="s">
        <v>7</v>
      </c>
    </row>
    <row r="1611" spans="1:18">
      <c r="A1611" t="n">
        <v>14975</v>
      </c>
      <c r="B1611" s="35" t="n">
        <v>25</v>
      </c>
      <c r="C1611" s="7" t="n">
        <v>1</v>
      </c>
      <c r="D1611" s="7" t="n">
        <v>65535</v>
      </c>
      <c r="E1611" s="7" t="n">
        <v>65535</v>
      </c>
      <c r="F1611" s="7" t="n">
        <v>0</v>
      </c>
    </row>
    <row r="1612" spans="1:18">
      <c r="A1612" t="s">
        <v>4</v>
      </c>
      <c r="B1612" s="4" t="s">
        <v>5</v>
      </c>
      <c r="C1612" s="4" t="s">
        <v>11</v>
      </c>
    </row>
    <row r="1613" spans="1:18">
      <c r="A1613" t="n">
        <v>14982</v>
      </c>
      <c r="B1613" s="59" t="n">
        <v>15</v>
      </c>
      <c r="C1613" s="7" t="n">
        <v>32768</v>
      </c>
    </row>
    <row r="1614" spans="1:18">
      <c r="A1614" t="s">
        <v>4</v>
      </c>
      <c r="B1614" s="4" t="s">
        <v>5</v>
      </c>
      <c r="C1614" s="4" t="s">
        <v>7</v>
      </c>
      <c r="D1614" s="4" t="s">
        <v>7</v>
      </c>
      <c r="E1614" s="4" t="s">
        <v>10</v>
      </c>
      <c r="F1614" s="4" t="s">
        <v>10</v>
      </c>
      <c r="G1614" s="4" t="s">
        <v>10</v>
      </c>
      <c r="H1614" s="4" t="s">
        <v>9</v>
      </c>
    </row>
    <row r="1615" spans="1:18">
      <c r="A1615" t="n">
        <v>14987</v>
      </c>
      <c r="B1615" s="55" t="n">
        <v>45</v>
      </c>
      <c r="C1615" s="7" t="n">
        <v>2</v>
      </c>
      <c r="D1615" s="7" t="n">
        <v>3</v>
      </c>
      <c r="E1615" s="7" t="n">
        <v>-17.7700004577637</v>
      </c>
      <c r="F1615" s="7" t="n">
        <v>1.49000000953674</v>
      </c>
      <c r="G1615" s="7" t="n">
        <v>20</v>
      </c>
      <c r="H1615" s="7" t="n">
        <v>0</v>
      </c>
    </row>
    <row r="1616" spans="1:18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10</v>
      </c>
      <c r="F1616" s="4" t="s">
        <v>10</v>
      </c>
      <c r="G1616" s="4" t="s">
        <v>10</v>
      </c>
      <c r="H1616" s="4" t="s">
        <v>9</v>
      </c>
      <c r="I1616" s="4" t="s">
        <v>7</v>
      </c>
    </row>
    <row r="1617" spans="1:18">
      <c r="A1617" t="n">
        <v>15004</v>
      </c>
      <c r="B1617" s="55" t="n">
        <v>45</v>
      </c>
      <c r="C1617" s="7" t="n">
        <v>4</v>
      </c>
      <c r="D1617" s="7" t="n">
        <v>3</v>
      </c>
      <c r="E1617" s="7" t="n">
        <v>353</v>
      </c>
      <c r="F1617" s="7" t="n">
        <v>351</v>
      </c>
      <c r="G1617" s="7" t="n">
        <v>-10</v>
      </c>
      <c r="H1617" s="7" t="n">
        <v>0</v>
      </c>
      <c r="I1617" s="7" t="n">
        <v>0</v>
      </c>
    </row>
    <row r="1618" spans="1:18">
      <c r="A1618" t="s">
        <v>4</v>
      </c>
      <c r="B1618" s="4" t="s">
        <v>5</v>
      </c>
      <c r="C1618" s="4" t="s">
        <v>7</v>
      </c>
      <c r="D1618" s="4" t="s">
        <v>7</v>
      </c>
      <c r="E1618" s="4" t="s">
        <v>10</v>
      </c>
      <c r="F1618" s="4" t="s">
        <v>9</v>
      </c>
    </row>
    <row r="1619" spans="1:18">
      <c r="A1619" t="n">
        <v>15022</v>
      </c>
      <c r="B1619" s="55" t="n">
        <v>45</v>
      </c>
      <c r="C1619" s="7" t="n">
        <v>5</v>
      </c>
      <c r="D1619" s="7" t="n">
        <v>3</v>
      </c>
      <c r="E1619" s="7" t="n">
        <v>1.14999997615814</v>
      </c>
      <c r="F1619" s="7" t="n">
        <v>0</v>
      </c>
    </row>
    <row r="1620" spans="1:18">
      <c r="A1620" t="s">
        <v>4</v>
      </c>
      <c r="B1620" s="4" t="s">
        <v>5</v>
      </c>
      <c r="C1620" s="4" t="s">
        <v>7</v>
      </c>
      <c r="D1620" s="4" t="s">
        <v>7</v>
      </c>
      <c r="E1620" s="4" t="s">
        <v>10</v>
      </c>
      <c r="F1620" s="4" t="s">
        <v>9</v>
      </c>
    </row>
    <row r="1621" spans="1:18">
      <c r="A1621" t="n">
        <v>15031</v>
      </c>
      <c r="B1621" s="55" t="n">
        <v>45</v>
      </c>
      <c r="C1621" s="7" t="n">
        <v>11</v>
      </c>
      <c r="D1621" s="7" t="n">
        <v>3</v>
      </c>
      <c r="E1621" s="7" t="n">
        <v>32.5999984741211</v>
      </c>
      <c r="F1621" s="7" t="n">
        <v>0</v>
      </c>
    </row>
    <row r="1622" spans="1:18">
      <c r="A1622" t="s">
        <v>4</v>
      </c>
      <c r="B1622" s="4" t="s">
        <v>5</v>
      </c>
      <c r="C1622" s="4" t="s">
        <v>7</v>
      </c>
    </row>
    <row r="1623" spans="1:18">
      <c r="A1623" t="n">
        <v>15040</v>
      </c>
      <c r="B1623" s="54" t="n">
        <v>116</v>
      </c>
      <c r="C1623" s="7" t="n">
        <v>0</v>
      </c>
    </row>
    <row r="1624" spans="1:18">
      <c r="A1624" t="s">
        <v>4</v>
      </c>
      <c r="B1624" s="4" t="s">
        <v>5</v>
      </c>
      <c r="C1624" s="4" t="s">
        <v>7</v>
      </c>
      <c r="D1624" s="4" t="s">
        <v>9</v>
      </c>
    </row>
    <row r="1625" spans="1:18">
      <c r="A1625" t="n">
        <v>15042</v>
      </c>
      <c r="B1625" s="54" t="n">
        <v>116</v>
      </c>
      <c r="C1625" s="7" t="n">
        <v>2</v>
      </c>
      <c r="D1625" s="7" t="n">
        <v>1</v>
      </c>
    </row>
    <row r="1626" spans="1:18">
      <c r="A1626" t="s">
        <v>4</v>
      </c>
      <c r="B1626" s="4" t="s">
        <v>5</v>
      </c>
      <c r="C1626" s="4" t="s">
        <v>7</v>
      </c>
      <c r="D1626" s="4" t="s">
        <v>11</v>
      </c>
    </row>
    <row r="1627" spans="1:18">
      <c r="A1627" t="n">
        <v>15046</v>
      </c>
      <c r="B1627" s="54" t="n">
        <v>116</v>
      </c>
      <c r="C1627" s="7" t="n">
        <v>5</v>
      </c>
      <c r="D1627" s="7" t="n">
        <v>1084227584</v>
      </c>
    </row>
    <row r="1628" spans="1:18">
      <c r="A1628" t="s">
        <v>4</v>
      </c>
      <c r="B1628" s="4" t="s">
        <v>5</v>
      </c>
      <c r="C1628" s="4" t="s">
        <v>7</v>
      </c>
      <c r="D1628" s="4" t="s">
        <v>9</v>
      </c>
    </row>
    <row r="1629" spans="1:18">
      <c r="A1629" t="n">
        <v>15052</v>
      </c>
      <c r="B1629" s="54" t="n">
        <v>116</v>
      </c>
      <c r="C1629" s="7" t="n">
        <v>6</v>
      </c>
      <c r="D1629" s="7" t="n">
        <v>1</v>
      </c>
    </row>
    <row r="1630" spans="1:18">
      <c r="A1630" t="s">
        <v>4</v>
      </c>
      <c r="B1630" s="4" t="s">
        <v>5</v>
      </c>
      <c r="C1630" s="4" t="s">
        <v>7</v>
      </c>
      <c r="D1630" s="4" t="s">
        <v>9</v>
      </c>
      <c r="E1630" s="4" t="s">
        <v>10</v>
      </c>
    </row>
    <row r="1631" spans="1:18">
      <c r="A1631" t="n">
        <v>15056</v>
      </c>
      <c r="B1631" s="25" t="n">
        <v>58</v>
      </c>
      <c r="C1631" s="7" t="n">
        <v>100</v>
      </c>
      <c r="D1631" s="7" t="n">
        <v>1000</v>
      </c>
      <c r="E1631" s="7" t="n">
        <v>1</v>
      </c>
    </row>
    <row r="1632" spans="1:18">
      <c r="A1632" t="s">
        <v>4</v>
      </c>
      <c r="B1632" s="4" t="s">
        <v>5</v>
      </c>
      <c r="C1632" s="4" t="s">
        <v>7</v>
      </c>
      <c r="D1632" s="4" t="s">
        <v>9</v>
      </c>
    </row>
    <row r="1633" spans="1:9">
      <c r="A1633" t="n">
        <v>15064</v>
      </c>
      <c r="B1633" s="25" t="n">
        <v>58</v>
      </c>
      <c r="C1633" s="7" t="n">
        <v>255</v>
      </c>
      <c r="D1633" s="7" t="n">
        <v>0</v>
      </c>
    </row>
    <row r="1634" spans="1:9">
      <c r="A1634" t="s">
        <v>4</v>
      </c>
      <c r="B1634" s="4" t="s">
        <v>5</v>
      </c>
      <c r="C1634" s="4" t="s">
        <v>7</v>
      </c>
      <c r="D1634" s="4" t="s">
        <v>9</v>
      </c>
      <c r="E1634" s="4" t="s">
        <v>12</v>
      </c>
      <c r="F1634" s="4" t="s">
        <v>12</v>
      </c>
      <c r="G1634" s="4" t="s">
        <v>12</v>
      </c>
      <c r="H1634" s="4" t="s">
        <v>12</v>
      </c>
    </row>
    <row r="1635" spans="1:9">
      <c r="A1635" t="n">
        <v>15068</v>
      </c>
      <c r="B1635" s="30" t="n">
        <v>51</v>
      </c>
      <c r="C1635" s="7" t="n">
        <v>3</v>
      </c>
      <c r="D1635" s="7" t="n">
        <v>0</v>
      </c>
      <c r="E1635" s="7" t="s">
        <v>243</v>
      </c>
      <c r="F1635" s="7" t="s">
        <v>244</v>
      </c>
      <c r="G1635" s="7" t="s">
        <v>245</v>
      </c>
      <c r="H1635" s="7" t="s">
        <v>246</v>
      </c>
    </row>
    <row r="1636" spans="1:9">
      <c r="A1636" t="s">
        <v>4</v>
      </c>
      <c r="B1636" s="4" t="s">
        <v>5</v>
      </c>
      <c r="C1636" s="4" t="s">
        <v>9</v>
      </c>
      <c r="D1636" s="4" t="s">
        <v>7</v>
      </c>
      <c r="E1636" s="4" t="s">
        <v>12</v>
      </c>
      <c r="F1636" s="4" t="s">
        <v>10</v>
      </c>
      <c r="G1636" s="4" t="s">
        <v>10</v>
      </c>
      <c r="H1636" s="4" t="s">
        <v>10</v>
      </c>
    </row>
    <row r="1637" spans="1:9">
      <c r="A1637" t="n">
        <v>15081</v>
      </c>
      <c r="B1637" s="45" t="n">
        <v>48</v>
      </c>
      <c r="C1637" s="7" t="n">
        <v>0</v>
      </c>
      <c r="D1637" s="7" t="n">
        <v>0</v>
      </c>
      <c r="E1637" s="7" t="s">
        <v>197</v>
      </c>
      <c r="F1637" s="7" t="n">
        <v>-1</v>
      </c>
      <c r="G1637" s="7" t="n">
        <v>1</v>
      </c>
      <c r="H1637" s="7" t="n">
        <v>0</v>
      </c>
    </row>
    <row r="1638" spans="1:9">
      <c r="A1638" t="s">
        <v>4</v>
      </c>
      <c r="B1638" s="4" t="s">
        <v>5</v>
      </c>
      <c r="C1638" s="4" t="s">
        <v>9</v>
      </c>
    </row>
    <row r="1639" spans="1:9">
      <c r="A1639" t="n">
        <v>15107</v>
      </c>
      <c r="B1639" s="26" t="n">
        <v>16</v>
      </c>
      <c r="C1639" s="7" t="n">
        <v>1000</v>
      </c>
    </row>
    <row r="1640" spans="1:9">
      <c r="A1640" t="s">
        <v>4</v>
      </c>
      <c r="B1640" s="4" t="s">
        <v>5</v>
      </c>
      <c r="C1640" s="4" t="s">
        <v>9</v>
      </c>
    </row>
    <row r="1641" spans="1:9">
      <c r="A1641" t="n">
        <v>15110</v>
      </c>
      <c r="B1641" s="26" t="n">
        <v>16</v>
      </c>
      <c r="C1641" s="7" t="n">
        <v>500</v>
      </c>
    </row>
    <row r="1642" spans="1:9">
      <c r="A1642" t="s">
        <v>4</v>
      </c>
      <c r="B1642" s="4" t="s">
        <v>5</v>
      </c>
      <c r="C1642" s="4" t="s">
        <v>7</v>
      </c>
      <c r="D1642" s="4" t="s">
        <v>9</v>
      </c>
      <c r="E1642" s="4" t="s">
        <v>12</v>
      </c>
    </row>
    <row r="1643" spans="1:9">
      <c r="A1643" t="n">
        <v>15113</v>
      </c>
      <c r="B1643" s="30" t="n">
        <v>51</v>
      </c>
      <c r="C1643" s="7" t="n">
        <v>4</v>
      </c>
      <c r="D1643" s="7" t="n">
        <v>0</v>
      </c>
      <c r="E1643" s="7" t="s">
        <v>162</v>
      </c>
    </row>
    <row r="1644" spans="1:9">
      <c r="A1644" t="s">
        <v>4</v>
      </c>
      <c r="B1644" s="4" t="s">
        <v>5</v>
      </c>
      <c r="C1644" s="4" t="s">
        <v>9</v>
      </c>
    </row>
    <row r="1645" spans="1:9">
      <c r="A1645" t="n">
        <v>15128</v>
      </c>
      <c r="B1645" s="26" t="n">
        <v>16</v>
      </c>
      <c r="C1645" s="7" t="n">
        <v>0</v>
      </c>
    </row>
    <row r="1646" spans="1:9">
      <c r="A1646" t="s">
        <v>4</v>
      </c>
      <c r="B1646" s="4" t="s">
        <v>5</v>
      </c>
      <c r="C1646" s="4" t="s">
        <v>9</v>
      </c>
      <c r="D1646" s="4" t="s">
        <v>7</v>
      </c>
      <c r="E1646" s="4" t="s">
        <v>11</v>
      </c>
      <c r="F1646" s="4" t="s">
        <v>52</v>
      </c>
      <c r="G1646" s="4" t="s">
        <v>7</v>
      </c>
      <c r="H1646" s="4" t="s">
        <v>7</v>
      </c>
      <c r="I1646" s="4" t="s">
        <v>7</v>
      </c>
      <c r="J1646" s="4" t="s">
        <v>11</v>
      </c>
      <c r="K1646" s="4" t="s">
        <v>52</v>
      </c>
      <c r="L1646" s="4" t="s">
        <v>7</v>
      </c>
      <c r="M1646" s="4" t="s">
        <v>7</v>
      </c>
      <c r="N1646" s="4" t="s">
        <v>7</v>
      </c>
      <c r="O1646" s="4" t="s">
        <v>11</v>
      </c>
      <c r="P1646" s="4" t="s">
        <v>52</v>
      </c>
      <c r="Q1646" s="4" t="s">
        <v>7</v>
      </c>
      <c r="R1646" s="4" t="s">
        <v>7</v>
      </c>
    </row>
    <row r="1647" spans="1:9">
      <c r="A1647" t="n">
        <v>15131</v>
      </c>
      <c r="B1647" s="31" t="n">
        <v>26</v>
      </c>
      <c r="C1647" s="7" t="n">
        <v>0</v>
      </c>
      <c r="D1647" s="7" t="n">
        <v>17</v>
      </c>
      <c r="E1647" s="7" t="n">
        <v>61920</v>
      </c>
      <c r="F1647" s="7" t="s">
        <v>247</v>
      </c>
      <c r="G1647" s="7" t="n">
        <v>2</v>
      </c>
      <c r="H1647" s="7" t="n">
        <v>3</v>
      </c>
      <c r="I1647" s="7" t="n">
        <v>17</v>
      </c>
      <c r="J1647" s="7" t="n">
        <v>61921</v>
      </c>
      <c r="K1647" s="7" t="s">
        <v>248</v>
      </c>
      <c r="L1647" s="7" t="n">
        <v>2</v>
      </c>
      <c r="M1647" s="7" t="n">
        <v>3</v>
      </c>
      <c r="N1647" s="7" t="n">
        <v>17</v>
      </c>
      <c r="O1647" s="7" t="n">
        <v>61922</v>
      </c>
      <c r="P1647" s="7" t="s">
        <v>249</v>
      </c>
      <c r="Q1647" s="7" t="n">
        <v>2</v>
      </c>
      <c r="R1647" s="7" t="n">
        <v>0</v>
      </c>
    </row>
    <row r="1648" spans="1:9">
      <c r="A1648" t="s">
        <v>4</v>
      </c>
      <c r="B1648" s="4" t="s">
        <v>5</v>
      </c>
    </row>
    <row r="1649" spans="1:18">
      <c r="A1649" t="n">
        <v>15469</v>
      </c>
      <c r="B1649" s="32" t="n">
        <v>28</v>
      </c>
    </row>
    <row r="1650" spans="1:18">
      <c r="A1650" t="s">
        <v>4</v>
      </c>
      <c r="B1650" s="4" t="s">
        <v>5</v>
      </c>
      <c r="C1650" s="4" t="s">
        <v>7</v>
      </c>
      <c r="D1650" s="4" t="s">
        <v>9</v>
      </c>
      <c r="E1650" s="4" t="s">
        <v>12</v>
      </c>
      <c r="F1650" s="4" t="s">
        <v>12</v>
      </c>
      <c r="G1650" s="4" t="s">
        <v>12</v>
      </c>
      <c r="H1650" s="4" t="s">
        <v>12</v>
      </c>
    </row>
    <row r="1651" spans="1:18">
      <c r="A1651" t="n">
        <v>15470</v>
      </c>
      <c r="B1651" s="30" t="n">
        <v>51</v>
      </c>
      <c r="C1651" s="7" t="n">
        <v>3</v>
      </c>
      <c r="D1651" s="7" t="n">
        <v>0</v>
      </c>
      <c r="E1651" s="7" t="s">
        <v>250</v>
      </c>
      <c r="F1651" s="7" t="s">
        <v>244</v>
      </c>
      <c r="G1651" s="7" t="s">
        <v>245</v>
      </c>
      <c r="H1651" s="7" t="s">
        <v>246</v>
      </c>
    </row>
    <row r="1652" spans="1:18">
      <c r="A1652" t="s">
        <v>4</v>
      </c>
      <c r="B1652" s="4" t="s">
        <v>5</v>
      </c>
      <c r="C1652" s="4" t="s">
        <v>9</v>
      </c>
      <c r="D1652" s="4" t="s">
        <v>7</v>
      </c>
      <c r="E1652" s="4" t="s">
        <v>7</v>
      </c>
      <c r="F1652" s="4" t="s">
        <v>12</v>
      </c>
    </row>
    <row r="1653" spans="1:18">
      <c r="A1653" t="n">
        <v>15483</v>
      </c>
      <c r="B1653" s="46" t="n">
        <v>20</v>
      </c>
      <c r="C1653" s="7" t="n">
        <v>0</v>
      </c>
      <c r="D1653" s="7" t="n">
        <v>2</v>
      </c>
      <c r="E1653" s="7" t="n">
        <v>10</v>
      </c>
      <c r="F1653" s="7" t="s">
        <v>251</v>
      </c>
    </row>
    <row r="1654" spans="1:18">
      <c r="A1654" t="s">
        <v>4</v>
      </c>
      <c r="B1654" s="4" t="s">
        <v>5</v>
      </c>
      <c r="C1654" s="4" t="s">
        <v>9</v>
      </c>
    </row>
    <row r="1655" spans="1:18">
      <c r="A1655" t="n">
        <v>15503</v>
      </c>
      <c r="B1655" s="26" t="n">
        <v>16</v>
      </c>
      <c r="C1655" s="7" t="n">
        <v>500</v>
      </c>
    </row>
    <row r="1656" spans="1:18">
      <c r="A1656" t="s">
        <v>4</v>
      </c>
      <c r="B1656" s="4" t="s">
        <v>5</v>
      </c>
      <c r="C1656" s="4" t="s">
        <v>7</v>
      </c>
      <c r="D1656" s="4" t="s">
        <v>10</v>
      </c>
      <c r="E1656" s="4" t="s">
        <v>10</v>
      </c>
      <c r="F1656" s="4" t="s">
        <v>10</v>
      </c>
    </row>
    <row r="1657" spans="1:18">
      <c r="A1657" t="n">
        <v>15506</v>
      </c>
      <c r="B1657" s="55" t="n">
        <v>45</v>
      </c>
      <c r="C1657" s="7" t="n">
        <v>9</v>
      </c>
      <c r="D1657" s="7" t="n">
        <v>0.0399999991059303</v>
      </c>
      <c r="E1657" s="7" t="n">
        <v>0.0399999991059303</v>
      </c>
      <c r="F1657" s="7" t="n">
        <v>0.150000005960464</v>
      </c>
    </row>
    <row r="1658" spans="1:18">
      <c r="A1658" t="s">
        <v>4</v>
      </c>
      <c r="B1658" s="4" t="s">
        <v>5</v>
      </c>
      <c r="C1658" s="4" t="s">
        <v>7</v>
      </c>
      <c r="D1658" s="4" t="s">
        <v>9</v>
      </c>
      <c r="E1658" s="4" t="s">
        <v>12</v>
      </c>
    </row>
    <row r="1659" spans="1:18">
      <c r="A1659" t="n">
        <v>15520</v>
      </c>
      <c r="B1659" s="30" t="n">
        <v>51</v>
      </c>
      <c r="C1659" s="7" t="n">
        <v>4</v>
      </c>
      <c r="D1659" s="7" t="n">
        <v>0</v>
      </c>
      <c r="E1659" s="7" t="s">
        <v>252</v>
      </c>
    </row>
    <row r="1660" spans="1:18">
      <c r="A1660" t="s">
        <v>4</v>
      </c>
      <c r="B1660" s="4" t="s">
        <v>5</v>
      </c>
      <c r="C1660" s="4" t="s">
        <v>9</v>
      </c>
    </row>
    <row r="1661" spans="1:18">
      <c r="A1661" t="n">
        <v>15535</v>
      </c>
      <c r="B1661" s="26" t="n">
        <v>16</v>
      </c>
      <c r="C1661" s="7" t="n">
        <v>0</v>
      </c>
    </row>
    <row r="1662" spans="1:18">
      <c r="A1662" t="s">
        <v>4</v>
      </c>
      <c r="B1662" s="4" t="s">
        <v>5</v>
      </c>
      <c r="C1662" s="4" t="s">
        <v>9</v>
      </c>
      <c r="D1662" s="4" t="s">
        <v>7</v>
      </c>
      <c r="E1662" s="4" t="s">
        <v>11</v>
      </c>
      <c r="F1662" s="4" t="s">
        <v>52</v>
      </c>
      <c r="G1662" s="4" t="s">
        <v>7</v>
      </c>
      <c r="H1662" s="4" t="s">
        <v>7</v>
      </c>
      <c r="I1662" s="4" t="s">
        <v>7</v>
      </c>
      <c r="J1662" s="4" t="s">
        <v>11</v>
      </c>
      <c r="K1662" s="4" t="s">
        <v>52</v>
      </c>
      <c r="L1662" s="4" t="s">
        <v>7</v>
      </c>
      <c r="M1662" s="4" t="s">
        <v>7</v>
      </c>
      <c r="N1662" s="4" t="s">
        <v>7</v>
      </c>
      <c r="O1662" s="4" t="s">
        <v>11</v>
      </c>
      <c r="P1662" s="4" t="s">
        <v>52</v>
      </c>
      <c r="Q1662" s="4" t="s">
        <v>7</v>
      </c>
      <c r="R1662" s="4" t="s">
        <v>7</v>
      </c>
      <c r="S1662" s="4" t="s">
        <v>7</v>
      </c>
      <c r="T1662" s="4" t="s">
        <v>11</v>
      </c>
      <c r="U1662" s="4" t="s">
        <v>52</v>
      </c>
      <c r="V1662" s="4" t="s">
        <v>7</v>
      </c>
      <c r="W1662" s="4" t="s">
        <v>7</v>
      </c>
      <c r="X1662" s="4" t="s">
        <v>7</v>
      </c>
      <c r="Y1662" s="4" t="s">
        <v>11</v>
      </c>
      <c r="Z1662" s="4" t="s">
        <v>52</v>
      </c>
      <c r="AA1662" s="4" t="s">
        <v>7</v>
      </c>
      <c r="AB1662" s="4" t="s">
        <v>7</v>
      </c>
    </row>
    <row r="1663" spans="1:18">
      <c r="A1663" t="n">
        <v>15538</v>
      </c>
      <c r="B1663" s="31" t="n">
        <v>26</v>
      </c>
      <c r="C1663" s="7" t="n">
        <v>0</v>
      </c>
      <c r="D1663" s="7" t="n">
        <v>17</v>
      </c>
      <c r="E1663" s="7" t="n">
        <v>61923</v>
      </c>
      <c r="F1663" s="7" t="s">
        <v>253</v>
      </c>
      <c r="G1663" s="7" t="n">
        <v>2</v>
      </c>
      <c r="H1663" s="7" t="n">
        <v>3</v>
      </c>
      <c r="I1663" s="7" t="n">
        <v>17</v>
      </c>
      <c r="J1663" s="7" t="n">
        <v>61924</v>
      </c>
      <c r="K1663" s="7" t="s">
        <v>254</v>
      </c>
      <c r="L1663" s="7" t="n">
        <v>2</v>
      </c>
      <c r="M1663" s="7" t="n">
        <v>3</v>
      </c>
      <c r="N1663" s="7" t="n">
        <v>17</v>
      </c>
      <c r="O1663" s="7" t="n">
        <v>61925</v>
      </c>
      <c r="P1663" s="7" t="s">
        <v>255</v>
      </c>
      <c r="Q1663" s="7" t="n">
        <v>2</v>
      </c>
      <c r="R1663" s="7" t="n">
        <v>3</v>
      </c>
      <c r="S1663" s="7" t="n">
        <v>17</v>
      </c>
      <c r="T1663" s="7" t="n">
        <v>61926</v>
      </c>
      <c r="U1663" s="7" t="s">
        <v>256</v>
      </c>
      <c r="V1663" s="7" t="n">
        <v>2</v>
      </c>
      <c r="W1663" s="7" t="n">
        <v>3</v>
      </c>
      <c r="X1663" s="7" t="n">
        <v>17</v>
      </c>
      <c r="Y1663" s="7" t="n">
        <v>61927</v>
      </c>
      <c r="Z1663" s="7" t="s">
        <v>257</v>
      </c>
      <c r="AA1663" s="7" t="n">
        <v>2</v>
      </c>
      <c r="AB1663" s="7" t="n">
        <v>0</v>
      </c>
    </row>
    <row r="1664" spans="1:18">
      <c r="A1664" t="s">
        <v>4</v>
      </c>
      <c r="B1664" s="4" t="s">
        <v>5</v>
      </c>
    </row>
    <row r="1665" spans="1:28">
      <c r="A1665" t="n">
        <v>15842</v>
      </c>
      <c r="B1665" s="32" t="n">
        <v>28</v>
      </c>
    </row>
    <row r="1666" spans="1:28">
      <c r="A1666" t="s">
        <v>4</v>
      </c>
      <c r="B1666" s="4" t="s">
        <v>5</v>
      </c>
      <c r="C1666" s="4" t="s">
        <v>7</v>
      </c>
      <c r="D1666" s="4" t="s">
        <v>7</v>
      </c>
      <c r="E1666" s="4" t="s">
        <v>7</v>
      </c>
      <c r="F1666" s="4" t="s">
        <v>7</v>
      </c>
    </row>
    <row r="1667" spans="1:28">
      <c r="A1667" t="n">
        <v>15843</v>
      </c>
      <c r="B1667" s="8" t="n">
        <v>14</v>
      </c>
      <c r="C1667" s="7" t="n">
        <v>0</v>
      </c>
      <c r="D1667" s="7" t="n">
        <v>64</v>
      </c>
      <c r="E1667" s="7" t="n">
        <v>0</v>
      </c>
      <c r="F1667" s="7" t="n">
        <v>0</v>
      </c>
    </row>
    <row r="1668" spans="1:28">
      <c r="A1668" t="s">
        <v>4</v>
      </c>
      <c r="B1668" s="4" t="s">
        <v>5</v>
      </c>
      <c r="C1668" s="4" t="s">
        <v>12</v>
      </c>
      <c r="D1668" s="4" t="s">
        <v>12</v>
      </c>
    </row>
    <row r="1669" spans="1:28">
      <c r="A1669" t="n">
        <v>15848</v>
      </c>
      <c r="B1669" s="61" t="n">
        <v>70</v>
      </c>
      <c r="C1669" s="7" t="s">
        <v>258</v>
      </c>
      <c r="D1669" s="7" t="s">
        <v>259</v>
      </c>
    </row>
    <row r="1670" spans="1:28">
      <c r="A1670" t="s">
        <v>4</v>
      </c>
      <c r="B1670" s="4" t="s">
        <v>5</v>
      </c>
      <c r="C1670" s="4" t="s">
        <v>11</v>
      </c>
    </row>
    <row r="1671" spans="1:28">
      <c r="A1671" t="n">
        <v>15862</v>
      </c>
      <c r="B1671" s="59" t="n">
        <v>15</v>
      </c>
      <c r="C1671" s="7" t="n">
        <v>16384</v>
      </c>
    </row>
    <row r="1672" spans="1:28">
      <c r="A1672" t="s">
        <v>4</v>
      </c>
      <c r="B1672" s="4" t="s">
        <v>5</v>
      </c>
      <c r="C1672" s="4" t="s">
        <v>7</v>
      </c>
      <c r="D1672" s="4" t="s">
        <v>9</v>
      </c>
      <c r="E1672" s="4" t="s">
        <v>10</v>
      </c>
      <c r="F1672" s="4" t="s">
        <v>9</v>
      </c>
      <c r="G1672" s="4" t="s">
        <v>11</v>
      </c>
      <c r="H1672" s="4" t="s">
        <v>11</v>
      </c>
      <c r="I1672" s="4" t="s">
        <v>9</v>
      </c>
      <c r="J1672" s="4" t="s">
        <v>9</v>
      </c>
      <c r="K1672" s="4" t="s">
        <v>11</v>
      </c>
      <c r="L1672" s="4" t="s">
        <v>11</v>
      </c>
      <c r="M1672" s="4" t="s">
        <v>11</v>
      </c>
      <c r="N1672" s="4" t="s">
        <v>11</v>
      </c>
      <c r="O1672" s="4" t="s">
        <v>12</v>
      </c>
    </row>
    <row r="1673" spans="1:28">
      <c r="A1673" t="n">
        <v>15867</v>
      </c>
      <c r="B1673" s="9" t="n">
        <v>50</v>
      </c>
      <c r="C1673" s="7" t="n">
        <v>0</v>
      </c>
      <c r="D1673" s="7" t="n">
        <v>13000</v>
      </c>
      <c r="E1673" s="7" t="n">
        <v>0.800000011920929</v>
      </c>
      <c r="F1673" s="7" t="n">
        <v>0</v>
      </c>
      <c r="G1673" s="7" t="n">
        <v>0</v>
      </c>
      <c r="H1673" s="7" t="n">
        <v>0</v>
      </c>
      <c r="I1673" s="7" t="n">
        <v>0</v>
      </c>
      <c r="J1673" s="7" t="n">
        <v>65533</v>
      </c>
      <c r="K1673" s="7" t="n">
        <v>0</v>
      </c>
      <c r="L1673" s="7" t="n">
        <v>0</v>
      </c>
      <c r="M1673" s="7" t="n">
        <v>0</v>
      </c>
      <c r="N1673" s="7" t="n">
        <v>0</v>
      </c>
      <c r="O1673" s="7" t="s">
        <v>13</v>
      </c>
    </row>
    <row r="1674" spans="1:28">
      <c r="A1674" t="s">
        <v>4</v>
      </c>
      <c r="B1674" s="4" t="s">
        <v>5</v>
      </c>
      <c r="C1674" s="4" t="s">
        <v>9</v>
      </c>
    </row>
    <row r="1675" spans="1:28">
      <c r="A1675" t="n">
        <v>15906</v>
      </c>
      <c r="B1675" s="26" t="n">
        <v>16</v>
      </c>
      <c r="C1675" s="7" t="n">
        <v>800</v>
      </c>
    </row>
    <row r="1676" spans="1:28">
      <c r="A1676" t="s">
        <v>4</v>
      </c>
      <c r="B1676" s="4" t="s">
        <v>5</v>
      </c>
      <c r="C1676" s="4" t="s">
        <v>9</v>
      </c>
      <c r="D1676" s="4" t="s">
        <v>11</v>
      </c>
    </row>
    <row r="1677" spans="1:28">
      <c r="A1677" t="n">
        <v>15909</v>
      </c>
      <c r="B1677" s="62" t="n">
        <v>44</v>
      </c>
      <c r="C1677" s="7" t="n">
        <v>23</v>
      </c>
      <c r="D1677" s="7" t="n">
        <v>128</v>
      </c>
    </row>
    <row r="1678" spans="1:28">
      <c r="A1678" t="s">
        <v>4</v>
      </c>
      <c r="B1678" s="4" t="s">
        <v>5</v>
      </c>
      <c r="C1678" s="4" t="s">
        <v>7</v>
      </c>
      <c r="D1678" s="4" t="s">
        <v>9</v>
      </c>
      <c r="E1678" s="4" t="s">
        <v>9</v>
      </c>
      <c r="F1678" s="4" t="s">
        <v>7</v>
      </c>
    </row>
    <row r="1679" spans="1:28">
      <c r="A1679" t="n">
        <v>15916</v>
      </c>
      <c r="B1679" s="35" t="n">
        <v>25</v>
      </c>
      <c r="C1679" s="7" t="n">
        <v>1</v>
      </c>
      <c r="D1679" s="7" t="n">
        <v>60</v>
      </c>
      <c r="E1679" s="7" t="n">
        <v>280</v>
      </c>
      <c r="F1679" s="7" t="n">
        <v>2</v>
      </c>
    </row>
    <row r="1680" spans="1:28">
      <c r="A1680" t="s">
        <v>4</v>
      </c>
      <c r="B1680" s="4" t="s">
        <v>5</v>
      </c>
      <c r="C1680" s="4" t="s">
        <v>12</v>
      </c>
      <c r="D1680" s="4" t="s">
        <v>9</v>
      </c>
    </row>
    <row r="1681" spans="1:15">
      <c r="A1681" t="n">
        <v>15923</v>
      </c>
      <c r="B1681" s="34" t="n">
        <v>29</v>
      </c>
      <c r="C1681" s="7" t="s">
        <v>260</v>
      </c>
      <c r="D1681" s="7" t="n">
        <v>65533</v>
      </c>
    </row>
    <row r="1682" spans="1:15">
      <c r="A1682" t="s">
        <v>4</v>
      </c>
      <c r="B1682" s="4" t="s">
        <v>5</v>
      </c>
      <c r="C1682" s="4" t="s">
        <v>7</v>
      </c>
      <c r="D1682" s="4" t="s">
        <v>9</v>
      </c>
      <c r="E1682" s="4" t="s">
        <v>12</v>
      </c>
    </row>
    <row r="1683" spans="1:15">
      <c r="A1683" t="n">
        <v>15944</v>
      </c>
      <c r="B1683" s="30" t="n">
        <v>51</v>
      </c>
      <c r="C1683" s="7" t="n">
        <v>4</v>
      </c>
      <c r="D1683" s="7" t="n">
        <v>23</v>
      </c>
      <c r="E1683" s="7" t="s">
        <v>87</v>
      </c>
    </row>
    <row r="1684" spans="1:15">
      <c r="A1684" t="s">
        <v>4</v>
      </c>
      <c r="B1684" s="4" t="s">
        <v>5</v>
      </c>
      <c r="C1684" s="4" t="s">
        <v>9</v>
      </c>
    </row>
    <row r="1685" spans="1:15">
      <c r="A1685" t="n">
        <v>15957</v>
      </c>
      <c r="B1685" s="26" t="n">
        <v>16</v>
      </c>
      <c r="C1685" s="7" t="n">
        <v>0</v>
      </c>
    </row>
    <row r="1686" spans="1:15">
      <c r="A1686" t="s">
        <v>4</v>
      </c>
      <c r="B1686" s="4" t="s">
        <v>5</v>
      </c>
      <c r="C1686" s="4" t="s">
        <v>9</v>
      </c>
      <c r="D1686" s="4" t="s">
        <v>7</v>
      </c>
      <c r="E1686" s="4" t="s">
        <v>11</v>
      </c>
      <c r="F1686" s="4" t="s">
        <v>52</v>
      </c>
      <c r="G1686" s="4" t="s">
        <v>7</v>
      </c>
      <c r="H1686" s="4" t="s">
        <v>7</v>
      </c>
    </row>
    <row r="1687" spans="1:15">
      <c r="A1687" t="n">
        <v>15960</v>
      </c>
      <c r="B1687" s="31" t="n">
        <v>26</v>
      </c>
      <c r="C1687" s="7" t="n">
        <v>23</v>
      </c>
      <c r="D1687" s="7" t="n">
        <v>17</v>
      </c>
      <c r="E1687" s="7" t="n">
        <v>28330</v>
      </c>
      <c r="F1687" s="7" t="s">
        <v>261</v>
      </c>
      <c r="G1687" s="7" t="n">
        <v>2</v>
      </c>
      <c r="H1687" s="7" t="n">
        <v>0</v>
      </c>
    </row>
    <row r="1688" spans="1:15">
      <c r="A1688" t="s">
        <v>4</v>
      </c>
      <c r="B1688" s="4" t="s">
        <v>5</v>
      </c>
    </row>
    <row r="1689" spans="1:15">
      <c r="A1689" t="n">
        <v>16052</v>
      </c>
      <c r="B1689" s="32" t="n">
        <v>28</v>
      </c>
    </row>
    <row r="1690" spans="1:15">
      <c r="A1690" t="s">
        <v>4</v>
      </c>
      <c r="B1690" s="4" t="s">
        <v>5</v>
      </c>
      <c r="C1690" s="4" t="s">
        <v>12</v>
      </c>
      <c r="D1690" s="4" t="s">
        <v>9</v>
      </c>
    </row>
    <row r="1691" spans="1:15">
      <c r="A1691" t="n">
        <v>16053</v>
      </c>
      <c r="B1691" s="34" t="n">
        <v>29</v>
      </c>
      <c r="C1691" s="7" t="s">
        <v>13</v>
      </c>
      <c r="D1691" s="7" t="n">
        <v>65533</v>
      </c>
    </row>
    <row r="1692" spans="1:15">
      <c r="A1692" t="s">
        <v>4</v>
      </c>
      <c r="B1692" s="4" t="s">
        <v>5</v>
      </c>
      <c r="C1692" s="4" t="s">
        <v>7</v>
      </c>
      <c r="D1692" s="4" t="s">
        <v>9</v>
      </c>
      <c r="E1692" s="4" t="s">
        <v>12</v>
      </c>
      <c r="F1692" s="4" t="s">
        <v>12</v>
      </c>
      <c r="G1692" s="4" t="s">
        <v>12</v>
      </c>
      <c r="H1692" s="4" t="s">
        <v>12</v>
      </c>
    </row>
    <row r="1693" spans="1:15">
      <c r="A1693" t="n">
        <v>16057</v>
      </c>
      <c r="B1693" s="30" t="n">
        <v>51</v>
      </c>
      <c r="C1693" s="7" t="n">
        <v>3</v>
      </c>
      <c r="D1693" s="7" t="n">
        <v>0</v>
      </c>
      <c r="E1693" s="7" t="s">
        <v>262</v>
      </c>
      <c r="F1693" s="7" t="s">
        <v>263</v>
      </c>
      <c r="G1693" s="7" t="s">
        <v>245</v>
      </c>
      <c r="H1693" s="7" t="s">
        <v>246</v>
      </c>
    </row>
    <row r="1694" spans="1:15">
      <c r="A1694" t="s">
        <v>4</v>
      </c>
      <c r="B1694" s="4" t="s">
        <v>5</v>
      </c>
      <c r="C1694" s="4" t="s">
        <v>9</v>
      </c>
      <c r="D1694" s="4" t="s">
        <v>7</v>
      </c>
      <c r="E1694" s="4" t="s">
        <v>10</v>
      </c>
      <c r="F1694" s="4" t="s">
        <v>9</v>
      </c>
    </row>
    <row r="1695" spans="1:15">
      <c r="A1695" t="n">
        <v>16070</v>
      </c>
      <c r="B1695" s="47" t="n">
        <v>59</v>
      </c>
      <c r="C1695" s="7" t="n">
        <v>0</v>
      </c>
      <c r="D1695" s="7" t="n">
        <v>1</v>
      </c>
      <c r="E1695" s="7" t="n">
        <v>0.0799999982118607</v>
      </c>
      <c r="F1695" s="7" t="n">
        <v>0</v>
      </c>
    </row>
    <row r="1696" spans="1:15">
      <c r="A1696" t="s">
        <v>4</v>
      </c>
      <c r="B1696" s="4" t="s">
        <v>5</v>
      </c>
      <c r="C1696" s="4" t="s">
        <v>9</v>
      </c>
    </row>
    <row r="1697" spans="1:8">
      <c r="A1697" t="n">
        <v>16080</v>
      </c>
      <c r="B1697" s="26" t="n">
        <v>16</v>
      </c>
      <c r="C1697" s="7" t="n">
        <v>1000</v>
      </c>
    </row>
    <row r="1698" spans="1:8">
      <c r="A1698" t="s">
        <v>4</v>
      </c>
      <c r="B1698" s="4" t="s">
        <v>5</v>
      </c>
      <c r="C1698" s="4" t="s">
        <v>7</v>
      </c>
      <c r="D1698" s="4" t="s">
        <v>9</v>
      </c>
      <c r="E1698" s="4" t="s">
        <v>12</v>
      </c>
      <c r="F1698" s="4" t="s">
        <v>12</v>
      </c>
      <c r="G1698" s="4" t="s">
        <v>12</v>
      </c>
      <c r="H1698" s="4" t="s">
        <v>12</v>
      </c>
    </row>
    <row r="1699" spans="1:8">
      <c r="A1699" t="n">
        <v>16083</v>
      </c>
      <c r="B1699" s="30" t="n">
        <v>51</v>
      </c>
      <c r="C1699" s="7" t="n">
        <v>3</v>
      </c>
      <c r="D1699" s="7" t="n">
        <v>0</v>
      </c>
      <c r="E1699" s="7" t="s">
        <v>264</v>
      </c>
      <c r="F1699" s="7" t="s">
        <v>263</v>
      </c>
      <c r="G1699" s="7" t="s">
        <v>245</v>
      </c>
      <c r="H1699" s="7" t="s">
        <v>246</v>
      </c>
    </row>
    <row r="1700" spans="1:8">
      <c r="A1700" t="s">
        <v>4</v>
      </c>
      <c r="B1700" s="4" t="s">
        <v>5</v>
      </c>
      <c r="C1700" s="4" t="s">
        <v>9</v>
      </c>
      <c r="D1700" s="4" t="s">
        <v>9</v>
      </c>
      <c r="E1700" s="4" t="s">
        <v>9</v>
      </c>
    </row>
    <row r="1701" spans="1:8">
      <c r="A1701" t="n">
        <v>16096</v>
      </c>
      <c r="B1701" s="63" t="n">
        <v>61</v>
      </c>
      <c r="C1701" s="7" t="n">
        <v>0</v>
      </c>
      <c r="D1701" s="7" t="n">
        <v>23</v>
      </c>
      <c r="E1701" s="7" t="n">
        <v>1000</v>
      </c>
    </row>
    <row r="1702" spans="1:8">
      <c r="A1702" t="s">
        <v>4</v>
      </c>
      <c r="B1702" s="4" t="s">
        <v>5</v>
      </c>
      <c r="C1702" s="4" t="s">
        <v>9</v>
      </c>
      <c r="D1702" s="4" t="s">
        <v>7</v>
      </c>
      <c r="E1702" s="4" t="s">
        <v>12</v>
      </c>
      <c r="F1702" s="4" t="s">
        <v>10</v>
      </c>
      <c r="G1702" s="4" t="s">
        <v>10</v>
      </c>
      <c r="H1702" s="4" t="s">
        <v>10</v>
      </c>
    </row>
    <row r="1703" spans="1:8">
      <c r="A1703" t="n">
        <v>16103</v>
      </c>
      <c r="B1703" s="45" t="n">
        <v>48</v>
      </c>
      <c r="C1703" s="7" t="n">
        <v>0</v>
      </c>
      <c r="D1703" s="7" t="n">
        <v>0</v>
      </c>
      <c r="E1703" s="7" t="s">
        <v>265</v>
      </c>
      <c r="F1703" s="7" t="n">
        <v>-1</v>
      </c>
      <c r="G1703" s="7" t="n">
        <v>1</v>
      </c>
      <c r="H1703" s="7" t="n">
        <v>0</v>
      </c>
    </row>
    <row r="1704" spans="1:8">
      <c r="A1704" t="s">
        <v>4</v>
      </c>
      <c r="B1704" s="4" t="s">
        <v>5</v>
      </c>
      <c r="C1704" s="4" t="s">
        <v>9</v>
      </c>
      <c r="D1704" s="4" t="s">
        <v>7</v>
      </c>
      <c r="E1704" s="4" t="s">
        <v>12</v>
      </c>
    </row>
    <row r="1705" spans="1:8">
      <c r="A1705" t="n">
        <v>16130</v>
      </c>
      <c r="B1705" s="64" t="n">
        <v>86</v>
      </c>
      <c r="C1705" s="7" t="n">
        <v>0</v>
      </c>
      <c r="D1705" s="7" t="n">
        <v>0</v>
      </c>
      <c r="E1705" s="7" t="s">
        <v>13</v>
      </c>
    </row>
    <row r="1706" spans="1:8">
      <c r="A1706" t="s">
        <v>4</v>
      </c>
      <c r="B1706" s="4" t="s">
        <v>5</v>
      </c>
      <c r="C1706" s="4" t="s">
        <v>7</v>
      </c>
      <c r="D1706" s="4" t="s">
        <v>9</v>
      </c>
      <c r="E1706" s="4" t="s">
        <v>10</v>
      </c>
    </row>
    <row r="1707" spans="1:8">
      <c r="A1707" t="n">
        <v>16135</v>
      </c>
      <c r="B1707" s="25" t="n">
        <v>58</v>
      </c>
      <c r="C1707" s="7" t="n">
        <v>101</v>
      </c>
      <c r="D1707" s="7" t="n">
        <v>500</v>
      </c>
      <c r="E1707" s="7" t="n">
        <v>1</v>
      </c>
    </row>
    <row r="1708" spans="1:8">
      <c r="A1708" t="s">
        <v>4</v>
      </c>
      <c r="B1708" s="4" t="s">
        <v>5</v>
      </c>
      <c r="C1708" s="4" t="s">
        <v>7</v>
      </c>
      <c r="D1708" s="4" t="s">
        <v>9</v>
      </c>
    </row>
    <row r="1709" spans="1:8">
      <c r="A1709" t="n">
        <v>16143</v>
      </c>
      <c r="B1709" s="25" t="n">
        <v>58</v>
      </c>
      <c r="C1709" s="7" t="n">
        <v>254</v>
      </c>
      <c r="D1709" s="7" t="n">
        <v>0</v>
      </c>
    </row>
    <row r="1710" spans="1:8">
      <c r="A1710" t="s">
        <v>4</v>
      </c>
      <c r="B1710" s="4" t="s">
        <v>5</v>
      </c>
      <c r="C1710" s="4" t="s">
        <v>7</v>
      </c>
      <c r="D1710" s="4" t="s">
        <v>7</v>
      </c>
      <c r="E1710" s="4" t="s">
        <v>10</v>
      </c>
      <c r="F1710" s="4" t="s">
        <v>10</v>
      </c>
      <c r="G1710" s="4" t="s">
        <v>10</v>
      </c>
      <c r="H1710" s="4" t="s">
        <v>9</v>
      </c>
    </row>
    <row r="1711" spans="1:8">
      <c r="A1711" t="n">
        <v>16147</v>
      </c>
      <c r="B1711" s="55" t="n">
        <v>45</v>
      </c>
      <c r="C1711" s="7" t="n">
        <v>2</v>
      </c>
      <c r="D1711" s="7" t="n">
        <v>3</v>
      </c>
      <c r="E1711" s="7" t="n">
        <v>-10.460000038147</v>
      </c>
      <c r="F1711" s="7" t="n">
        <v>1.42999994754791</v>
      </c>
      <c r="G1711" s="7" t="n">
        <v>21.8999996185303</v>
      </c>
      <c r="H1711" s="7" t="n">
        <v>0</v>
      </c>
    </row>
    <row r="1712" spans="1:8">
      <c r="A1712" t="s">
        <v>4</v>
      </c>
      <c r="B1712" s="4" t="s">
        <v>5</v>
      </c>
      <c r="C1712" s="4" t="s">
        <v>7</v>
      </c>
      <c r="D1712" s="4" t="s">
        <v>7</v>
      </c>
      <c r="E1712" s="4" t="s">
        <v>10</v>
      </c>
      <c r="F1712" s="4" t="s">
        <v>10</v>
      </c>
      <c r="G1712" s="4" t="s">
        <v>10</v>
      </c>
      <c r="H1712" s="4" t="s">
        <v>9</v>
      </c>
      <c r="I1712" s="4" t="s">
        <v>7</v>
      </c>
    </row>
    <row r="1713" spans="1:9">
      <c r="A1713" t="n">
        <v>16164</v>
      </c>
      <c r="B1713" s="55" t="n">
        <v>45</v>
      </c>
      <c r="C1713" s="7" t="n">
        <v>4</v>
      </c>
      <c r="D1713" s="7" t="n">
        <v>3</v>
      </c>
      <c r="E1713" s="7" t="n">
        <v>357</v>
      </c>
      <c r="F1713" s="7" t="n">
        <v>300</v>
      </c>
      <c r="G1713" s="7" t="n">
        <v>0</v>
      </c>
      <c r="H1713" s="7" t="n">
        <v>0</v>
      </c>
      <c r="I1713" s="7" t="n">
        <v>0</v>
      </c>
    </row>
    <row r="1714" spans="1:9">
      <c r="A1714" t="s">
        <v>4</v>
      </c>
      <c r="B1714" s="4" t="s">
        <v>5</v>
      </c>
      <c r="C1714" s="4" t="s">
        <v>7</v>
      </c>
      <c r="D1714" s="4" t="s">
        <v>7</v>
      </c>
      <c r="E1714" s="4" t="s">
        <v>10</v>
      </c>
      <c r="F1714" s="4" t="s">
        <v>9</v>
      </c>
    </row>
    <row r="1715" spans="1:9">
      <c r="A1715" t="n">
        <v>16182</v>
      </c>
      <c r="B1715" s="55" t="n">
        <v>45</v>
      </c>
      <c r="C1715" s="7" t="n">
        <v>5</v>
      </c>
      <c r="D1715" s="7" t="n">
        <v>3</v>
      </c>
      <c r="E1715" s="7" t="n">
        <v>2.20000004768372</v>
      </c>
      <c r="F1715" s="7" t="n">
        <v>0</v>
      </c>
    </row>
    <row r="1716" spans="1:9">
      <c r="A1716" t="s">
        <v>4</v>
      </c>
      <c r="B1716" s="4" t="s">
        <v>5</v>
      </c>
      <c r="C1716" s="4" t="s">
        <v>7</v>
      </c>
      <c r="D1716" s="4" t="s">
        <v>7</v>
      </c>
      <c r="E1716" s="4" t="s">
        <v>10</v>
      </c>
      <c r="F1716" s="4" t="s">
        <v>9</v>
      </c>
    </row>
    <row r="1717" spans="1:9">
      <c r="A1717" t="n">
        <v>16191</v>
      </c>
      <c r="B1717" s="55" t="n">
        <v>45</v>
      </c>
      <c r="C1717" s="7" t="n">
        <v>11</v>
      </c>
      <c r="D1717" s="7" t="n">
        <v>3</v>
      </c>
      <c r="E1717" s="7" t="n">
        <v>34.2999992370605</v>
      </c>
      <c r="F1717" s="7" t="n">
        <v>0</v>
      </c>
    </row>
    <row r="1718" spans="1:9">
      <c r="A1718" t="s">
        <v>4</v>
      </c>
      <c r="B1718" s="4" t="s">
        <v>5</v>
      </c>
      <c r="C1718" s="4" t="s">
        <v>7</v>
      </c>
      <c r="D1718" s="4" t="s">
        <v>7</v>
      </c>
      <c r="E1718" s="4" t="s">
        <v>10</v>
      </c>
      <c r="F1718" s="4" t="s">
        <v>10</v>
      </c>
      <c r="G1718" s="4" t="s">
        <v>10</v>
      </c>
      <c r="H1718" s="4" t="s">
        <v>9</v>
      </c>
    </row>
    <row r="1719" spans="1:9">
      <c r="A1719" t="n">
        <v>16200</v>
      </c>
      <c r="B1719" s="55" t="n">
        <v>45</v>
      </c>
      <c r="C1719" s="7" t="n">
        <v>2</v>
      </c>
      <c r="D1719" s="7" t="n">
        <v>3</v>
      </c>
      <c r="E1719" s="7" t="n">
        <v>-7.46000003814697</v>
      </c>
      <c r="F1719" s="7" t="n">
        <v>1.42999994754791</v>
      </c>
      <c r="G1719" s="7" t="n">
        <v>21.8999996185303</v>
      </c>
      <c r="H1719" s="7" t="n">
        <v>4000</v>
      </c>
    </row>
    <row r="1720" spans="1:9">
      <c r="A1720" t="s">
        <v>4</v>
      </c>
      <c r="B1720" s="4" t="s">
        <v>5</v>
      </c>
      <c r="C1720" s="4" t="s">
        <v>7</v>
      </c>
      <c r="D1720" s="4" t="s">
        <v>7</v>
      </c>
      <c r="E1720" s="4" t="s">
        <v>10</v>
      </c>
      <c r="F1720" s="4" t="s">
        <v>9</v>
      </c>
    </row>
    <row r="1721" spans="1:9">
      <c r="A1721" t="n">
        <v>16217</v>
      </c>
      <c r="B1721" s="55" t="n">
        <v>45</v>
      </c>
      <c r="C1721" s="7" t="n">
        <v>5</v>
      </c>
      <c r="D1721" s="7" t="n">
        <v>3</v>
      </c>
      <c r="E1721" s="7" t="n">
        <v>1.79999995231628</v>
      </c>
      <c r="F1721" s="7" t="n">
        <v>4000</v>
      </c>
    </row>
    <row r="1722" spans="1:9">
      <c r="A1722" t="s">
        <v>4</v>
      </c>
      <c r="B1722" s="4" t="s">
        <v>5</v>
      </c>
      <c r="C1722" s="4" t="s">
        <v>7</v>
      </c>
      <c r="D1722" s="4" t="s">
        <v>9</v>
      </c>
    </row>
    <row r="1723" spans="1:9">
      <c r="A1723" t="n">
        <v>16226</v>
      </c>
      <c r="B1723" s="25" t="n">
        <v>58</v>
      </c>
      <c r="C1723" s="7" t="n">
        <v>255</v>
      </c>
      <c r="D1723" s="7" t="n">
        <v>0</v>
      </c>
    </row>
    <row r="1724" spans="1:9">
      <c r="A1724" t="s">
        <v>4</v>
      </c>
      <c r="B1724" s="4" t="s">
        <v>5</v>
      </c>
      <c r="C1724" s="4" t="s">
        <v>7</v>
      </c>
      <c r="D1724" s="4" t="s">
        <v>9</v>
      </c>
    </row>
    <row r="1725" spans="1:9">
      <c r="A1725" t="n">
        <v>16230</v>
      </c>
      <c r="B1725" s="55" t="n">
        <v>45</v>
      </c>
      <c r="C1725" s="7" t="n">
        <v>7</v>
      </c>
      <c r="D1725" s="7" t="n">
        <v>255</v>
      </c>
    </row>
    <row r="1726" spans="1:9">
      <c r="A1726" t="s">
        <v>4</v>
      </c>
      <c r="B1726" s="4" t="s">
        <v>5</v>
      </c>
      <c r="C1726" s="4" t="s">
        <v>7</v>
      </c>
      <c r="D1726" s="4" t="s">
        <v>9</v>
      </c>
      <c r="E1726" s="4" t="s">
        <v>12</v>
      </c>
      <c r="F1726" s="4" t="s">
        <v>12</v>
      </c>
      <c r="G1726" s="4" t="s">
        <v>12</v>
      </c>
      <c r="H1726" s="4" t="s">
        <v>12</v>
      </c>
    </row>
    <row r="1727" spans="1:9">
      <c r="A1727" t="n">
        <v>16234</v>
      </c>
      <c r="B1727" s="30" t="n">
        <v>51</v>
      </c>
      <c r="C1727" s="7" t="n">
        <v>3</v>
      </c>
      <c r="D1727" s="7" t="n">
        <v>23</v>
      </c>
      <c r="E1727" s="7" t="s">
        <v>266</v>
      </c>
      <c r="F1727" s="7" t="s">
        <v>246</v>
      </c>
      <c r="G1727" s="7" t="s">
        <v>245</v>
      </c>
      <c r="H1727" s="7" t="s">
        <v>246</v>
      </c>
    </row>
    <row r="1728" spans="1:9">
      <c r="A1728" t="s">
        <v>4</v>
      </c>
      <c r="B1728" s="4" t="s">
        <v>5</v>
      </c>
      <c r="C1728" s="4" t="s">
        <v>9</v>
      </c>
      <c r="D1728" s="4" t="s">
        <v>7</v>
      </c>
      <c r="E1728" s="4" t="s">
        <v>12</v>
      </c>
      <c r="F1728" s="4" t="s">
        <v>10</v>
      </c>
      <c r="G1728" s="4" t="s">
        <v>10</v>
      </c>
      <c r="H1728" s="4" t="s">
        <v>10</v>
      </c>
    </row>
    <row r="1729" spans="1:9">
      <c r="A1729" t="n">
        <v>16247</v>
      </c>
      <c r="B1729" s="45" t="n">
        <v>48</v>
      </c>
      <c r="C1729" s="7" t="n">
        <v>23</v>
      </c>
      <c r="D1729" s="7" t="n">
        <v>0</v>
      </c>
      <c r="E1729" s="7" t="s">
        <v>202</v>
      </c>
      <c r="F1729" s="7" t="n">
        <v>-1</v>
      </c>
      <c r="G1729" s="7" t="n">
        <v>1</v>
      </c>
      <c r="H1729" s="7" t="n">
        <v>0</v>
      </c>
    </row>
    <row r="1730" spans="1:9">
      <c r="A1730" t="s">
        <v>4</v>
      </c>
      <c r="B1730" s="4" t="s">
        <v>5</v>
      </c>
      <c r="C1730" s="4" t="s">
        <v>9</v>
      </c>
    </row>
    <row r="1731" spans="1:9">
      <c r="A1731" t="n">
        <v>16273</v>
      </c>
      <c r="B1731" s="26" t="n">
        <v>16</v>
      </c>
      <c r="C1731" s="7" t="n">
        <v>500</v>
      </c>
    </row>
    <row r="1732" spans="1:9">
      <c r="A1732" t="s">
        <v>4</v>
      </c>
      <c r="B1732" s="4" t="s">
        <v>5</v>
      </c>
      <c r="C1732" s="4" t="s">
        <v>7</v>
      </c>
      <c r="D1732" s="4" t="s">
        <v>9</v>
      </c>
      <c r="E1732" s="4" t="s">
        <v>10</v>
      </c>
      <c r="F1732" s="4" t="s">
        <v>9</v>
      </c>
      <c r="G1732" s="4" t="s">
        <v>11</v>
      </c>
      <c r="H1732" s="4" t="s">
        <v>11</v>
      </c>
      <c r="I1732" s="4" t="s">
        <v>9</v>
      </c>
      <c r="J1732" s="4" t="s">
        <v>9</v>
      </c>
      <c r="K1732" s="4" t="s">
        <v>11</v>
      </c>
      <c r="L1732" s="4" t="s">
        <v>11</v>
      </c>
      <c r="M1732" s="4" t="s">
        <v>11</v>
      </c>
      <c r="N1732" s="4" t="s">
        <v>11</v>
      </c>
      <c r="O1732" s="4" t="s">
        <v>12</v>
      </c>
    </row>
    <row r="1733" spans="1:9">
      <c r="A1733" t="n">
        <v>16276</v>
      </c>
      <c r="B1733" s="9" t="n">
        <v>50</v>
      </c>
      <c r="C1733" s="7" t="n">
        <v>0</v>
      </c>
      <c r="D1733" s="7" t="n">
        <v>2213</v>
      </c>
      <c r="E1733" s="7" t="n">
        <v>1</v>
      </c>
      <c r="F1733" s="7" t="n">
        <v>0</v>
      </c>
      <c r="G1733" s="7" t="n">
        <v>0</v>
      </c>
      <c r="H1733" s="7" t="n">
        <v>0</v>
      </c>
      <c r="I1733" s="7" t="n">
        <v>0</v>
      </c>
      <c r="J1733" s="7" t="n">
        <v>65533</v>
      </c>
      <c r="K1733" s="7" t="n">
        <v>0</v>
      </c>
      <c r="L1733" s="7" t="n">
        <v>0</v>
      </c>
      <c r="M1733" s="7" t="n">
        <v>0</v>
      </c>
      <c r="N1733" s="7" t="n">
        <v>0</v>
      </c>
      <c r="O1733" s="7" t="s">
        <v>13</v>
      </c>
    </row>
    <row r="1734" spans="1:9">
      <c r="A1734" t="s">
        <v>4</v>
      </c>
      <c r="B1734" s="4" t="s">
        <v>5</v>
      </c>
      <c r="C1734" s="4" t="s">
        <v>9</v>
      </c>
    </row>
    <row r="1735" spans="1:9">
      <c r="A1735" t="n">
        <v>16315</v>
      </c>
      <c r="B1735" s="26" t="n">
        <v>16</v>
      </c>
      <c r="C1735" s="7" t="n">
        <v>500</v>
      </c>
    </row>
    <row r="1736" spans="1:9">
      <c r="A1736" t="s">
        <v>4</v>
      </c>
      <c r="B1736" s="4" t="s">
        <v>5</v>
      </c>
      <c r="C1736" s="4" t="s">
        <v>7</v>
      </c>
      <c r="D1736" s="4" t="s">
        <v>9</v>
      </c>
      <c r="E1736" s="4" t="s">
        <v>9</v>
      </c>
      <c r="F1736" s="4" t="s">
        <v>7</v>
      </c>
    </row>
    <row r="1737" spans="1:9">
      <c r="A1737" t="n">
        <v>16318</v>
      </c>
      <c r="B1737" s="35" t="n">
        <v>25</v>
      </c>
      <c r="C1737" s="7" t="n">
        <v>1</v>
      </c>
      <c r="D1737" s="7" t="n">
        <v>60</v>
      </c>
      <c r="E1737" s="7" t="n">
        <v>640</v>
      </c>
      <c r="F1737" s="7" t="n">
        <v>1</v>
      </c>
    </row>
    <row r="1738" spans="1:9">
      <c r="A1738" t="s">
        <v>4</v>
      </c>
      <c r="B1738" s="4" t="s">
        <v>5</v>
      </c>
      <c r="C1738" s="4" t="s">
        <v>7</v>
      </c>
      <c r="D1738" s="4" t="s">
        <v>9</v>
      </c>
      <c r="E1738" s="4" t="s">
        <v>12</v>
      </c>
    </row>
    <row r="1739" spans="1:9">
      <c r="A1739" t="n">
        <v>16325</v>
      </c>
      <c r="B1739" s="30" t="n">
        <v>51</v>
      </c>
      <c r="C1739" s="7" t="n">
        <v>4</v>
      </c>
      <c r="D1739" s="7" t="n">
        <v>0</v>
      </c>
      <c r="E1739" s="7" t="s">
        <v>51</v>
      </c>
    </row>
    <row r="1740" spans="1:9">
      <c r="A1740" t="s">
        <v>4</v>
      </c>
      <c r="B1740" s="4" t="s">
        <v>5</v>
      </c>
      <c r="C1740" s="4" t="s">
        <v>9</v>
      </c>
    </row>
    <row r="1741" spans="1:9">
      <c r="A1741" t="n">
        <v>16340</v>
      </c>
      <c r="B1741" s="26" t="n">
        <v>16</v>
      </c>
      <c r="C1741" s="7" t="n">
        <v>0</v>
      </c>
    </row>
    <row r="1742" spans="1:9">
      <c r="A1742" t="s">
        <v>4</v>
      </c>
      <c r="B1742" s="4" t="s">
        <v>5</v>
      </c>
      <c r="C1742" s="4" t="s">
        <v>9</v>
      </c>
      <c r="D1742" s="4" t="s">
        <v>7</v>
      </c>
      <c r="E1742" s="4" t="s">
        <v>11</v>
      </c>
      <c r="F1742" s="4" t="s">
        <v>52</v>
      </c>
      <c r="G1742" s="4" t="s">
        <v>7</v>
      </c>
      <c r="H1742" s="4" t="s">
        <v>7</v>
      </c>
      <c r="I1742" s="4" t="s">
        <v>7</v>
      </c>
      <c r="J1742" s="4" t="s">
        <v>11</v>
      </c>
      <c r="K1742" s="4" t="s">
        <v>52</v>
      </c>
      <c r="L1742" s="4" t="s">
        <v>7</v>
      </c>
      <c r="M1742" s="4" t="s">
        <v>7</v>
      </c>
    </row>
    <row r="1743" spans="1:9">
      <c r="A1743" t="n">
        <v>16343</v>
      </c>
      <c r="B1743" s="31" t="n">
        <v>26</v>
      </c>
      <c r="C1743" s="7" t="n">
        <v>0</v>
      </c>
      <c r="D1743" s="7" t="n">
        <v>17</v>
      </c>
      <c r="E1743" s="7" t="n">
        <v>61928</v>
      </c>
      <c r="F1743" s="7" t="s">
        <v>267</v>
      </c>
      <c r="G1743" s="7" t="n">
        <v>2</v>
      </c>
      <c r="H1743" s="7" t="n">
        <v>3</v>
      </c>
      <c r="I1743" s="7" t="n">
        <v>17</v>
      </c>
      <c r="J1743" s="7" t="n">
        <v>61929</v>
      </c>
      <c r="K1743" s="7" t="s">
        <v>268</v>
      </c>
      <c r="L1743" s="7" t="n">
        <v>2</v>
      </c>
      <c r="M1743" s="7" t="n">
        <v>0</v>
      </c>
    </row>
    <row r="1744" spans="1:9">
      <c r="A1744" t="s">
        <v>4</v>
      </c>
      <c r="B1744" s="4" t="s">
        <v>5</v>
      </c>
    </row>
    <row r="1745" spans="1:15">
      <c r="A1745" t="n">
        <v>16394</v>
      </c>
      <c r="B1745" s="32" t="n">
        <v>28</v>
      </c>
    </row>
    <row r="1746" spans="1:15">
      <c r="A1746" t="s">
        <v>4</v>
      </c>
      <c r="B1746" s="4" t="s">
        <v>5</v>
      </c>
      <c r="C1746" s="4" t="s">
        <v>7</v>
      </c>
      <c r="D1746" s="4" t="s">
        <v>9</v>
      </c>
      <c r="E1746" s="4" t="s">
        <v>9</v>
      </c>
      <c r="F1746" s="4" t="s">
        <v>7</v>
      </c>
    </row>
    <row r="1747" spans="1:15">
      <c r="A1747" t="n">
        <v>16395</v>
      </c>
      <c r="B1747" s="35" t="n">
        <v>25</v>
      </c>
      <c r="C1747" s="7" t="n">
        <v>1</v>
      </c>
      <c r="D1747" s="7" t="n">
        <v>65535</v>
      </c>
      <c r="E1747" s="7" t="n">
        <v>65535</v>
      </c>
      <c r="F1747" s="7" t="n">
        <v>0</v>
      </c>
    </row>
    <row r="1748" spans="1:15">
      <c r="A1748" t="s">
        <v>4</v>
      </c>
      <c r="B1748" s="4" t="s">
        <v>5</v>
      </c>
      <c r="C1748" s="4" t="s">
        <v>7</v>
      </c>
      <c r="D1748" s="4" t="s">
        <v>9</v>
      </c>
      <c r="E1748" s="4" t="s">
        <v>12</v>
      </c>
    </row>
    <row r="1749" spans="1:15">
      <c r="A1749" t="n">
        <v>16402</v>
      </c>
      <c r="B1749" s="30" t="n">
        <v>51</v>
      </c>
      <c r="C1749" s="7" t="n">
        <v>4</v>
      </c>
      <c r="D1749" s="7" t="n">
        <v>23</v>
      </c>
      <c r="E1749" s="7" t="s">
        <v>269</v>
      </c>
    </row>
    <row r="1750" spans="1:15">
      <c r="A1750" t="s">
        <v>4</v>
      </c>
      <c r="B1750" s="4" t="s">
        <v>5</v>
      </c>
      <c r="C1750" s="4" t="s">
        <v>9</v>
      </c>
    </row>
    <row r="1751" spans="1:15">
      <c r="A1751" t="n">
        <v>16415</v>
      </c>
      <c r="B1751" s="26" t="n">
        <v>16</v>
      </c>
      <c r="C1751" s="7" t="n">
        <v>0</v>
      </c>
    </row>
    <row r="1752" spans="1:15">
      <c r="A1752" t="s">
        <v>4</v>
      </c>
      <c r="B1752" s="4" t="s">
        <v>5</v>
      </c>
      <c r="C1752" s="4" t="s">
        <v>9</v>
      </c>
      <c r="D1752" s="4" t="s">
        <v>7</v>
      </c>
      <c r="E1752" s="4" t="s">
        <v>11</v>
      </c>
      <c r="F1752" s="4" t="s">
        <v>52</v>
      </c>
      <c r="G1752" s="4" t="s">
        <v>7</v>
      </c>
      <c r="H1752" s="4" t="s">
        <v>7</v>
      </c>
      <c r="I1752" s="4" t="s">
        <v>7</v>
      </c>
      <c r="J1752" s="4" t="s">
        <v>11</v>
      </c>
      <c r="K1752" s="4" t="s">
        <v>52</v>
      </c>
      <c r="L1752" s="4" t="s">
        <v>7</v>
      </c>
      <c r="M1752" s="4" t="s">
        <v>7</v>
      </c>
      <c r="N1752" s="4" t="s">
        <v>7</v>
      </c>
      <c r="O1752" s="4" t="s">
        <v>11</v>
      </c>
      <c r="P1752" s="4" t="s">
        <v>52</v>
      </c>
      <c r="Q1752" s="4" t="s">
        <v>7</v>
      </c>
      <c r="R1752" s="4" t="s">
        <v>7</v>
      </c>
    </row>
    <row r="1753" spans="1:15">
      <c r="A1753" t="n">
        <v>16418</v>
      </c>
      <c r="B1753" s="31" t="n">
        <v>26</v>
      </c>
      <c r="C1753" s="7" t="n">
        <v>23</v>
      </c>
      <c r="D1753" s="7" t="n">
        <v>17</v>
      </c>
      <c r="E1753" s="7" t="n">
        <v>28331</v>
      </c>
      <c r="F1753" s="7" t="s">
        <v>270</v>
      </c>
      <c r="G1753" s="7" t="n">
        <v>2</v>
      </c>
      <c r="H1753" s="7" t="n">
        <v>3</v>
      </c>
      <c r="I1753" s="7" t="n">
        <v>17</v>
      </c>
      <c r="J1753" s="7" t="n">
        <v>28332</v>
      </c>
      <c r="K1753" s="7" t="s">
        <v>271</v>
      </c>
      <c r="L1753" s="7" t="n">
        <v>2</v>
      </c>
      <c r="M1753" s="7" t="n">
        <v>3</v>
      </c>
      <c r="N1753" s="7" t="n">
        <v>17</v>
      </c>
      <c r="O1753" s="7" t="n">
        <v>28333</v>
      </c>
      <c r="P1753" s="7" t="s">
        <v>272</v>
      </c>
      <c r="Q1753" s="7" t="n">
        <v>2</v>
      </c>
      <c r="R1753" s="7" t="n">
        <v>0</v>
      </c>
    </row>
    <row r="1754" spans="1:15">
      <c r="A1754" t="s">
        <v>4</v>
      </c>
      <c r="B1754" s="4" t="s">
        <v>5</v>
      </c>
    </row>
    <row r="1755" spans="1:15">
      <c r="A1755" t="n">
        <v>16624</v>
      </c>
      <c r="B1755" s="32" t="n">
        <v>28</v>
      </c>
    </row>
    <row r="1756" spans="1:15">
      <c r="A1756" t="s">
        <v>4</v>
      </c>
      <c r="B1756" s="4" t="s">
        <v>5</v>
      </c>
      <c r="C1756" s="4" t="s">
        <v>9</v>
      </c>
    </row>
    <row r="1757" spans="1:15">
      <c r="A1757" t="n">
        <v>16625</v>
      </c>
      <c r="B1757" s="26" t="n">
        <v>16</v>
      </c>
      <c r="C1757" s="7" t="n">
        <v>500</v>
      </c>
    </row>
    <row r="1758" spans="1:15">
      <c r="A1758" t="s">
        <v>4</v>
      </c>
      <c r="B1758" s="4" t="s">
        <v>5</v>
      </c>
      <c r="C1758" s="4" t="s">
        <v>7</v>
      </c>
      <c r="D1758" s="4" t="s">
        <v>9</v>
      </c>
      <c r="E1758" s="4" t="s">
        <v>9</v>
      </c>
      <c r="F1758" s="4" t="s">
        <v>7</v>
      </c>
    </row>
    <row r="1759" spans="1:15">
      <c r="A1759" t="n">
        <v>16628</v>
      </c>
      <c r="B1759" s="35" t="n">
        <v>25</v>
      </c>
      <c r="C1759" s="7" t="n">
        <v>1</v>
      </c>
      <c r="D1759" s="7" t="n">
        <v>60</v>
      </c>
      <c r="E1759" s="7" t="n">
        <v>640</v>
      </c>
      <c r="F1759" s="7" t="n">
        <v>1</v>
      </c>
    </row>
    <row r="1760" spans="1:15">
      <c r="A1760" t="s">
        <v>4</v>
      </c>
      <c r="B1760" s="4" t="s">
        <v>5</v>
      </c>
      <c r="C1760" s="4" t="s">
        <v>7</v>
      </c>
      <c r="D1760" s="4" t="s">
        <v>10</v>
      </c>
      <c r="E1760" s="4" t="s">
        <v>10</v>
      </c>
      <c r="F1760" s="4" t="s">
        <v>10</v>
      </c>
    </row>
    <row r="1761" spans="1:18">
      <c r="A1761" t="n">
        <v>16635</v>
      </c>
      <c r="B1761" s="55" t="n">
        <v>45</v>
      </c>
      <c r="C1761" s="7" t="n">
        <v>9</v>
      </c>
      <c r="D1761" s="7" t="n">
        <v>0.0399999991059303</v>
      </c>
      <c r="E1761" s="7" t="n">
        <v>0.0399999991059303</v>
      </c>
      <c r="F1761" s="7" t="n">
        <v>0.150000005960464</v>
      </c>
    </row>
    <row r="1762" spans="1:18">
      <c r="A1762" t="s">
        <v>4</v>
      </c>
      <c r="B1762" s="4" t="s">
        <v>5</v>
      </c>
      <c r="C1762" s="4" t="s">
        <v>7</v>
      </c>
      <c r="D1762" s="4" t="s">
        <v>9</v>
      </c>
      <c r="E1762" s="4" t="s">
        <v>12</v>
      </c>
    </row>
    <row r="1763" spans="1:18">
      <c r="A1763" t="n">
        <v>16649</v>
      </c>
      <c r="B1763" s="30" t="n">
        <v>51</v>
      </c>
      <c r="C1763" s="7" t="n">
        <v>4</v>
      </c>
      <c r="D1763" s="7" t="n">
        <v>0</v>
      </c>
      <c r="E1763" s="7" t="s">
        <v>273</v>
      </c>
    </row>
    <row r="1764" spans="1:18">
      <c r="A1764" t="s">
        <v>4</v>
      </c>
      <c r="B1764" s="4" t="s">
        <v>5</v>
      </c>
      <c r="C1764" s="4" t="s">
        <v>9</v>
      </c>
    </row>
    <row r="1765" spans="1:18">
      <c r="A1765" t="n">
        <v>16663</v>
      </c>
      <c r="B1765" s="26" t="n">
        <v>16</v>
      </c>
      <c r="C1765" s="7" t="n">
        <v>0</v>
      </c>
    </row>
    <row r="1766" spans="1:18">
      <c r="A1766" t="s">
        <v>4</v>
      </c>
      <c r="B1766" s="4" t="s">
        <v>5</v>
      </c>
      <c r="C1766" s="4" t="s">
        <v>9</v>
      </c>
      <c r="D1766" s="4" t="s">
        <v>7</v>
      </c>
      <c r="E1766" s="4" t="s">
        <v>11</v>
      </c>
      <c r="F1766" s="4" t="s">
        <v>52</v>
      </c>
      <c r="G1766" s="4" t="s">
        <v>7</v>
      </c>
      <c r="H1766" s="4" t="s">
        <v>7</v>
      </c>
    </row>
    <row r="1767" spans="1:18">
      <c r="A1767" t="n">
        <v>16666</v>
      </c>
      <c r="B1767" s="31" t="n">
        <v>26</v>
      </c>
      <c r="C1767" s="7" t="n">
        <v>0</v>
      </c>
      <c r="D1767" s="7" t="n">
        <v>17</v>
      </c>
      <c r="E1767" s="7" t="n">
        <v>61930</v>
      </c>
      <c r="F1767" s="7" t="s">
        <v>274</v>
      </c>
      <c r="G1767" s="7" t="n">
        <v>2</v>
      </c>
      <c r="H1767" s="7" t="n">
        <v>0</v>
      </c>
    </row>
    <row r="1768" spans="1:18">
      <c r="A1768" t="s">
        <v>4</v>
      </c>
      <c r="B1768" s="4" t="s">
        <v>5</v>
      </c>
    </row>
    <row r="1769" spans="1:18">
      <c r="A1769" t="n">
        <v>16725</v>
      </c>
      <c r="B1769" s="32" t="n">
        <v>28</v>
      </c>
    </row>
    <row r="1770" spans="1:18">
      <c r="A1770" t="s">
        <v>4</v>
      </c>
      <c r="B1770" s="4" t="s">
        <v>5</v>
      </c>
      <c r="C1770" s="4" t="s">
        <v>7</v>
      </c>
      <c r="D1770" s="4" t="s">
        <v>9</v>
      </c>
      <c r="E1770" s="4" t="s">
        <v>9</v>
      </c>
      <c r="F1770" s="4" t="s">
        <v>7</v>
      </c>
    </row>
    <row r="1771" spans="1:18">
      <c r="A1771" t="n">
        <v>16726</v>
      </c>
      <c r="B1771" s="35" t="n">
        <v>25</v>
      </c>
      <c r="C1771" s="7" t="n">
        <v>1</v>
      </c>
      <c r="D1771" s="7" t="n">
        <v>65535</v>
      </c>
      <c r="E1771" s="7" t="n">
        <v>65535</v>
      </c>
      <c r="F1771" s="7" t="n">
        <v>0</v>
      </c>
    </row>
    <row r="1772" spans="1:18">
      <c r="A1772" t="s">
        <v>4</v>
      </c>
      <c r="B1772" s="4" t="s">
        <v>5</v>
      </c>
      <c r="C1772" s="4" t="s">
        <v>9</v>
      </c>
      <c r="D1772" s="4" t="s">
        <v>7</v>
      </c>
    </row>
    <row r="1773" spans="1:18">
      <c r="A1773" t="n">
        <v>16733</v>
      </c>
      <c r="B1773" s="60" t="n">
        <v>89</v>
      </c>
      <c r="C1773" s="7" t="n">
        <v>65533</v>
      </c>
      <c r="D1773" s="7" t="n">
        <v>1</v>
      </c>
    </row>
    <row r="1774" spans="1:18">
      <c r="A1774" t="s">
        <v>4</v>
      </c>
      <c r="B1774" s="4" t="s">
        <v>5</v>
      </c>
      <c r="C1774" s="4" t="s">
        <v>7</v>
      </c>
      <c r="D1774" s="4" t="s">
        <v>9</v>
      </c>
      <c r="E1774" s="4" t="s">
        <v>10</v>
      </c>
    </row>
    <row r="1775" spans="1:18">
      <c r="A1775" t="n">
        <v>16737</v>
      </c>
      <c r="B1775" s="25" t="n">
        <v>58</v>
      </c>
      <c r="C1775" s="7" t="n">
        <v>101</v>
      </c>
      <c r="D1775" s="7" t="n">
        <v>300</v>
      </c>
      <c r="E1775" s="7" t="n">
        <v>1</v>
      </c>
    </row>
    <row r="1776" spans="1:18">
      <c r="A1776" t="s">
        <v>4</v>
      </c>
      <c r="B1776" s="4" t="s">
        <v>5</v>
      </c>
      <c r="C1776" s="4" t="s">
        <v>7</v>
      </c>
      <c r="D1776" s="4" t="s">
        <v>9</v>
      </c>
    </row>
    <row r="1777" spans="1:8">
      <c r="A1777" t="n">
        <v>16745</v>
      </c>
      <c r="B1777" s="25" t="n">
        <v>58</v>
      </c>
      <c r="C1777" s="7" t="n">
        <v>254</v>
      </c>
      <c r="D1777" s="7" t="n">
        <v>0</v>
      </c>
    </row>
    <row r="1778" spans="1:8">
      <c r="A1778" t="s">
        <v>4</v>
      </c>
      <c r="B1778" s="4" t="s">
        <v>5</v>
      </c>
      <c r="C1778" s="4" t="s">
        <v>7</v>
      </c>
      <c r="D1778" s="4" t="s">
        <v>7</v>
      </c>
      <c r="E1778" s="4" t="s">
        <v>10</v>
      </c>
      <c r="F1778" s="4" t="s">
        <v>10</v>
      </c>
      <c r="G1778" s="4" t="s">
        <v>10</v>
      </c>
      <c r="H1778" s="4" t="s">
        <v>9</v>
      </c>
    </row>
    <row r="1779" spans="1:8">
      <c r="A1779" t="n">
        <v>16749</v>
      </c>
      <c r="B1779" s="55" t="n">
        <v>45</v>
      </c>
      <c r="C1779" s="7" t="n">
        <v>2</v>
      </c>
      <c r="D1779" s="7" t="n">
        <v>3</v>
      </c>
      <c r="E1779" s="7" t="n">
        <v>-13.3000001907349</v>
      </c>
      <c r="F1779" s="7" t="n">
        <v>1.33000004291534</v>
      </c>
      <c r="G1779" s="7" t="n">
        <v>21.6000003814697</v>
      </c>
      <c r="H1779" s="7" t="n">
        <v>0</v>
      </c>
    </row>
    <row r="1780" spans="1:8">
      <c r="A1780" t="s">
        <v>4</v>
      </c>
      <c r="B1780" s="4" t="s">
        <v>5</v>
      </c>
      <c r="C1780" s="4" t="s">
        <v>7</v>
      </c>
      <c r="D1780" s="4" t="s">
        <v>7</v>
      </c>
      <c r="E1780" s="4" t="s">
        <v>10</v>
      </c>
      <c r="F1780" s="4" t="s">
        <v>10</v>
      </c>
      <c r="G1780" s="4" t="s">
        <v>10</v>
      </c>
      <c r="H1780" s="4" t="s">
        <v>9</v>
      </c>
      <c r="I1780" s="4" t="s">
        <v>7</v>
      </c>
    </row>
    <row r="1781" spans="1:8">
      <c r="A1781" t="n">
        <v>16766</v>
      </c>
      <c r="B1781" s="55" t="n">
        <v>45</v>
      </c>
      <c r="C1781" s="7" t="n">
        <v>4</v>
      </c>
      <c r="D1781" s="7" t="n">
        <v>3</v>
      </c>
      <c r="E1781" s="7" t="n">
        <v>1</v>
      </c>
      <c r="F1781" s="7" t="n">
        <v>283</v>
      </c>
      <c r="G1781" s="7" t="n">
        <v>0</v>
      </c>
      <c r="H1781" s="7" t="n">
        <v>0</v>
      </c>
      <c r="I1781" s="7" t="n">
        <v>0</v>
      </c>
    </row>
    <row r="1782" spans="1:8">
      <c r="A1782" t="s">
        <v>4</v>
      </c>
      <c r="B1782" s="4" t="s">
        <v>5</v>
      </c>
      <c r="C1782" s="4" t="s">
        <v>7</v>
      </c>
      <c r="D1782" s="4" t="s">
        <v>7</v>
      </c>
      <c r="E1782" s="4" t="s">
        <v>10</v>
      </c>
      <c r="F1782" s="4" t="s">
        <v>9</v>
      </c>
    </row>
    <row r="1783" spans="1:8">
      <c r="A1783" t="n">
        <v>16784</v>
      </c>
      <c r="B1783" s="55" t="n">
        <v>45</v>
      </c>
      <c r="C1783" s="7" t="n">
        <v>5</v>
      </c>
      <c r="D1783" s="7" t="n">
        <v>3</v>
      </c>
      <c r="E1783" s="7" t="n">
        <v>3.70000004768372</v>
      </c>
      <c r="F1783" s="7" t="n">
        <v>0</v>
      </c>
    </row>
    <row r="1784" spans="1:8">
      <c r="A1784" t="s">
        <v>4</v>
      </c>
      <c r="B1784" s="4" t="s">
        <v>5</v>
      </c>
      <c r="C1784" s="4" t="s">
        <v>7</v>
      </c>
      <c r="D1784" s="4" t="s">
        <v>7</v>
      </c>
      <c r="E1784" s="4" t="s">
        <v>10</v>
      </c>
      <c r="F1784" s="4" t="s">
        <v>9</v>
      </c>
    </row>
    <row r="1785" spans="1:8">
      <c r="A1785" t="n">
        <v>16793</v>
      </c>
      <c r="B1785" s="55" t="n">
        <v>45</v>
      </c>
      <c r="C1785" s="7" t="n">
        <v>11</v>
      </c>
      <c r="D1785" s="7" t="n">
        <v>3</v>
      </c>
      <c r="E1785" s="7" t="n">
        <v>31.5</v>
      </c>
      <c r="F1785" s="7" t="n">
        <v>0</v>
      </c>
    </row>
    <row r="1786" spans="1:8">
      <c r="A1786" t="s">
        <v>4</v>
      </c>
      <c r="B1786" s="4" t="s">
        <v>5</v>
      </c>
      <c r="C1786" s="4" t="s">
        <v>7</v>
      </c>
    </row>
    <row r="1787" spans="1:8">
      <c r="A1787" t="n">
        <v>16802</v>
      </c>
      <c r="B1787" s="54" t="n">
        <v>116</v>
      </c>
      <c r="C1787" s="7" t="n">
        <v>0</v>
      </c>
    </row>
    <row r="1788" spans="1:8">
      <c r="A1788" t="s">
        <v>4</v>
      </c>
      <c r="B1788" s="4" t="s">
        <v>5</v>
      </c>
      <c r="C1788" s="4" t="s">
        <v>7</v>
      </c>
      <c r="D1788" s="4" t="s">
        <v>9</v>
      </c>
    </row>
    <row r="1789" spans="1:8">
      <c r="A1789" t="n">
        <v>16804</v>
      </c>
      <c r="B1789" s="54" t="n">
        <v>116</v>
      </c>
      <c r="C1789" s="7" t="n">
        <v>2</v>
      </c>
      <c r="D1789" s="7" t="n">
        <v>1</v>
      </c>
    </row>
    <row r="1790" spans="1:8">
      <c r="A1790" t="s">
        <v>4</v>
      </c>
      <c r="B1790" s="4" t="s">
        <v>5</v>
      </c>
      <c r="C1790" s="4" t="s">
        <v>7</v>
      </c>
      <c r="D1790" s="4" t="s">
        <v>11</v>
      </c>
    </row>
    <row r="1791" spans="1:8">
      <c r="A1791" t="n">
        <v>16808</v>
      </c>
      <c r="B1791" s="54" t="n">
        <v>116</v>
      </c>
      <c r="C1791" s="7" t="n">
        <v>5</v>
      </c>
      <c r="D1791" s="7" t="n">
        <v>1101004800</v>
      </c>
    </row>
    <row r="1792" spans="1:8">
      <c r="A1792" t="s">
        <v>4</v>
      </c>
      <c r="B1792" s="4" t="s">
        <v>5</v>
      </c>
      <c r="C1792" s="4" t="s">
        <v>7</v>
      </c>
      <c r="D1792" s="4" t="s">
        <v>9</v>
      </c>
    </row>
    <row r="1793" spans="1:9">
      <c r="A1793" t="n">
        <v>16814</v>
      </c>
      <c r="B1793" s="54" t="n">
        <v>116</v>
      </c>
      <c r="C1793" s="7" t="n">
        <v>6</v>
      </c>
      <c r="D1793" s="7" t="n">
        <v>1</v>
      </c>
    </row>
    <row r="1794" spans="1:9">
      <c r="A1794" t="s">
        <v>4</v>
      </c>
      <c r="B1794" s="4" t="s">
        <v>5</v>
      </c>
      <c r="C1794" s="4" t="s">
        <v>9</v>
      </c>
      <c r="D1794" s="4" t="s">
        <v>10</v>
      </c>
      <c r="E1794" s="4" t="s">
        <v>10</v>
      </c>
      <c r="F1794" s="4" t="s">
        <v>10</v>
      </c>
      <c r="G1794" s="4" t="s">
        <v>10</v>
      </c>
    </row>
    <row r="1795" spans="1:9">
      <c r="A1795" t="n">
        <v>16818</v>
      </c>
      <c r="B1795" s="42" t="n">
        <v>46</v>
      </c>
      <c r="C1795" s="7" t="n">
        <v>23</v>
      </c>
      <c r="D1795" s="7" t="n">
        <v>-7.84999990463257</v>
      </c>
      <c r="E1795" s="7" t="n">
        <v>0</v>
      </c>
      <c r="F1795" s="7" t="n">
        <v>21.8999996185303</v>
      </c>
      <c r="G1795" s="7" t="n">
        <v>270</v>
      </c>
    </row>
    <row r="1796" spans="1:9">
      <c r="A1796" t="s">
        <v>4</v>
      </c>
      <c r="B1796" s="4" t="s">
        <v>5</v>
      </c>
      <c r="C1796" s="4" t="s">
        <v>9</v>
      </c>
      <c r="D1796" s="4" t="s">
        <v>10</v>
      </c>
      <c r="E1796" s="4" t="s">
        <v>10</v>
      </c>
      <c r="F1796" s="4" t="s">
        <v>10</v>
      </c>
      <c r="G1796" s="4" t="s">
        <v>10</v>
      </c>
    </row>
    <row r="1797" spans="1:9">
      <c r="A1797" t="n">
        <v>16837</v>
      </c>
      <c r="B1797" s="42" t="n">
        <v>46</v>
      </c>
      <c r="C1797" s="7" t="n">
        <v>0</v>
      </c>
      <c r="D1797" s="7" t="n">
        <v>-14.8999996185303</v>
      </c>
      <c r="E1797" s="7" t="n">
        <v>0.00999999977648258</v>
      </c>
      <c r="F1797" s="7" t="n">
        <v>21.5</v>
      </c>
      <c r="G1797" s="7" t="n">
        <v>80</v>
      </c>
    </row>
    <row r="1798" spans="1:9">
      <c r="A1798" t="s">
        <v>4</v>
      </c>
      <c r="B1798" s="4" t="s">
        <v>5</v>
      </c>
      <c r="C1798" s="4" t="s">
        <v>9</v>
      </c>
    </row>
    <row r="1799" spans="1:9">
      <c r="A1799" t="n">
        <v>16856</v>
      </c>
      <c r="B1799" s="26" t="n">
        <v>16</v>
      </c>
      <c r="C1799" s="7" t="n">
        <v>0</v>
      </c>
    </row>
    <row r="1800" spans="1:9">
      <c r="A1800" t="s">
        <v>4</v>
      </c>
      <c r="B1800" s="4" t="s">
        <v>5</v>
      </c>
      <c r="C1800" s="4" t="s">
        <v>9</v>
      </c>
      <c r="D1800" s="4" t="s">
        <v>9</v>
      </c>
      <c r="E1800" s="4" t="s">
        <v>9</v>
      </c>
    </row>
    <row r="1801" spans="1:9">
      <c r="A1801" t="n">
        <v>16859</v>
      </c>
      <c r="B1801" s="63" t="n">
        <v>61</v>
      </c>
      <c r="C1801" s="7" t="n">
        <v>23</v>
      </c>
      <c r="D1801" s="7" t="n">
        <v>0</v>
      </c>
      <c r="E1801" s="7" t="n">
        <v>0</v>
      </c>
    </row>
    <row r="1802" spans="1:9">
      <c r="A1802" t="s">
        <v>4</v>
      </c>
      <c r="B1802" s="4" t="s">
        <v>5</v>
      </c>
      <c r="C1802" s="4" t="s">
        <v>9</v>
      </c>
      <c r="D1802" s="4" t="s">
        <v>9</v>
      </c>
      <c r="E1802" s="4" t="s">
        <v>9</v>
      </c>
    </row>
    <row r="1803" spans="1:9">
      <c r="A1803" t="n">
        <v>16866</v>
      </c>
      <c r="B1803" s="63" t="n">
        <v>61</v>
      </c>
      <c r="C1803" s="7" t="n">
        <v>0</v>
      </c>
      <c r="D1803" s="7" t="n">
        <v>23</v>
      </c>
      <c r="E1803" s="7" t="n">
        <v>0</v>
      </c>
    </row>
    <row r="1804" spans="1:9">
      <c r="A1804" t="s">
        <v>4</v>
      </c>
      <c r="B1804" s="4" t="s">
        <v>5</v>
      </c>
      <c r="C1804" s="4" t="s">
        <v>7</v>
      </c>
      <c r="D1804" s="4" t="s">
        <v>9</v>
      </c>
    </row>
    <row r="1805" spans="1:9">
      <c r="A1805" t="n">
        <v>16873</v>
      </c>
      <c r="B1805" s="25" t="n">
        <v>58</v>
      </c>
      <c r="C1805" s="7" t="n">
        <v>255</v>
      </c>
      <c r="D1805" s="7" t="n">
        <v>0</v>
      </c>
    </row>
    <row r="1806" spans="1:9">
      <c r="A1806" t="s">
        <v>4</v>
      </c>
      <c r="B1806" s="4" t="s">
        <v>5</v>
      </c>
      <c r="C1806" s="4" t="s">
        <v>9</v>
      </c>
    </row>
    <row r="1807" spans="1:9">
      <c r="A1807" t="n">
        <v>16877</v>
      </c>
      <c r="B1807" s="26" t="n">
        <v>16</v>
      </c>
      <c r="C1807" s="7" t="n">
        <v>300</v>
      </c>
    </row>
    <row r="1808" spans="1:9">
      <c r="A1808" t="s">
        <v>4</v>
      </c>
      <c r="B1808" s="4" t="s">
        <v>5</v>
      </c>
      <c r="C1808" s="4" t="s">
        <v>9</v>
      </c>
      <c r="D1808" s="4" t="s">
        <v>10</v>
      </c>
      <c r="E1808" s="4" t="s">
        <v>10</v>
      </c>
      <c r="F1808" s="4" t="s">
        <v>10</v>
      </c>
      <c r="G1808" s="4" t="s">
        <v>9</v>
      </c>
      <c r="H1808" s="4" t="s">
        <v>9</v>
      </c>
    </row>
    <row r="1809" spans="1:8">
      <c r="A1809" t="n">
        <v>16880</v>
      </c>
      <c r="B1809" s="65" t="n">
        <v>60</v>
      </c>
      <c r="C1809" s="7" t="n">
        <v>0</v>
      </c>
      <c r="D1809" s="7" t="n">
        <v>30</v>
      </c>
      <c r="E1809" s="7" t="n">
        <v>0</v>
      </c>
      <c r="F1809" s="7" t="n">
        <v>0</v>
      </c>
      <c r="G1809" s="7" t="n">
        <v>300</v>
      </c>
      <c r="H1809" s="7" t="n">
        <v>0</v>
      </c>
    </row>
    <row r="1810" spans="1:8">
      <c r="A1810" t="s">
        <v>4</v>
      </c>
      <c r="B1810" s="4" t="s">
        <v>5</v>
      </c>
      <c r="C1810" s="4" t="s">
        <v>7</v>
      </c>
      <c r="D1810" s="4" t="s">
        <v>9</v>
      </c>
      <c r="E1810" s="4" t="s">
        <v>12</v>
      </c>
    </row>
    <row r="1811" spans="1:8">
      <c r="A1811" t="n">
        <v>16899</v>
      </c>
      <c r="B1811" s="30" t="n">
        <v>51</v>
      </c>
      <c r="C1811" s="7" t="n">
        <v>4</v>
      </c>
      <c r="D1811" s="7" t="n">
        <v>0</v>
      </c>
      <c r="E1811" s="7" t="s">
        <v>275</v>
      </c>
    </row>
    <row r="1812" spans="1:8">
      <c r="A1812" t="s">
        <v>4</v>
      </c>
      <c r="B1812" s="4" t="s">
        <v>5</v>
      </c>
      <c r="C1812" s="4" t="s">
        <v>9</v>
      </c>
    </row>
    <row r="1813" spans="1:8">
      <c r="A1813" t="n">
        <v>16913</v>
      </c>
      <c r="B1813" s="26" t="n">
        <v>16</v>
      </c>
      <c r="C1813" s="7" t="n">
        <v>0</v>
      </c>
    </row>
    <row r="1814" spans="1:8">
      <c r="A1814" t="s">
        <v>4</v>
      </c>
      <c r="B1814" s="4" t="s">
        <v>5</v>
      </c>
      <c r="C1814" s="4" t="s">
        <v>9</v>
      </c>
      <c r="D1814" s="4" t="s">
        <v>7</v>
      </c>
      <c r="E1814" s="4" t="s">
        <v>11</v>
      </c>
      <c r="F1814" s="4" t="s">
        <v>52</v>
      </c>
      <c r="G1814" s="4" t="s">
        <v>7</v>
      </c>
      <c r="H1814" s="4" t="s">
        <v>7</v>
      </c>
      <c r="I1814" s="4" t="s">
        <v>7</v>
      </c>
      <c r="J1814" s="4" t="s">
        <v>11</v>
      </c>
      <c r="K1814" s="4" t="s">
        <v>52</v>
      </c>
      <c r="L1814" s="4" t="s">
        <v>7</v>
      </c>
      <c r="M1814" s="4" t="s">
        <v>7</v>
      </c>
    </row>
    <row r="1815" spans="1:8">
      <c r="A1815" t="n">
        <v>16916</v>
      </c>
      <c r="B1815" s="31" t="n">
        <v>26</v>
      </c>
      <c r="C1815" s="7" t="n">
        <v>0</v>
      </c>
      <c r="D1815" s="7" t="n">
        <v>17</v>
      </c>
      <c r="E1815" s="7" t="n">
        <v>61931</v>
      </c>
      <c r="F1815" s="7" t="s">
        <v>276</v>
      </c>
      <c r="G1815" s="7" t="n">
        <v>2</v>
      </c>
      <c r="H1815" s="7" t="n">
        <v>3</v>
      </c>
      <c r="I1815" s="7" t="n">
        <v>17</v>
      </c>
      <c r="J1815" s="7" t="n">
        <v>61932</v>
      </c>
      <c r="K1815" s="7" t="s">
        <v>277</v>
      </c>
      <c r="L1815" s="7" t="n">
        <v>2</v>
      </c>
      <c r="M1815" s="7" t="n">
        <v>0</v>
      </c>
    </row>
    <row r="1816" spans="1:8">
      <c r="A1816" t="s">
        <v>4</v>
      </c>
      <c r="B1816" s="4" t="s">
        <v>5</v>
      </c>
    </row>
    <row r="1817" spans="1:8">
      <c r="A1817" t="n">
        <v>17101</v>
      </c>
      <c r="B1817" s="32" t="n">
        <v>28</v>
      </c>
    </row>
    <row r="1818" spans="1:8">
      <c r="A1818" t="s">
        <v>4</v>
      </c>
      <c r="B1818" s="4" t="s">
        <v>5</v>
      </c>
      <c r="C1818" s="4" t="s">
        <v>7</v>
      </c>
      <c r="D1818" s="4" t="s">
        <v>9</v>
      </c>
      <c r="E1818" s="4" t="s">
        <v>12</v>
      </c>
    </row>
    <row r="1819" spans="1:8">
      <c r="A1819" t="n">
        <v>17102</v>
      </c>
      <c r="B1819" s="30" t="n">
        <v>51</v>
      </c>
      <c r="C1819" s="7" t="n">
        <v>4</v>
      </c>
      <c r="D1819" s="7" t="n">
        <v>23</v>
      </c>
      <c r="E1819" s="7" t="s">
        <v>278</v>
      </c>
    </row>
    <row r="1820" spans="1:8">
      <c r="A1820" t="s">
        <v>4</v>
      </c>
      <c r="B1820" s="4" t="s">
        <v>5</v>
      </c>
      <c r="C1820" s="4" t="s">
        <v>9</v>
      </c>
    </row>
    <row r="1821" spans="1:8">
      <c r="A1821" t="n">
        <v>17116</v>
      </c>
      <c r="B1821" s="26" t="n">
        <v>16</v>
      </c>
      <c r="C1821" s="7" t="n">
        <v>0</v>
      </c>
    </row>
    <row r="1822" spans="1:8">
      <c r="A1822" t="s">
        <v>4</v>
      </c>
      <c r="B1822" s="4" t="s">
        <v>5</v>
      </c>
      <c r="C1822" s="4" t="s">
        <v>9</v>
      </c>
      <c r="D1822" s="4" t="s">
        <v>7</v>
      </c>
      <c r="E1822" s="4" t="s">
        <v>11</v>
      </c>
      <c r="F1822" s="4" t="s">
        <v>52</v>
      </c>
      <c r="G1822" s="4" t="s">
        <v>7</v>
      </c>
      <c r="H1822" s="4" t="s">
        <v>7</v>
      </c>
      <c r="I1822" s="4" t="s">
        <v>7</v>
      </c>
      <c r="J1822" s="4" t="s">
        <v>11</v>
      </c>
      <c r="K1822" s="4" t="s">
        <v>52</v>
      </c>
      <c r="L1822" s="4" t="s">
        <v>7</v>
      </c>
      <c r="M1822" s="4" t="s">
        <v>7</v>
      </c>
      <c r="N1822" s="4" t="s">
        <v>7</v>
      </c>
      <c r="O1822" s="4" t="s">
        <v>11</v>
      </c>
      <c r="P1822" s="4" t="s">
        <v>52</v>
      </c>
      <c r="Q1822" s="4" t="s">
        <v>7</v>
      </c>
      <c r="R1822" s="4" t="s">
        <v>7</v>
      </c>
    </row>
    <row r="1823" spans="1:8">
      <c r="A1823" t="n">
        <v>17119</v>
      </c>
      <c r="B1823" s="31" t="n">
        <v>26</v>
      </c>
      <c r="C1823" s="7" t="n">
        <v>23</v>
      </c>
      <c r="D1823" s="7" t="n">
        <v>17</v>
      </c>
      <c r="E1823" s="7" t="n">
        <v>28334</v>
      </c>
      <c r="F1823" s="7" t="s">
        <v>279</v>
      </c>
      <c r="G1823" s="7" t="n">
        <v>2</v>
      </c>
      <c r="H1823" s="7" t="n">
        <v>3</v>
      </c>
      <c r="I1823" s="7" t="n">
        <v>17</v>
      </c>
      <c r="J1823" s="7" t="n">
        <v>28335</v>
      </c>
      <c r="K1823" s="7" t="s">
        <v>280</v>
      </c>
      <c r="L1823" s="7" t="n">
        <v>2</v>
      </c>
      <c r="M1823" s="7" t="n">
        <v>3</v>
      </c>
      <c r="N1823" s="7" t="n">
        <v>17</v>
      </c>
      <c r="O1823" s="7" t="n">
        <v>28336</v>
      </c>
      <c r="P1823" s="7" t="s">
        <v>281</v>
      </c>
      <c r="Q1823" s="7" t="n">
        <v>2</v>
      </c>
      <c r="R1823" s="7" t="n">
        <v>0</v>
      </c>
    </row>
    <row r="1824" spans="1:8">
      <c r="A1824" t="s">
        <v>4</v>
      </c>
      <c r="B1824" s="4" t="s">
        <v>5</v>
      </c>
    </row>
    <row r="1825" spans="1:18">
      <c r="A1825" t="n">
        <v>17333</v>
      </c>
      <c r="B1825" s="32" t="n">
        <v>28</v>
      </c>
    </row>
    <row r="1826" spans="1:18">
      <c r="A1826" t="s">
        <v>4</v>
      </c>
      <c r="B1826" s="4" t="s">
        <v>5</v>
      </c>
      <c r="C1826" s="4" t="s">
        <v>9</v>
      </c>
      <c r="D1826" s="4" t="s">
        <v>7</v>
      </c>
      <c r="E1826" s="4" t="s">
        <v>10</v>
      </c>
      <c r="F1826" s="4" t="s">
        <v>9</v>
      </c>
    </row>
    <row r="1827" spans="1:18">
      <c r="A1827" t="n">
        <v>17334</v>
      </c>
      <c r="B1827" s="47" t="n">
        <v>59</v>
      </c>
      <c r="C1827" s="7" t="n">
        <v>0</v>
      </c>
      <c r="D1827" s="7" t="n">
        <v>5</v>
      </c>
      <c r="E1827" s="7" t="n">
        <v>0.150000005960464</v>
      </c>
      <c r="F1827" s="7" t="n">
        <v>0</v>
      </c>
    </row>
    <row r="1828" spans="1:18">
      <c r="A1828" t="s">
        <v>4</v>
      </c>
      <c r="B1828" s="4" t="s">
        <v>5</v>
      </c>
      <c r="C1828" s="4" t="s">
        <v>9</v>
      </c>
    </row>
    <row r="1829" spans="1:18">
      <c r="A1829" t="n">
        <v>17344</v>
      </c>
      <c r="B1829" s="26" t="n">
        <v>16</v>
      </c>
      <c r="C1829" s="7" t="n">
        <v>1000</v>
      </c>
    </row>
    <row r="1830" spans="1:18">
      <c r="A1830" t="s">
        <v>4</v>
      </c>
      <c r="B1830" s="4" t="s">
        <v>5</v>
      </c>
      <c r="C1830" s="4" t="s">
        <v>9</v>
      </c>
      <c r="D1830" s="4" t="s">
        <v>7</v>
      </c>
      <c r="E1830" s="4" t="s">
        <v>10</v>
      </c>
      <c r="F1830" s="4" t="s">
        <v>9</v>
      </c>
    </row>
    <row r="1831" spans="1:18">
      <c r="A1831" t="n">
        <v>17347</v>
      </c>
      <c r="B1831" s="47" t="n">
        <v>59</v>
      </c>
      <c r="C1831" s="7" t="n">
        <v>0</v>
      </c>
      <c r="D1831" s="7" t="n">
        <v>255</v>
      </c>
      <c r="E1831" s="7" t="n">
        <v>0</v>
      </c>
      <c r="F1831" s="7" t="n">
        <v>0</v>
      </c>
    </row>
    <row r="1832" spans="1:18">
      <c r="A1832" t="s">
        <v>4</v>
      </c>
      <c r="B1832" s="4" t="s">
        <v>5</v>
      </c>
      <c r="C1832" s="4" t="s">
        <v>9</v>
      </c>
      <c r="D1832" s="4" t="s">
        <v>10</v>
      </c>
      <c r="E1832" s="4" t="s">
        <v>10</v>
      </c>
      <c r="F1832" s="4" t="s">
        <v>10</v>
      </c>
      <c r="G1832" s="4" t="s">
        <v>9</v>
      </c>
      <c r="H1832" s="4" t="s">
        <v>9</v>
      </c>
    </row>
    <row r="1833" spans="1:18">
      <c r="A1833" t="n">
        <v>17357</v>
      </c>
      <c r="B1833" s="65" t="n">
        <v>60</v>
      </c>
      <c r="C1833" s="7" t="n">
        <v>0</v>
      </c>
      <c r="D1833" s="7" t="n">
        <v>0</v>
      </c>
      <c r="E1833" s="7" t="n">
        <v>0</v>
      </c>
      <c r="F1833" s="7" t="n">
        <v>0</v>
      </c>
      <c r="G1833" s="7" t="n">
        <v>300</v>
      </c>
      <c r="H1833" s="7" t="n">
        <v>0</v>
      </c>
    </row>
    <row r="1834" spans="1:18">
      <c r="A1834" t="s">
        <v>4</v>
      </c>
      <c r="B1834" s="4" t="s">
        <v>5</v>
      </c>
      <c r="C1834" s="4" t="s">
        <v>9</v>
      </c>
    </row>
    <row r="1835" spans="1:18">
      <c r="A1835" t="n">
        <v>17376</v>
      </c>
      <c r="B1835" s="26" t="n">
        <v>16</v>
      </c>
      <c r="C1835" s="7" t="n">
        <v>300</v>
      </c>
    </row>
    <row r="1836" spans="1:18">
      <c r="A1836" t="s">
        <v>4</v>
      </c>
      <c r="B1836" s="4" t="s">
        <v>5</v>
      </c>
      <c r="C1836" s="4" t="s">
        <v>7</v>
      </c>
      <c r="D1836" s="4" t="s">
        <v>10</v>
      </c>
      <c r="E1836" s="4" t="s">
        <v>10</v>
      </c>
      <c r="F1836" s="4" t="s">
        <v>10</v>
      </c>
    </row>
    <row r="1837" spans="1:18">
      <c r="A1837" t="n">
        <v>17379</v>
      </c>
      <c r="B1837" s="55" t="n">
        <v>45</v>
      </c>
      <c r="C1837" s="7" t="n">
        <v>9</v>
      </c>
      <c r="D1837" s="7" t="n">
        <v>0.0500000007450581</v>
      </c>
      <c r="E1837" s="7" t="n">
        <v>0.0500000007450581</v>
      </c>
      <c r="F1837" s="7" t="n">
        <v>0.200000002980232</v>
      </c>
    </row>
    <row r="1838" spans="1:18">
      <c r="A1838" t="s">
        <v>4</v>
      </c>
      <c r="B1838" s="4" t="s">
        <v>5</v>
      </c>
      <c r="C1838" s="4" t="s">
        <v>7</v>
      </c>
      <c r="D1838" s="4" t="s">
        <v>9</v>
      </c>
      <c r="E1838" s="4" t="s">
        <v>12</v>
      </c>
    </row>
    <row r="1839" spans="1:18">
      <c r="A1839" t="n">
        <v>17393</v>
      </c>
      <c r="B1839" s="30" t="n">
        <v>51</v>
      </c>
      <c r="C1839" s="7" t="n">
        <v>4</v>
      </c>
      <c r="D1839" s="7" t="n">
        <v>0</v>
      </c>
      <c r="E1839" s="7" t="s">
        <v>282</v>
      </c>
    </row>
    <row r="1840" spans="1:18">
      <c r="A1840" t="s">
        <v>4</v>
      </c>
      <c r="B1840" s="4" t="s">
        <v>5</v>
      </c>
      <c r="C1840" s="4" t="s">
        <v>9</v>
      </c>
    </row>
    <row r="1841" spans="1:8">
      <c r="A1841" t="n">
        <v>17407</v>
      </c>
      <c r="B1841" s="26" t="n">
        <v>16</v>
      </c>
      <c r="C1841" s="7" t="n">
        <v>0</v>
      </c>
    </row>
    <row r="1842" spans="1:8">
      <c r="A1842" t="s">
        <v>4</v>
      </c>
      <c r="B1842" s="4" t="s">
        <v>5</v>
      </c>
      <c r="C1842" s="4" t="s">
        <v>9</v>
      </c>
      <c r="D1842" s="4" t="s">
        <v>7</v>
      </c>
      <c r="E1842" s="4" t="s">
        <v>11</v>
      </c>
      <c r="F1842" s="4" t="s">
        <v>52</v>
      </c>
      <c r="G1842" s="4" t="s">
        <v>7</v>
      </c>
      <c r="H1842" s="4" t="s">
        <v>7</v>
      </c>
      <c r="I1842" s="4" t="s">
        <v>7</v>
      </c>
      <c r="J1842" s="4" t="s">
        <v>11</v>
      </c>
      <c r="K1842" s="4" t="s">
        <v>52</v>
      </c>
      <c r="L1842" s="4" t="s">
        <v>7</v>
      </c>
      <c r="M1842" s="4" t="s">
        <v>7</v>
      </c>
    </row>
    <row r="1843" spans="1:8">
      <c r="A1843" t="n">
        <v>17410</v>
      </c>
      <c r="B1843" s="31" t="n">
        <v>26</v>
      </c>
      <c r="C1843" s="7" t="n">
        <v>0</v>
      </c>
      <c r="D1843" s="7" t="n">
        <v>17</v>
      </c>
      <c r="E1843" s="7" t="n">
        <v>61933</v>
      </c>
      <c r="F1843" s="7" t="s">
        <v>283</v>
      </c>
      <c r="G1843" s="7" t="n">
        <v>2</v>
      </c>
      <c r="H1843" s="7" t="n">
        <v>3</v>
      </c>
      <c r="I1843" s="7" t="n">
        <v>17</v>
      </c>
      <c r="J1843" s="7" t="n">
        <v>61934</v>
      </c>
      <c r="K1843" s="7" t="s">
        <v>284</v>
      </c>
      <c r="L1843" s="7" t="n">
        <v>2</v>
      </c>
      <c r="M1843" s="7" t="n">
        <v>0</v>
      </c>
    </row>
    <row r="1844" spans="1:8">
      <c r="A1844" t="s">
        <v>4</v>
      </c>
      <c r="B1844" s="4" t="s">
        <v>5</v>
      </c>
    </row>
    <row r="1845" spans="1:8">
      <c r="A1845" t="n">
        <v>17583</v>
      </c>
      <c r="B1845" s="32" t="n">
        <v>28</v>
      </c>
    </row>
    <row r="1846" spans="1:8">
      <c r="A1846" t="s">
        <v>4</v>
      </c>
      <c r="B1846" s="4" t="s">
        <v>5</v>
      </c>
      <c r="C1846" s="4" t="s">
        <v>9</v>
      </c>
      <c r="D1846" s="4" t="s">
        <v>7</v>
      </c>
      <c r="E1846" s="4" t="s">
        <v>10</v>
      </c>
      <c r="F1846" s="4" t="s">
        <v>9</v>
      </c>
    </row>
    <row r="1847" spans="1:8">
      <c r="A1847" t="n">
        <v>17584</v>
      </c>
      <c r="B1847" s="47" t="n">
        <v>59</v>
      </c>
      <c r="C1847" s="7" t="n">
        <v>0</v>
      </c>
      <c r="D1847" s="7" t="n">
        <v>13</v>
      </c>
      <c r="E1847" s="7" t="n">
        <v>0.150000005960464</v>
      </c>
      <c r="F1847" s="7" t="n">
        <v>0</v>
      </c>
    </row>
    <row r="1848" spans="1:8">
      <c r="A1848" t="s">
        <v>4</v>
      </c>
      <c r="B1848" s="4" t="s">
        <v>5</v>
      </c>
      <c r="C1848" s="4" t="s">
        <v>9</v>
      </c>
    </row>
    <row r="1849" spans="1:8">
      <c r="A1849" t="n">
        <v>17594</v>
      </c>
      <c r="B1849" s="26" t="n">
        <v>16</v>
      </c>
      <c r="C1849" s="7" t="n">
        <v>1000</v>
      </c>
    </row>
    <row r="1850" spans="1:8">
      <c r="A1850" t="s">
        <v>4</v>
      </c>
      <c r="B1850" s="4" t="s">
        <v>5</v>
      </c>
      <c r="C1850" s="4" t="s">
        <v>7</v>
      </c>
      <c r="D1850" s="4" t="s">
        <v>9</v>
      </c>
      <c r="E1850" s="4" t="s">
        <v>10</v>
      </c>
    </row>
    <row r="1851" spans="1:8">
      <c r="A1851" t="n">
        <v>17597</v>
      </c>
      <c r="B1851" s="25" t="n">
        <v>58</v>
      </c>
      <c r="C1851" s="7" t="n">
        <v>101</v>
      </c>
      <c r="D1851" s="7" t="n">
        <v>300</v>
      </c>
      <c r="E1851" s="7" t="n">
        <v>1</v>
      </c>
    </row>
    <row r="1852" spans="1:8">
      <c r="A1852" t="s">
        <v>4</v>
      </c>
      <c r="B1852" s="4" t="s">
        <v>5</v>
      </c>
      <c r="C1852" s="4" t="s">
        <v>7</v>
      </c>
      <c r="D1852" s="4" t="s">
        <v>9</v>
      </c>
    </row>
    <row r="1853" spans="1:8">
      <c r="A1853" t="n">
        <v>17605</v>
      </c>
      <c r="B1853" s="25" t="n">
        <v>58</v>
      </c>
      <c r="C1853" s="7" t="n">
        <v>254</v>
      </c>
      <c r="D1853" s="7" t="n">
        <v>0</v>
      </c>
    </row>
    <row r="1854" spans="1:8">
      <c r="A1854" t="s">
        <v>4</v>
      </c>
      <c r="B1854" s="4" t="s">
        <v>5</v>
      </c>
      <c r="C1854" s="4" t="s">
        <v>7</v>
      </c>
    </row>
    <row r="1855" spans="1:8">
      <c r="A1855" t="n">
        <v>17609</v>
      </c>
      <c r="B1855" s="54" t="n">
        <v>116</v>
      </c>
      <c r="C1855" s="7" t="n">
        <v>0</v>
      </c>
    </row>
    <row r="1856" spans="1:8">
      <c r="A1856" t="s">
        <v>4</v>
      </c>
      <c r="B1856" s="4" t="s">
        <v>5</v>
      </c>
      <c r="C1856" s="4" t="s">
        <v>7</v>
      </c>
      <c r="D1856" s="4" t="s">
        <v>9</v>
      </c>
    </row>
    <row r="1857" spans="1:13">
      <c r="A1857" t="n">
        <v>17611</v>
      </c>
      <c r="B1857" s="54" t="n">
        <v>116</v>
      </c>
      <c r="C1857" s="7" t="n">
        <v>2</v>
      </c>
      <c r="D1857" s="7" t="n">
        <v>1</v>
      </c>
    </row>
    <row r="1858" spans="1:13">
      <c r="A1858" t="s">
        <v>4</v>
      </c>
      <c r="B1858" s="4" t="s">
        <v>5</v>
      </c>
      <c r="C1858" s="4" t="s">
        <v>7</v>
      </c>
      <c r="D1858" s="4" t="s">
        <v>11</v>
      </c>
    </row>
    <row r="1859" spans="1:13">
      <c r="A1859" t="n">
        <v>17615</v>
      </c>
      <c r="B1859" s="54" t="n">
        <v>116</v>
      </c>
      <c r="C1859" s="7" t="n">
        <v>5</v>
      </c>
      <c r="D1859" s="7" t="n">
        <v>1092616192</v>
      </c>
    </row>
    <row r="1860" spans="1:13">
      <c r="A1860" t="s">
        <v>4</v>
      </c>
      <c r="B1860" s="4" t="s">
        <v>5</v>
      </c>
      <c r="C1860" s="4" t="s">
        <v>7</v>
      </c>
      <c r="D1860" s="4" t="s">
        <v>9</v>
      </c>
    </row>
    <row r="1861" spans="1:13">
      <c r="A1861" t="n">
        <v>17621</v>
      </c>
      <c r="B1861" s="54" t="n">
        <v>116</v>
      </c>
      <c r="C1861" s="7" t="n">
        <v>6</v>
      </c>
      <c r="D1861" s="7" t="n">
        <v>1</v>
      </c>
    </row>
    <row r="1862" spans="1:13">
      <c r="A1862" t="s">
        <v>4</v>
      </c>
      <c r="B1862" s="4" t="s">
        <v>5</v>
      </c>
      <c r="C1862" s="4" t="s">
        <v>7</v>
      </c>
      <c r="D1862" s="4" t="s">
        <v>7</v>
      </c>
      <c r="E1862" s="4" t="s">
        <v>10</v>
      </c>
      <c r="F1862" s="4" t="s">
        <v>10</v>
      </c>
      <c r="G1862" s="4" t="s">
        <v>10</v>
      </c>
      <c r="H1862" s="4" t="s">
        <v>9</v>
      </c>
    </row>
    <row r="1863" spans="1:13">
      <c r="A1863" t="n">
        <v>17625</v>
      </c>
      <c r="B1863" s="55" t="n">
        <v>45</v>
      </c>
      <c r="C1863" s="7" t="n">
        <v>2</v>
      </c>
      <c r="D1863" s="7" t="n">
        <v>3</v>
      </c>
      <c r="E1863" s="7" t="n">
        <v>-7.80000019073486</v>
      </c>
      <c r="F1863" s="7" t="n">
        <v>0.699999988079071</v>
      </c>
      <c r="G1863" s="7" t="n">
        <v>22.1000003814697</v>
      </c>
      <c r="H1863" s="7" t="n">
        <v>0</v>
      </c>
    </row>
    <row r="1864" spans="1:13">
      <c r="A1864" t="s">
        <v>4</v>
      </c>
      <c r="B1864" s="4" t="s">
        <v>5</v>
      </c>
      <c r="C1864" s="4" t="s">
        <v>7</v>
      </c>
      <c r="D1864" s="4" t="s">
        <v>7</v>
      </c>
      <c r="E1864" s="4" t="s">
        <v>10</v>
      </c>
      <c r="F1864" s="4" t="s">
        <v>10</v>
      </c>
      <c r="G1864" s="4" t="s">
        <v>10</v>
      </c>
      <c r="H1864" s="4" t="s">
        <v>9</v>
      </c>
      <c r="I1864" s="4" t="s">
        <v>7</v>
      </c>
    </row>
    <row r="1865" spans="1:13">
      <c r="A1865" t="n">
        <v>17642</v>
      </c>
      <c r="B1865" s="55" t="n">
        <v>45</v>
      </c>
      <c r="C1865" s="7" t="n">
        <v>4</v>
      </c>
      <c r="D1865" s="7" t="n">
        <v>3</v>
      </c>
      <c r="E1865" s="7" t="n">
        <v>15</v>
      </c>
      <c r="F1865" s="7" t="n">
        <v>300</v>
      </c>
      <c r="G1865" s="7" t="n">
        <v>0</v>
      </c>
      <c r="H1865" s="7" t="n">
        <v>0</v>
      </c>
      <c r="I1865" s="7" t="n">
        <v>0</v>
      </c>
    </row>
    <row r="1866" spans="1:13">
      <c r="A1866" t="s">
        <v>4</v>
      </c>
      <c r="B1866" s="4" t="s">
        <v>5</v>
      </c>
      <c r="C1866" s="4" t="s">
        <v>7</v>
      </c>
      <c r="D1866" s="4" t="s">
        <v>7</v>
      </c>
      <c r="E1866" s="4" t="s">
        <v>10</v>
      </c>
      <c r="F1866" s="4" t="s">
        <v>9</v>
      </c>
    </row>
    <row r="1867" spans="1:13">
      <c r="A1867" t="n">
        <v>17660</v>
      </c>
      <c r="B1867" s="55" t="n">
        <v>45</v>
      </c>
      <c r="C1867" s="7" t="n">
        <v>5</v>
      </c>
      <c r="D1867" s="7" t="n">
        <v>3</v>
      </c>
      <c r="E1867" s="7" t="n">
        <v>1.39999997615814</v>
      </c>
      <c r="F1867" s="7" t="n">
        <v>0</v>
      </c>
    </row>
    <row r="1868" spans="1:13">
      <c r="A1868" t="s">
        <v>4</v>
      </c>
      <c r="B1868" s="4" t="s">
        <v>5</v>
      </c>
      <c r="C1868" s="4" t="s">
        <v>7</v>
      </c>
      <c r="D1868" s="4" t="s">
        <v>7</v>
      </c>
      <c r="E1868" s="4" t="s">
        <v>10</v>
      </c>
      <c r="F1868" s="4" t="s">
        <v>9</v>
      </c>
    </row>
    <row r="1869" spans="1:13">
      <c r="A1869" t="n">
        <v>17669</v>
      </c>
      <c r="B1869" s="55" t="n">
        <v>45</v>
      </c>
      <c r="C1869" s="7" t="n">
        <v>11</v>
      </c>
      <c r="D1869" s="7" t="n">
        <v>3</v>
      </c>
      <c r="E1869" s="7" t="n">
        <v>34.2999992370605</v>
      </c>
      <c r="F1869" s="7" t="n">
        <v>0</v>
      </c>
    </row>
    <row r="1870" spans="1:13">
      <c r="A1870" t="s">
        <v>4</v>
      </c>
      <c r="B1870" s="4" t="s">
        <v>5</v>
      </c>
      <c r="C1870" s="4" t="s">
        <v>7</v>
      </c>
      <c r="D1870" s="4" t="s">
        <v>9</v>
      </c>
      <c r="E1870" s="4" t="s">
        <v>12</v>
      </c>
      <c r="F1870" s="4" t="s">
        <v>12</v>
      </c>
      <c r="G1870" s="4" t="s">
        <v>12</v>
      </c>
      <c r="H1870" s="4" t="s">
        <v>12</v>
      </c>
    </row>
    <row r="1871" spans="1:13">
      <c r="A1871" t="n">
        <v>17678</v>
      </c>
      <c r="B1871" s="30" t="n">
        <v>51</v>
      </c>
      <c r="C1871" s="7" t="n">
        <v>3</v>
      </c>
      <c r="D1871" s="7" t="n">
        <v>23</v>
      </c>
      <c r="E1871" s="7" t="s">
        <v>266</v>
      </c>
      <c r="F1871" s="7" t="s">
        <v>285</v>
      </c>
      <c r="G1871" s="7" t="s">
        <v>245</v>
      </c>
      <c r="H1871" s="7" t="s">
        <v>246</v>
      </c>
    </row>
    <row r="1872" spans="1:13">
      <c r="A1872" t="s">
        <v>4</v>
      </c>
      <c r="B1872" s="4" t="s">
        <v>5</v>
      </c>
      <c r="C1872" s="4" t="s">
        <v>7</v>
      </c>
      <c r="D1872" s="4" t="s">
        <v>9</v>
      </c>
    </row>
    <row r="1873" spans="1:9">
      <c r="A1873" t="n">
        <v>17691</v>
      </c>
      <c r="B1873" s="25" t="n">
        <v>58</v>
      </c>
      <c r="C1873" s="7" t="n">
        <v>255</v>
      </c>
      <c r="D1873" s="7" t="n">
        <v>0</v>
      </c>
    </row>
    <row r="1874" spans="1:9">
      <c r="A1874" t="s">
        <v>4</v>
      </c>
      <c r="B1874" s="4" t="s">
        <v>5</v>
      </c>
      <c r="C1874" s="4" t="s">
        <v>9</v>
      </c>
    </row>
    <row r="1875" spans="1:9">
      <c r="A1875" t="n">
        <v>17695</v>
      </c>
      <c r="B1875" s="26" t="n">
        <v>16</v>
      </c>
      <c r="C1875" s="7" t="n">
        <v>500</v>
      </c>
    </row>
    <row r="1876" spans="1:9">
      <c r="A1876" t="s">
        <v>4</v>
      </c>
      <c r="B1876" s="4" t="s">
        <v>5</v>
      </c>
      <c r="C1876" s="4" t="s">
        <v>7</v>
      </c>
      <c r="D1876" s="4" t="s">
        <v>9</v>
      </c>
      <c r="E1876" s="4" t="s">
        <v>9</v>
      </c>
      <c r="F1876" s="4" t="s">
        <v>7</v>
      </c>
    </row>
    <row r="1877" spans="1:9">
      <c r="A1877" t="n">
        <v>17698</v>
      </c>
      <c r="B1877" s="35" t="n">
        <v>25</v>
      </c>
      <c r="C1877" s="7" t="n">
        <v>1</v>
      </c>
      <c r="D1877" s="7" t="n">
        <v>60</v>
      </c>
      <c r="E1877" s="7" t="n">
        <v>640</v>
      </c>
      <c r="F1877" s="7" t="n">
        <v>1</v>
      </c>
    </row>
    <row r="1878" spans="1:9">
      <c r="A1878" t="s">
        <v>4</v>
      </c>
      <c r="B1878" s="4" t="s">
        <v>5</v>
      </c>
      <c r="C1878" s="4" t="s">
        <v>7</v>
      </c>
      <c r="D1878" s="4" t="s">
        <v>9</v>
      </c>
      <c r="E1878" s="4" t="s">
        <v>12</v>
      </c>
    </row>
    <row r="1879" spans="1:9">
      <c r="A1879" t="n">
        <v>17705</v>
      </c>
      <c r="B1879" s="30" t="n">
        <v>51</v>
      </c>
      <c r="C1879" s="7" t="n">
        <v>4</v>
      </c>
      <c r="D1879" s="7" t="n">
        <v>0</v>
      </c>
      <c r="E1879" s="7" t="s">
        <v>164</v>
      </c>
    </row>
    <row r="1880" spans="1:9">
      <c r="A1880" t="s">
        <v>4</v>
      </c>
      <c r="B1880" s="4" t="s">
        <v>5</v>
      </c>
      <c r="C1880" s="4" t="s">
        <v>9</v>
      </c>
    </row>
    <row r="1881" spans="1:9">
      <c r="A1881" t="n">
        <v>17718</v>
      </c>
      <c r="B1881" s="26" t="n">
        <v>16</v>
      </c>
      <c r="C1881" s="7" t="n">
        <v>0</v>
      </c>
    </row>
    <row r="1882" spans="1:9">
      <c r="A1882" t="s">
        <v>4</v>
      </c>
      <c r="B1882" s="4" t="s">
        <v>5</v>
      </c>
      <c r="C1882" s="4" t="s">
        <v>9</v>
      </c>
      <c r="D1882" s="4" t="s">
        <v>7</v>
      </c>
      <c r="E1882" s="4" t="s">
        <v>11</v>
      </c>
      <c r="F1882" s="4" t="s">
        <v>52</v>
      </c>
      <c r="G1882" s="4" t="s">
        <v>7</v>
      </c>
      <c r="H1882" s="4" t="s">
        <v>7</v>
      </c>
    </row>
    <row r="1883" spans="1:9">
      <c r="A1883" t="n">
        <v>17721</v>
      </c>
      <c r="B1883" s="31" t="n">
        <v>26</v>
      </c>
      <c r="C1883" s="7" t="n">
        <v>0</v>
      </c>
      <c r="D1883" s="7" t="n">
        <v>17</v>
      </c>
      <c r="E1883" s="7" t="n">
        <v>61935</v>
      </c>
      <c r="F1883" s="7" t="s">
        <v>286</v>
      </c>
      <c r="G1883" s="7" t="n">
        <v>2</v>
      </c>
      <c r="H1883" s="7" t="n">
        <v>0</v>
      </c>
    </row>
    <row r="1884" spans="1:9">
      <c r="A1884" t="s">
        <v>4</v>
      </c>
      <c r="B1884" s="4" t="s">
        <v>5</v>
      </c>
    </row>
    <row r="1885" spans="1:9">
      <c r="A1885" t="n">
        <v>17769</v>
      </c>
      <c r="B1885" s="32" t="n">
        <v>28</v>
      </c>
    </row>
    <row r="1886" spans="1:9">
      <c r="A1886" t="s">
        <v>4</v>
      </c>
      <c r="B1886" s="4" t="s">
        <v>5</v>
      </c>
      <c r="C1886" s="4" t="s">
        <v>7</v>
      </c>
      <c r="D1886" s="4" t="s">
        <v>9</v>
      </c>
      <c r="E1886" s="4" t="s">
        <v>9</v>
      </c>
      <c r="F1886" s="4" t="s">
        <v>7</v>
      </c>
    </row>
    <row r="1887" spans="1:9">
      <c r="A1887" t="n">
        <v>17770</v>
      </c>
      <c r="B1887" s="35" t="n">
        <v>25</v>
      </c>
      <c r="C1887" s="7" t="n">
        <v>1</v>
      </c>
      <c r="D1887" s="7" t="n">
        <v>65535</v>
      </c>
      <c r="E1887" s="7" t="n">
        <v>65535</v>
      </c>
      <c r="F1887" s="7" t="n">
        <v>0</v>
      </c>
    </row>
    <row r="1888" spans="1:9">
      <c r="A1888" t="s">
        <v>4</v>
      </c>
      <c r="B1888" s="4" t="s">
        <v>5</v>
      </c>
      <c r="C1888" s="4" t="s">
        <v>7</v>
      </c>
      <c r="D1888" s="4" t="s">
        <v>7</v>
      </c>
      <c r="E1888" s="4" t="s">
        <v>10</v>
      </c>
      <c r="F1888" s="4" t="s">
        <v>10</v>
      </c>
      <c r="G1888" s="4" t="s">
        <v>10</v>
      </c>
      <c r="H1888" s="4" t="s">
        <v>9</v>
      </c>
    </row>
    <row r="1889" spans="1:8">
      <c r="A1889" t="n">
        <v>17777</v>
      </c>
      <c r="B1889" s="55" t="n">
        <v>45</v>
      </c>
      <c r="C1889" s="7" t="n">
        <v>2</v>
      </c>
      <c r="D1889" s="7" t="n">
        <v>3</v>
      </c>
      <c r="E1889" s="7" t="n">
        <v>-7.94999980926514</v>
      </c>
      <c r="F1889" s="7" t="n">
        <v>1.38999998569489</v>
      </c>
      <c r="G1889" s="7" t="n">
        <v>21.8999996185303</v>
      </c>
      <c r="H1889" s="7" t="n">
        <v>1500</v>
      </c>
    </row>
    <row r="1890" spans="1:8">
      <c r="A1890" t="s">
        <v>4</v>
      </c>
      <c r="B1890" s="4" t="s">
        <v>5</v>
      </c>
      <c r="C1890" s="4" t="s">
        <v>7</v>
      </c>
      <c r="D1890" s="4" t="s">
        <v>7</v>
      </c>
      <c r="E1890" s="4" t="s">
        <v>10</v>
      </c>
      <c r="F1890" s="4" t="s">
        <v>10</v>
      </c>
      <c r="G1890" s="4" t="s">
        <v>10</v>
      </c>
      <c r="H1890" s="4" t="s">
        <v>9</v>
      </c>
      <c r="I1890" s="4" t="s">
        <v>7</v>
      </c>
    </row>
    <row r="1891" spans="1:8">
      <c r="A1891" t="n">
        <v>17794</v>
      </c>
      <c r="B1891" s="55" t="n">
        <v>45</v>
      </c>
      <c r="C1891" s="7" t="n">
        <v>4</v>
      </c>
      <c r="D1891" s="7" t="n">
        <v>3</v>
      </c>
      <c r="E1891" s="7" t="n">
        <v>3</v>
      </c>
      <c r="F1891" s="7" t="n">
        <v>300</v>
      </c>
      <c r="G1891" s="7" t="n">
        <v>0</v>
      </c>
      <c r="H1891" s="7" t="n">
        <v>1500</v>
      </c>
      <c r="I1891" s="7" t="n">
        <v>0</v>
      </c>
    </row>
    <row r="1892" spans="1:8">
      <c r="A1892" t="s">
        <v>4</v>
      </c>
      <c r="B1892" s="4" t="s">
        <v>5</v>
      </c>
      <c r="C1892" s="4" t="s">
        <v>7</v>
      </c>
      <c r="D1892" s="4" t="s">
        <v>7</v>
      </c>
      <c r="E1892" s="4" t="s">
        <v>10</v>
      </c>
      <c r="F1892" s="4" t="s">
        <v>9</v>
      </c>
    </row>
    <row r="1893" spans="1:8">
      <c r="A1893" t="n">
        <v>17812</v>
      </c>
      <c r="B1893" s="55" t="n">
        <v>45</v>
      </c>
      <c r="C1893" s="7" t="n">
        <v>5</v>
      </c>
      <c r="D1893" s="7" t="n">
        <v>3</v>
      </c>
      <c r="E1893" s="7" t="n">
        <v>1.79999995231628</v>
      </c>
      <c r="F1893" s="7" t="n">
        <v>1500</v>
      </c>
    </row>
    <row r="1894" spans="1:8">
      <c r="A1894" t="s">
        <v>4</v>
      </c>
      <c r="B1894" s="4" t="s">
        <v>5</v>
      </c>
      <c r="C1894" s="4" t="s">
        <v>9</v>
      </c>
      <c r="D1894" s="4" t="s">
        <v>7</v>
      </c>
      <c r="E1894" s="4" t="s">
        <v>12</v>
      </c>
      <c r="F1894" s="4" t="s">
        <v>10</v>
      </c>
      <c r="G1894" s="4" t="s">
        <v>10</v>
      </c>
      <c r="H1894" s="4" t="s">
        <v>10</v>
      </c>
    </row>
    <row r="1895" spans="1:8">
      <c r="A1895" t="n">
        <v>17821</v>
      </c>
      <c r="B1895" s="45" t="n">
        <v>48</v>
      </c>
      <c r="C1895" s="7" t="n">
        <v>23</v>
      </c>
      <c r="D1895" s="7" t="n">
        <v>0</v>
      </c>
      <c r="E1895" s="7" t="s">
        <v>203</v>
      </c>
      <c r="F1895" s="7" t="n">
        <v>-1</v>
      </c>
      <c r="G1895" s="7" t="n">
        <v>1</v>
      </c>
      <c r="H1895" s="7" t="n">
        <v>0</v>
      </c>
    </row>
    <row r="1896" spans="1:8">
      <c r="A1896" t="s">
        <v>4</v>
      </c>
      <c r="B1896" s="4" t="s">
        <v>5</v>
      </c>
      <c r="C1896" s="4" t="s">
        <v>7</v>
      </c>
      <c r="D1896" s="4" t="s">
        <v>9</v>
      </c>
    </row>
    <row r="1897" spans="1:8">
      <c r="A1897" t="n">
        <v>17847</v>
      </c>
      <c r="B1897" s="55" t="n">
        <v>45</v>
      </c>
      <c r="C1897" s="7" t="n">
        <v>7</v>
      </c>
      <c r="D1897" s="7" t="n">
        <v>255</v>
      </c>
    </row>
    <row r="1898" spans="1:8">
      <c r="A1898" t="s">
        <v>4</v>
      </c>
      <c r="B1898" s="4" t="s">
        <v>5</v>
      </c>
      <c r="C1898" s="4" t="s">
        <v>7</v>
      </c>
      <c r="D1898" s="4" t="s">
        <v>9</v>
      </c>
      <c r="E1898" s="4" t="s">
        <v>12</v>
      </c>
    </row>
    <row r="1899" spans="1:8">
      <c r="A1899" t="n">
        <v>17851</v>
      </c>
      <c r="B1899" s="30" t="n">
        <v>51</v>
      </c>
      <c r="C1899" s="7" t="n">
        <v>4</v>
      </c>
      <c r="D1899" s="7" t="n">
        <v>23</v>
      </c>
      <c r="E1899" s="7" t="s">
        <v>287</v>
      </c>
    </row>
    <row r="1900" spans="1:8">
      <c r="A1900" t="s">
        <v>4</v>
      </c>
      <c r="B1900" s="4" t="s">
        <v>5</v>
      </c>
      <c r="C1900" s="4" t="s">
        <v>9</v>
      </c>
    </row>
    <row r="1901" spans="1:8">
      <c r="A1901" t="n">
        <v>17865</v>
      </c>
      <c r="B1901" s="26" t="n">
        <v>16</v>
      </c>
      <c r="C1901" s="7" t="n">
        <v>0</v>
      </c>
    </row>
    <row r="1902" spans="1:8">
      <c r="A1902" t="s">
        <v>4</v>
      </c>
      <c r="B1902" s="4" t="s">
        <v>5</v>
      </c>
      <c r="C1902" s="4" t="s">
        <v>9</v>
      </c>
      <c r="D1902" s="4" t="s">
        <v>7</v>
      </c>
      <c r="E1902" s="4" t="s">
        <v>11</v>
      </c>
      <c r="F1902" s="4" t="s">
        <v>52</v>
      </c>
      <c r="G1902" s="4" t="s">
        <v>7</v>
      </c>
      <c r="H1902" s="4" t="s">
        <v>7</v>
      </c>
      <c r="I1902" s="4" t="s">
        <v>7</v>
      </c>
      <c r="J1902" s="4" t="s">
        <v>11</v>
      </c>
      <c r="K1902" s="4" t="s">
        <v>52</v>
      </c>
      <c r="L1902" s="4" t="s">
        <v>7</v>
      </c>
      <c r="M1902" s="4" t="s">
        <v>7</v>
      </c>
    </row>
    <row r="1903" spans="1:8">
      <c r="A1903" t="n">
        <v>17868</v>
      </c>
      <c r="B1903" s="31" t="n">
        <v>26</v>
      </c>
      <c r="C1903" s="7" t="n">
        <v>23</v>
      </c>
      <c r="D1903" s="7" t="n">
        <v>17</v>
      </c>
      <c r="E1903" s="7" t="n">
        <v>28337</v>
      </c>
      <c r="F1903" s="7" t="s">
        <v>288</v>
      </c>
      <c r="G1903" s="7" t="n">
        <v>2</v>
      </c>
      <c r="H1903" s="7" t="n">
        <v>3</v>
      </c>
      <c r="I1903" s="7" t="n">
        <v>17</v>
      </c>
      <c r="J1903" s="7" t="n">
        <v>28338</v>
      </c>
      <c r="K1903" s="7" t="s">
        <v>289</v>
      </c>
      <c r="L1903" s="7" t="n">
        <v>2</v>
      </c>
      <c r="M1903" s="7" t="n">
        <v>0</v>
      </c>
    </row>
    <row r="1904" spans="1:8">
      <c r="A1904" t="s">
        <v>4</v>
      </c>
      <c r="B1904" s="4" t="s">
        <v>5</v>
      </c>
    </row>
    <row r="1905" spans="1:13">
      <c r="A1905" t="n">
        <v>17974</v>
      </c>
      <c r="B1905" s="32" t="n">
        <v>28</v>
      </c>
    </row>
    <row r="1906" spans="1:13">
      <c r="A1906" t="s">
        <v>4</v>
      </c>
      <c r="B1906" s="4" t="s">
        <v>5</v>
      </c>
      <c r="C1906" s="4" t="s">
        <v>7</v>
      </c>
      <c r="D1906" s="4" t="s">
        <v>9</v>
      </c>
      <c r="E1906" s="4" t="s">
        <v>10</v>
      </c>
    </row>
    <row r="1907" spans="1:13">
      <c r="A1907" t="n">
        <v>17975</v>
      </c>
      <c r="B1907" s="25" t="n">
        <v>58</v>
      </c>
      <c r="C1907" s="7" t="n">
        <v>0</v>
      </c>
      <c r="D1907" s="7" t="n">
        <v>1000</v>
      </c>
      <c r="E1907" s="7" t="n">
        <v>1</v>
      </c>
    </row>
    <row r="1908" spans="1:13">
      <c r="A1908" t="s">
        <v>4</v>
      </c>
      <c r="B1908" s="4" t="s">
        <v>5</v>
      </c>
      <c r="C1908" s="4" t="s">
        <v>7</v>
      </c>
      <c r="D1908" s="4" t="s">
        <v>9</v>
      </c>
    </row>
    <row r="1909" spans="1:13">
      <c r="A1909" t="n">
        <v>17983</v>
      </c>
      <c r="B1909" s="25" t="n">
        <v>58</v>
      </c>
      <c r="C1909" s="7" t="n">
        <v>255</v>
      </c>
      <c r="D1909" s="7" t="n">
        <v>0</v>
      </c>
    </row>
    <row r="1910" spans="1:13">
      <c r="A1910" t="s">
        <v>4</v>
      </c>
      <c r="B1910" s="4" t="s">
        <v>5</v>
      </c>
      <c r="C1910" s="4" t="s">
        <v>12</v>
      </c>
      <c r="D1910" s="4" t="s">
        <v>12</v>
      </c>
    </row>
    <row r="1911" spans="1:13">
      <c r="A1911" t="n">
        <v>17987</v>
      </c>
      <c r="B1911" s="61" t="n">
        <v>70</v>
      </c>
      <c r="C1911" s="7" t="s">
        <v>258</v>
      </c>
      <c r="D1911" s="7" t="s">
        <v>290</v>
      </c>
    </row>
    <row r="1912" spans="1:13">
      <c r="A1912" t="s">
        <v>4</v>
      </c>
      <c r="B1912" s="4" t="s">
        <v>5</v>
      </c>
      <c r="C1912" s="4" t="s">
        <v>9</v>
      </c>
      <c r="D1912" s="4" t="s">
        <v>10</v>
      </c>
      <c r="E1912" s="4" t="s">
        <v>10</v>
      </c>
      <c r="F1912" s="4" t="s">
        <v>10</v>
      </c>
      <c r="G1912" s="4" t="s">
        <v>10</v>
      </c>
    </row>
    <row r="1913" spans="1:13">
      <c r="A1913" t="n">
        <v>18000</v>
      </c>
      <c r="B1913" s="42" t="n">
        <v>46</v>
      </c>
      <c r="C1913" s="7" t="n">
        <v>1000</v>
      </c>
      <c r="D1913" s="7" t="n">
        <v>-13.6999998092651</v>
      </c>
      <c r="E1913" s="7" t="n">
        <v>0.600000023841858</v>
      </c>
      <c r="F1913" s="7" t="n">
        <v>21.75</v>
      </c>
      <c r="G1913" s="7" t="n">
        <v>90</v>
      </c>
    </row>
    <row r="1914" spans="1:13">
      <c r="A1914" t="s">
        <v>4</v>
      </c>
      <c r="B1914" s="4" t="s">
        <v>5</v>
      </c>
      <c r="C1914" s="4" t="s">
        <v>9</v>
      </c>
      <c r="D1914" s="4" t="s">
        <v>10</v>
      </c>
      <c r="E1914" s="4" t="s">
        <v>10</v>
      </c>
      <c r="F1914" s="4" t="s">
        <v>10</v>
      </c>
      <c r="G1914" s="4" t="s">
        <v>10</v>
      </c>
    </row>
    <row r="1915" spans="1:13">
      <c r="A1915" t="n">
        <v>18019</v>
      </c>
      <c r="B1915" s="42" t="n">
        <v>46</v>
      </c>
      <c r="C1915" s="7" t="n">
        <v>1001</v>
      </c>
      <c r="D1915" s="7" t="n">
        <v>-13.3000001907349</v>
      </c>
      <c r="E1915" s="7" t="n">
        <v>0.600000023841858</v>
      </c>
      <c r="F1915" s="7" t="n">
        <v>21.75</v>
      </c>
      <c r="G1915" s="7" t="n">
        <v>90</v>
      </c>
    </row>
    <row r="1916" spans="1:13">
      <c r="A1916" t="s">
        <v>4</v>
      </c>
      <c r="B1916" s="4" t="s">
        <v>5</v>
      </c>
      <c r="C1916" s="4" t="s">
        <v>9</v>
      </c>
      <c r="D1916" s="4" t="s">
        <v>10</v>
      </c>
      <c r="E1916" s="4" t="s">
        <v>10</v>
      </c>
      <c r="F1916" s="4" t="s">
        <v>10</v>
      </c>
      <c r="G1916" s="4" t="s">
        <v>10</v>
      </c>
    </row>
    <row r="1917" spans="1:13">
      <c r="A1917" t="n">
        <v>18038</v>
      </c>
      <c r="B1917" s="42" t="n">
        <v>46</v>
      </c>
      <c r="C1917" s="7" t="n">
        <v>1002</v>
      </c>
      <c r="D1917" s="7" t="n">
        <v>-13.4499998092651</v>
      </c>
      <c r="E1917" s="7" t="n">
        <v>0.600000023841858</v>
      </c>
      <c r="F1917" s="7" t="n">
        <v>21.4500007629395</v>
      </c>
      <c r="G1917" s="7" t="n">
        <v>90</v>
      </c>
    </row>
    <row r="1918" spans="1:13">
      <c r="A1918" t="s">
        <v>4</v>
      </c>
      <c r="B1918" s="4" t="s">
        <v>5</v>
      </c>
      <c r="C1918" s="4" t="s">
        <v>9</v>
      </c>
      <c r="D1918" s="4" t="s">
        <v>10</v>
      </c>
      <c r="E1918" s="4" t="s">
        <v>10</v>
      </c>
      <c r="F1918" s="4" t="s">
        <v>10</v>
      </c>
      <c r="G1918" s="4" t="s">
        <v>10</v>
      </c>
    </row>
    <row r="1919" spans="1:13">
      <c r="A1919" t="n">
        <v>18057</v>
      </c>
      <c r="B1919" s="42" t="n">
        <v>46</v>
      </c>
      <c r="C1919" s="7" t="n">
        <v>1003</v>
      </c>
      <c r="D1919" s="7" t="n">
        <v>-13.4499998092651</v>
      </c>
      <c r="E1919" s="7" t="n">
        <v>0.600000023841858</v>
      </c>
      <c r="F1919" s="7" t="n">
        <v>22.0499992370605</v>
      </c>
      <c r="G1919" s="7" t="n">
        <v>90</v>
      </c>
    </row>
    <row r="1920" spans="1:13">
      <c r="A1920" t="s">
        <v>4</v>
      </c>
      <c r="B1920" s="4" t="s">
        <v>5</v>
      </c>
      <c r="C1920" s="4" t="s">
        <v>9</v>
      </c>
      <c r="D1920" s="4" t="s">
        <v>10</v>
      </c>
      <c r="E1920" s="4" t="s">
        <v>10</v>
      </c>
      <c r="F1920" s="4" t="s">
        <v>10</v>
      </c>
      <c r="G1920" s="4" t="s">
        <v>10</v>
      </c>
    </row>
    <row r="1921" spans="1:7">
      <c r="A1921" t="n">
        <v>18076</v>
      </c>
      <c r="B1921" s="42" t="n">
        <v>46</v>
      </c>
      <c r="C1921" s="7" t="n">
        <v>1004</v>
      </c>
      <c r="D1921" s="7" t="n">
        <v>-13.25</v>
      </c>
      <c r="E1921" s="7" t="n">
        <v>0.600000023841858</v>
      </c>
      <c r="F1921" s="7" t="n">
        <v>21.4500007629395</v>
      </c>
      <c r="G1921" s="7" t="n">
        <v>90</v>
      </c>
    </row>
    <row r="1922" spans="1:7">
      <c r="A1922" t="s">
        <v>4</v>
      </c>
      <c r="B1922" s="4" t="s">
        <v>5</v>
      </c>
      <c r="C1922" s="4" t="s">
        <v>9</v>
      </c>
      <c r="D1922" s="4" t="s">
        <v>10</v>
      </c>
      <c r="E1922" s="4" t="s">
        <v>10</v>
      </c>
      <c r="F1922" s="4" t="s">
        <v>10</v>
      </c>
      <c r="G1922" s="4" t="s">
        <v>10</v>
      </c>
    </row>
    <row r="1923" spans="1:7">
      <c r="A1923" t="n">
        <v>18095</v>
      </c>
      <c r="B1923" s="42" t="n">
        <v>46</v>
      </c>
      <c r="C1923" s="7" t="n">
        <v>1005</v>
      </c>
      <c r="D1923" s="7" t="n">
        <v>-13.25</v>
      </c>
      <c r="E1923" s="7" t="n">
        <v>0.600000023841858</v>
      </c>
      <c r="F1923" s="7" t="n">
        <v>22.0499992370605</v>
      </c>
      <c r="G1923" s="7" t="n">
        <v>90</v>
      </c>
    </row>
    <row r="1924" spans="1:7">
      <c r="A1924" t="s">
        <v>4</v>
      </c>
      <c r="B1924" s="4" t="s">
        <v>5</v>
      </c>
      <c r="C1924" s="4" t="s">
        <v>9</v>
      </c>
      <c r="D1924" s="4" t="s">
        <v>11</v>
      </c>
    </row>
    <row r="1925" spans="1:7">
      <c r="A1925" t="n">
        <v>18114</v>
      </c>
      <c r="B1925" s="62" t="n">
        <v>44</v>
      </c>
      <c r="C1925" s="7" t="n">
        <v>1000</v>
      </c>
      <c r="D1925" s="7" t="n">
        <v>128</v>
      </c>
    </row>
    <row r="1926" spans="1:7">
      <c r="A1926" t="s">
        <v>4</v>
      </c>
      <c r="B1926" s="4" t="s">
        <v>5</v>
      </c>
      <c r="C1926" s="4" t="s">
        <v>9</v>
      </c>
      <c r="D1926" s="4" t="s">
        <v>11</v>
      </c>
    </row>
    <row r="1927" spans="1:7">
      <c r="A1927" t="n">
        <v>18121</v>
      </c>
      <c r="B1927" s="62" t="n">
        <v>44</v>
      </c>
      <c r="C1927" s="7" t="n">
        <v>1001</v>
      </c>
      <c r="D1927" s="7" t="n">
        <v>128</v>
      </c>
    </row>
    <row r="1928" spans="1:7">
      <c r="A1928" t="s">
        <v>4</v>
      </c>
      <c r="B1928" s="4" t="s">
        <v>5</v>
      </c>
      <c r="C1928" s="4" t="s">
        <v>9</v>
      </c>
      <c r="D1928" s="4" t="s">
        <v>11</v>
      </c>
    </row>
    <row r="1929" spans="1:7">
      <c r="A1929" t="n">
        <v>18128</v>
      </c>
      <c r="B1929" s="62" t="n">
        <v>44</v>
      </c>
      <c r="C1929" s="7" t="n">
        <v>1002</v>
      </c>
      <c r="D1929" s="7" t="n">
        <v>128</v>
      </c>
    </row>
    <row r="1930" spans="1:7">
      <c r="A1930" t="s">
        <v>4</v>
      </c>
      <c r="B1930" s="4" t="s">
        <v>5</v>
      </c>
      <c r="C1930" s="4" t="s">
        <v>9</v>
      </c>
      <c r="D1930" s="4" t="s">
        <v>11</v>
      </c>
    </row>
    <row r="1931" spans="1:7">
      <c r="A1931" t="n">
        <v>18135</v>
      </c>
      <c r="B1931" s="62" t="n">
        <v>44</v>
      </c>
      <c r="C1931" s="7" t="n">
        <v>1003</v>
      </c>
      <c r="D1931" s="7" t="n">
        <v>128</v>
      </c>
    </row>
    <row r="1932" spans="1:7">
      <c r="A1932" t="s">
        <v>4</v>
      </c>
      <c r="B1932" s="4" t="s">
        <v>5</v>
      </c>
      <c r="C1932" s="4" t="s">
        <v>9</v>
      </c>
      <c r="D1932" s="4" t="s">
        <v>11</v>
      </c>
    </row>
    <row r="1933" spans="1:7">
      <c r="A1933" t="n">
        <v>18142</v>
      </c>
      <c r="B1933" s="62" t="n">
        <v>44</v>
      </c>
      <c r="C1933" s="7" t="n">
        <v>1004</v>
      </c>
      <c r="D1933" s="7" t="n">
        <v>128</v>
      </c>
    </row>
    <row r="1934" spans="1:7">
      <c r="A1934" t="s">
        <v>4</v>
      </c>
      <c r="B1934" s="4" t="s">
        <v>5</v>
      </c>
      <c r="C1934" s="4" t="s">
        <v>9</v>
      </c>
      <c r="D1934" s="4" t="s">
        <v>11</v>
      </c>
    </row>
    <row r="1935" spans="1:7">
      <c r="A1935" t="n">
        <v>18149</v>
      </c>
      <c r="B1935" s="62" t="n">
        <v>44</v>
      </c>
      <c r="C1935" s="7" t="n">
        <v>1005</v>
      </c>
      <c r="D1935" s="7" t="n">
        <v>128</v>
      </c>
    </row>
    <row r="1936" spans="1:7">
      <c r="A1936" t="s">
        <v>4</v>
      </c>
      <c r="B1936" s="4" t="s">
        <v>5</v>
      </c>
      <c r="C1936" s="4" t="s">
        <v>9</v>
      </c>
      <c r="D1936" s="4" t="s">
        <v>10</v>
      </c>
      <c r="E1936" s="4" t="s">
        <v>10</v>
      </c>
      <c r="F1936" s="4" t="s">
        <v>10</v>
      </c>
      <c r="G1936" s="4" t="s">
        <v>10</v>
      </c>
    </row>
    <row r="1937" spans="1:7">
      <c r="A1937" t="n">
        <v>18156</v>
      </c>
      <c r="B1937" s="42" t="n">
        <v>46</v>
      </c>
      <c r="C1937" s="7" t="n">
        <v>0</v>
      </c>
      <c r="D1937" s="7" t="n">
        <v>-13.3000001907349</v>
      </c>
      <c r="E1937" s="7" t="n">
        <v>0.00999999977648258</v>
      </c>
      <c r="F1937" s="7" t="n">
        <v>22.6800003051758</v>
      </c>
      <c r="G1937" s="7" t="n">
        <v>180</v>
      </c>
    </row>
    <row r="1938" spans="1:7">
      <c r="A1938" t="s">
        <v>4</v>
      </c>
      <c r="B1938" s="4" t="s">
        <v>5</v>
      </c>
      <c r="C1938" s="4" t="s">
        <v>9</v>
      </c>
      <c r="D1938" s="4" t="s">
        <v>7</v>
      </c>
      <c r="E1938" s="4" t="s">
        <v>12</v>
      </c>
      <c r="F1938" s="4" t="s">
        <v>10</v>
      </c>
      <c r="G1938" s="4" t="s">
        <v>10</v>
      </c>
      <c r="H1938" s="4" t="s">
        <v>10</v>
      </c>
    </row>
    <row r="1939" spans="1:7">
      <c r="A1939" t="n">
        <v>18175</v>
      </c>
      <c r="B1939" s="45" t="n">
        <v>48</v>
      </c>
      <c r="C1939" s="7" t="n">
        <v>0</v>
      </c>
      <c r="D1939" s="7" t="n">
        <v>0</v>
      </c>
      <c r="E1939" s="7" t="s">
        <v>136</v>
      </c>
      <c r="F1939" s="7" t="n">
        <v>-1</v>
      </c>
      <c r="G1939" s="7" t="n">
        <v>1</v>
      </c>
      <c r="H1939" s="7" t="n">
        <v>0</v>
      </c>
    </row>
    <row r="1940" spans="1:7">
      <c r="A1940" t="s">
        <v>4</v>
      </c>
      <c r="B1940" s="4" t="s">
        <v>5</v>
      </c>
      <c r="C1940" s="4" t="s">
        <v>9</v>
      </c>
      <c r="D1940" s="4" t="s">
        <v>10</v>
      </c>
      <c r="E1940" s="4" t="s">
        <v>10</v>
      </c>
      <c r="F1940" s="4" t="s">
        <v>10</v>
      </c>
      <c r="G1940" s="4" t="s">
        <v>9</v>
      </c>
      <c r="H1940" s="4" t="s">
        <v>9</v>
      </c>
    </row>
    <row r="1941" spans="1:7">
      <c r="A1941" t="n">
        <v>18202</v>
      </c>
      <c r="B1941" s="65" t="n">
        <v>60</v>
      </c>
      <c r="C1941" s="7" t="n">
        <v>0</v>
      </c>
      <c r="D1941" s="7" t="n">
        <v>0</v>
      </c>
      <c r="E1941" s="7" t="n">
        <v>0</v>
      </c>
      <c r="F1941" s="7" t="n">
        <v>0</v>
      </c>
      <c r="G1941" s="7" t="n">
        <v>0</v>
      </c>
      <c r="H1941" s="7" t="n">
        <v>1</v>
      </c>
    </row>
    <row r="1942" spans="1:7">
      <c r="A1942" t="s">
        <v>4</v>
      </c>
      <c r="B1942" s="4" t="s">
        <v>5</v>
      </c>
      <c r="C1942" s="4" t="s">
        <v>9</v>
      </c>
      <c r="D1942" s="4" t="s">
        <v>10</v>
      </c>
      <c r="E1942" s="4" t="s">
        <v>10</v>
      </c>
      <c r="F1942" s="4" t="s">
        <v>10</v>
      </c>
      <c r="G1942" s="4" t="s">
        <v>9</v>
      </c>
      <c r="H1942" s="4" t="s">
        <v>9</v>
      </c>
    </row>
    <row r="1943" spans="1:7">
      <c r="A1943" t="n">
        <v>18221</v>
      </c>
      <c r="B1943" s="65" t="n">
        <v>60</v>
      </c>
      <c r="C1943" s="7" t="n">
        <v>0</v>
      </c>
      <c r="D1943" s="7" t="n">
        <v>0</v>
      </c>
      <c r="E1943" s="7" t="n">
        <v>0</v>
      </c>
      <c r="F1943" s="7" t="n">
        <v>0</v>
      </c>
      <c r="G1943" s="7" t="n">
        <v>0</v>
      </c>
      <c r="H1943" s="7" t="n">
        <v>0</v>
      </c>
    </row>
    <row r="1944" spans="1:7">
      <c r="A1944" t="s">
        <v>4</v>
      </c>
      <c r="B1944" s="4" t="s">
        <v>5</v>
      </c>
      <c r="C1944" s="4" t="s">
        <v>9</v>
      </c>
      <c r="D1944" s="4" t="s">
        <v>9</v>
      </c>
      <c r="E1944" s="4" t="s">
        <v>9</v>
      </c>
    </row>
    <row r="1945" spans="1:7">
      <c r="A1945" t="n">
        <v>18240</v>
      </c>
      <c r="B1945" s="63" t="n">
        <v>61</v>
      </c>
      <c r="C1945" s="7" t="n">
        <v>0</v>
      </c>
      <c r="D1945" s="7" t="n">
        <v>65533</v>
      </c>
      <c r="E1945" s="7" t="n">
        <v>0</v>
      </c>
    </row>
    <row r="1946" spans="1:7">
      <c r="A1946" t="s">
        <v>4</v>
      </c>
      <c r="B1946" s="4" t="s">
        <v>5</v>
      </c>
      <c r="C1946" s="4" t="s">
        <v>9</v>
      </c>
      <c r="D1946" s="4" t="s">
        <v>10</v>
      </c>
      <c r="E1946" s="4" t="s">
        <v>10</v>
      </c>
      <c r="F1946" s="4" t="s">
        <v>10</v>
      </c>
      <c r="G1946" s="4" t="s">
        <v>9</v>
      </c>
      <c r="H1946" s="4" t="s">
        <v>9</v>
      </c>
    </row>
    <row r="1947" spans="1:7">
      <c r="A1947" t="n">
        <v>18247</v>
      </c>
      <c r="B1947" s="65" t="n">
        <v>60</v>
      </c>
      <c r="C1947" s="7" t="n">
        <v>0</v>
      </c>
      <c r="D1947" s="7" t="n">
        <v>0</v>
      </c>
      <c r="E1947" s="7" t="n">
        <v>-15</v>
      </c>
      <c r="F1947" s="7" t="n">
        <v>0</v>
      </c>
      <c r="G1947" s="7" t="n">
        <v>0</v>
      </c>
      <c r="H1947" s="7" t="n">
        <v>0</v>
      </c>
    </row>
    <row r="1948" spans="1:7">
      <c r="A1948" t="s">
        <v>4</v>
      </c>
      <c r="B1948" s="4" t="s">
        <v>5</v>
      </c>
      <c r="C1948" s="4" t="s">
        <v>9</v>
      </c>
      <c r="D1948" s="4" t="s">
        <v>10</v>
      </c>
      <c r="E1948" s="4" t="s">
        <v>10</v>
      </c>
      <c r="F1948" s="4" t="s">
        <v>10</v>
      </c>
      <c r="G1948" s="4" t="s">
        <v>10</v>
      </c>
    </row>
    <row r="1949" spans="1:7">
      <c r="A1949" t="n">
        <v>18266</v>
      </c>
      <c r="B1949" s="42" t="n">
        <v>46</v>
      </c>
      <c r="C1949" s="7" t="n">
        <v>23</v>
      </c>
      <c r="D1949" s="7" t="n">
        <v>-13.3000001907349</v>
      </c>
      <c r="E1949" s="7" t="n">
        <v>0.00999999977648258</v>
      </c>
      <c r="F1949" s="7" t="n">
        <v>20.8199996948242</v>
      </c>
      <c r="G1949" s="7" t="n">
        <v>360</v>
      </c>
    </row>
    <row r="1950" spans="1:7">
      <c r="A1950" t="s">
        <v>4</v>
      </c>
      <c r="B1950" s="4" t="s">
        <v>5</v>
      </c>
      <c r="C1950" s="4" t="s">
        <v>9</v>
      </c>
      <c r="D1950" s="4" t="s">
        <v>7</v>
      </c>
      <c r="E1950" s="4" t="s">
        <v>12</v>
      </c>
      <c r="F1950" s="4" t="s">
        <v>10</v>
      </c>
      <c r="G1950" s="4" t="s">
        <v>10</v>
      </c>
      <c r="H1950" s="4" t="s">
        <v>10</v>
      </c>
    </row>
    <row r="1951" spans="1:7">
      <c r="A1951" t="n">
        <v>18285</v>
      </c>
      <c r="B1951" s="45" t="n">
        <v>48</v>
      </c>
      <c r="C1951" s="7" t="n">
        <v>23</v>
      </c>
      <c r="D1951" s="7" t="n">
        <v>0</v>
      </c>
      <c r="E1951" s="7" t="s">
        <v>291</v>
      </c>
      <c r="F1951" s="7" t="n">
        <v>-1</v>
      </c>
      <c r="G1951" s="7" t="n">
        <v>1</v>
      </c>
      <c r="H1951" s="7" t="n">
        <v>0</v>
      </c>
    </row>
    <row r="1952" spans="1:7">
      <c r="A1952" t="s">
        <v>4</v>
      </c>
      <c r="B1952" s="4" t="s">
        <v>5</v>
      </c>
      <c r="C1952" s="4" t="s">
        <v>9</v>
      </c>
      <c r="D1952" s="4" t="s">
        <v>7</v>
      </c>
      <c r="E1952" s="4" t="s">
        <v>12</v>
      </c>
      <c r="F1952" s="4" t="s">
        <v>10</v>
      </c>
      <c r="G1952" s="4" t="s">
        <v>10</v>
      </c>
      <c r="H1952" s="4" t="s">
        <v>10</v>
      </c>
    </row>
    <row r="1953" spans="1:8">
      <c r="A1953" t="n">
        <v>18317</v>
      </c>
      <c r="B1953" s="45" t="n">
        <v>48</v>
      </c>
      <c r="C1953" s="7" t="n">
        <v>23</v>
      </c>
      <c r="D1953" s="7" t="n">
        <v>0</v>
      </c>
      <c r="E1953" s="7" t="s">
        <v>136</v>
      </c>
      <c r="F1953" s="7" t="n">
        <v>-1</v>
      </c>
      <c r="G1953" s="7" t="n">
        <v>1</v>
      </c>
      <c r="H1953" s="7" t="n">
        <v>0</v>
      </c>
    </row>
    <row r="1954" spans="1:8">
      <c r="A1954" t="s">
        <v>4</v>
      </c>
      <c r="B1954" s="4" t="s">
        <v>5</v>
      </c>
      <c r="C1954" s="4" t="s">
        <v>9</v>
      </c>
      <c r="D1954" s="4" t="s">
        <v>10</v>
      </c>
      <c r="E1954" s="4" t="s">
        <v>10</v>
      </c>
      <c r="F1954" s="4" t="s">
        <v>10</v>
      </c>
      <c r="G1954" s="4" t="s">
        <v>9</v>
      </c>
      <c r="H1954" s="4" t="s">
        <v>9</v>
      </c>
    </row>
    <row r="1955" spans="1:8">
      <c r="A1955" t="n">
        <v>18344</v>
      </c>
      <c r="B1955" s="65" t="n">
        <v>60</v>
      </c>
      <c r="C1955" s="7" t="n">
        <v>23</v>
      </c>
      <c r="D1955" s="7" t="n">
        <v>0</v>
      </c>
      <c r="E1955" s="7" t="n">
        <v>0</v>
      </c>
      <c r="F1955" s="7" t="n">
        <v>0</v>
      </c>
      <c r="G1955" s="7" t="n">
        <v>0</v>
      </c>
      <c r="H1955" s="7" t="n">
        <v>1</v>
      </c>
    </row>
    <row r="1956" spans="1:8">
      <c r="A1956" t="s">
        <v>4</v>
      </c>
      <c r="B1956" s="4" t="s">
        <v>5</v>
      </c>
      <c r="C1956" s="4" t="s">
        <v>9</v>
      </c>
      <c r="D1956" s="4" t="s">
        <v>10</v>
      </c>
      <c r="E1956" s="4" t="s">
        <v>10</v>
      </c>
      <c r="F1956" s="4" t="s">
        <v>10</v>
      </c>
      <c r="G1956" s="4" t="s">
        <v>9</v>
      </c>
      <c r="H1956" s="4" t="s">
        <v>9</v>
      </c>
    </row>
    <row r="1957" spans="1:8">
      <c r="A1957" t="n">
        <v>18363</v>
      </c>
      <c r="B1957" s="65" t="n">
        <v>60</v>
      </c>
      <c r="C1957" s="7" t="n">
        <v>23</v>
      </c>
      <c r="D1957" s="7" t="n">
        <v>0</v>
      </c>
      <c r="E1957" s="7" t="n">
        <v>0</v>
      </c>
      <c r="F1957" s="7" t="n">
        <v>0</v>
      </c>
      <c r="G1957" s="7" t="n">
        <v>0</v>
      </c>
      <c r="H1957" s="7" t="n">
        <v>0</v>
      </c>
    </row>
    <row r="1958" spans="1:8">
      <c r="A1958" t="s">
        <v>4</v>
      </c>
      <c r="B1958" s="4" t="s">
        <v>5</v>
      </c>
      <c r="C1958" s="4" t="s">
        <v>9</v>
      </c>
      <c r="D1958" s="4" t="s">
        <v>9</v>
      </c>
      <c r="E1958" s="4" t="s">
        <v>9</v>
      </c>
    </row>
    <row r="1959" spans="1:8">
      <c r="A1959" t="n">
        <v>18382</v>
      </c>
      <c r="B1959" s="63" t="n">
        <v>61</v>
      </c>
      <c r="C1959" s="7" t="n">
        <v>23</v>
      </c>
      <c r="D1959" s="7" t="n">
        <v>65533</v>
      </c>
      <c r="E1959" s="7" t="n">
        <v>0</v>
      </c>
    </row>
    <row r="1960" spans="1:8">
      <c r="A1960" t="s">
        <v>4</v>
      </c>
      <c r="B1960" s="4" t="s">
        <v>5</v>
      </c>
      <c r="C1960" s="4" t="s">
        <v>9</v>
      </c>
      <c r="D1960" s="4" t="s">
        <v>10</v>
      </c>
      <c r="E1960" s="4" t="s">
        <v>10</v>
      </c>
      <c r="F1960" s="4" t="s">
        <v>10</v>
      </c>
      <c r="G1960" s="4" t="s">
        <v>9</v>
      </c>
      <c r="H1960" s="4" t="s">
        <v>9</v>
      </c>
    </row>
    <row r="1961" spans="1:8">
      <c r="A1961" t="n">
        <v>18389</v>
      </c>
      <c r="B1961" s="65" t="n">
        <v>60</v>
      </c>
      <c r="C1961" s="7" t="n">
        <v>23</v>
      </c>
      <c r="D1961" s="7" t="n">
        <v>0</v>
      </c>
      <c r="E1961" s="7" t="n">
        <v>-15</v>
      </c>
      <c r="F1961" s="7" t="n">
        <v>0</v>
      </c>
      <c r="G1961" s="7" t="n">
        <v>0</v>
      </c>
      <c r="H1961" s="7" t="n">
        <v>0</v>
      </c>
    </row>
    <row r="1962" spans="1:8">
      <c r="A1962" t="s">
        <v>4</v>
      </c>
      <c r="B1962" s="4" t="s">
        <v>5</v>
      </c>
      <c r="C1962" s="4" t="s">
        <v>7</v>
      </c>
      <c r="D1962" s="4" t="s">
        <v>7</v>
      </c>
      <c r="E1962" s="4" t="s">
        <v>10</v>
      </c>
      <c r="F1962" s="4" t="s">
        <v>10</v>
      </c>
      <c r="G1962" s="4" t="s">
        <v>10</v>
      </c>
      <c r="H1962" s="4" t="s">
        <v>9</v>
      </c>
    </row>
    <row r="1963" spans="1:8">
      <c r="A1963" t="n">
        <v>18408</v>
      </c>
      <c r="B1963" s="55" t="n">
        <v>45</v>
      </c>
      <c r="C1963" s="7" t="n">
        <v>2</v>
      </c>
      <c r="D1963" s="7" t="n">
        <v>3</v>
      </c>
      <c r="E1963" s="7" t="n">
        <v>-13.3000001907349</v>
      </c>
      <c r="F1963" s="7" t="n">
        <v>0.699999988079071</v>
      </c>
      <c r="G1963" s="7" t="n">
        <v>21.7000007629395</v>
      </c>
      <c r="H1963" s="7" t="n">
        <v>0</v>
      </c>
    </row>
    <row r="1964" spans="1:8">
      <c r="A1964" t="s">
        <v>4</v>
      </c>
      <c r="B1964" s="4" t="s">
        <v>5</v>
      </c>
      <c r="C1964" s="4" t="s">
        <v>7</v>
      </c>
      <c r="D1964" s="4" t="s">
        <v>7</v>
      </c>
      <c r="E1964" s="4" t="s">
        <v>10</v>
      </c>
      <c r="F1964" s="4" t="s">
        <v>10</v>
      </c>
      <c r="G1964" s="4" t="s">
        <v>10</v>
      </c>
      <c r="H1964" s="4" t="s">
        <v>9</v>
      </c>
      <c r="I1964" s="4" t="s">
        <v>7</v>
      </c>
    </row>
    <row r="1965" spans="1:8">
      <c r="A1965" t="n">
        <v>18425</v>
      </c>
      <c r="B1965" s="55" t="n">
        <v>45</v>
      </c>
      <c r="C1965" s="7" t="n">
        <v>4</v>
      </c>
      <c r="D1965" s="7" t="n">
        <v>3</v>
      </c>
      <c r="E1965" s="7" t="n">
        <v>37</v>
      </c>
      <c r="F1965" s="7" t="n">
        <v>100</v>
      </c>
      <c r="G1965" s="7" t="n">
        <v>0</v>
      </c>
      <c r="H1965" s="7" t="n">
        <v>0</v>
      </c>
      <c r="I1965" s="7" t="n">
        <v>0</v>
      </c>
    </row>
    <row r="1966" spans="1:8">
      <c r="A1966" t="s">
        <v>4</v>
      </c>
      <c r="B1966" s="4" t="s">
        <v>5</v>
      </c>
      <c r="C1966" s="4" t="s">
        <v>7</v>
      </c>
      <c r="D1966" s="4" t="s">
        <v>7</v>
      </c>
      <c r="E1966" s="4" t="s">
        <v>10</v>
      </c>
      <c r="F1966" s="4" t="s">
        <v>9</v>
      </c>
    </row>
    <row r="1967" spans="1:8">
      <c r="A1967" t="n">
        <v>18443</v>
      </c>
      <c r="B1967" s="55" t="n">
        <v>45</v>
      </c>
      <c r="C1967" s="7" t="n">
        <v>5</v>
      </c>
      <c r="D1967" s="7" t="n">
        <v>3</v>
      </c>
      <c r="E1967" s="7" t="n">
        <v>3.20000004768372</v>
      </c>
      <c r="F1967" s="7" t="n">
        <v>0</v>
      </c>
    </row>
    <row r="1968" spans="1:8">
      <c r="A1968" t="s">
        <v>4</v>
      </c>
      <c r="B1968" s="4" t="s">
        <v>5</v>
      </c>
      <c r="C1968" s="4" t="s">
        <v>7</v>
      </c>
      <c r="D1968" s="4" t="s">
        <v>7</v>
      </c>
      <c r="E1968" s="4" t="s">
        <v>10</v>
      </c>
      <c r="F1968" s="4" t="s">
        <v>9</v>
      </c>
    </row>
    <row r="1969" spans="1:9">
      <c r="A1969" t="n">
        <v>18452</v>
      </c>
      <c r="B1969" s="55" t="n">
        <v>45</v>
      </c>
      <c r="C1969" s="7" t="n">
        <v>11</v>
      </c>
      <c r="D1969" s="7" t="n">
        <v>3</v>
      </c>
      <c r="E1969" s="7" t="n">
        <v>31.5</v>
      </c>
      <c r="F1969" s="7" t="n">
        <v>0</v>
      </c>
    </row>
    <row r="1970" spans="1:9">
      <c r="A1970" t="s">
        <v>4</v>
      </c>
      <c r="B1970" s="4" t="s">
        <v>5</v>
      </c>
      <c r="C1970" s="4" t="s">
        <v>7</v>
      </c>
    </row>
    <row r="1971" spans="1:9">
      <c r="A1971" t="n">
        <v>18461</v>
      </c>
      <c r="B1971" s="54" t="n">
        <v>116</v>
      </c>
      <c r="C1971" s="7" t="n">
        <v>0</v>
      </c>
    </row>
    <row r="1972" spans="1:9">
      <c r="A1972" t="s">
        <v>4</v>
      </c>
      <c r="B1972" s="4" t="s">
        <v>5</v>
      </c>
      <c r="C1972" s="4" t="s">
        <v>7</v>
      </c>
      <c r="D1972" s="4" t="s">
        <v>9</v>
      </c>
    </row>
    <row r="1973" spans="1:9">
      <c r="A1973" t="n">
        <v>18463</v>
      </c>
      <c r="B1973" s="54" t="n">
        <v>116</v>
      </c>
      <c r="C1973" s="7" t="n">
        <v>2</v>
      </c>
      <c r="D1973" s="7" t="n">
        <v>1</v>
      </c>
    </row>
    <row r="1974" spans="1:9">
      <c r="A1974" t="s">
        <v>4</v>
      </c>
      <c r="B1974" s="4" t="s">
        <v>5</v>
      </c>
      <c r="C1974" s="4" t="s">
        <v>7</v>
      </c>
      <c r="D1974" s="4" t="s">
        <v>11</v>
      </c>
    </row>
    <row r="1975" spans="1:9">
      <c r="A1975" t="n">
        <v>18467</v>
      </c>
      <c r="B1975" s="54" t="n">
        <v>116</v>
      </c>
      <c r="C1975" s="7" t="n">
        <v>5</v>
      </c>
      <c r="D1975" s="7" t="n">
        <v>1084227584</v>
      </c>
    </row>
    <row r="1976" spans="1:9">
      <c r="A1976" t="s">
        <v>4</v>
      </c>
      <c r="B1976" s="4" t="s">
        <v>5</v>
      </c>
      <c r="C1976" s="4" t="s">
        <v>7</v>
      </c>
      <c r="D1976" s="4" t="s">
        <v>9</v>
      </c>
    </row>
    <row r="1977" spans="1:9">
      <c r="A1977" t="n">
        <v>18473</v>
      </c>
      <c r="B1977" s="54" t="n">
        <v>116</v>
      </c>
      <c r="C1977" s="7" t="n">
        <v>6</v>
      </c>
      <c r="D1977" s="7" t="n">
        <v>1</v>
      </c>
    </row>
    <row r="1978" spans="1:9">
      <c r="A1978" t="s">
        <v>4</v>
      </c>
      <c r="B1978" s="4" t="s">
        <v>5</v>
      </c>
      <c r="C1978" s="4" t="s">
        <v>7</v>
      </c>
      <c r="D1978" s="4" t="s">
        <v>7</v>
      </c>
      <c r="E1978" s="4" t="s">
        <v>10</v>
      </c>
      <c r="F1978" s="4" t="s">
        <v>10</v>
      </c>
      <c r="G1978" s="4" t="s">
        <v>10</v>
      </c>
      <c r="H1978" s="4" t="s">
        <v>9</v>
      </c>
      <c r="I1978" s="4" t="s">
        <v>7</v>
      </c>
    </row>
    <row r="1979" spans="1:9">
      <c r="A1979" t="n">
        <v>18477</v>
      </c>
      <c r="B1979" s="55" t="n">
        <v>45</v>
      </c>
      <c r="C1979" s="7" t="n">
        <v>4</v>
      </c>
      <c r="D1979" s="7" t="n">
        <v>3</v>
      </c>
      <c r="E1979" s="7" t="n">
        <v>27</v>
      </c>
      <c r="F1979" s="7" t="n">
        <v>115</v>
      </c>
      <c r="G1979" s="7" t="n">
        <v>0</v>
      </c>
      <c r="H1979" s="7" t="n">
        <v>6000</v>
      </c>
      <c r="I1979" s="7" t="n">
        <v>0</v>
      </c>
    </row>
    <row r="1980" spans="1:9">
      <c r="A1980" t="s">
        <v>4</v>
      </c>
      <c r="B1980" s="4" t="s">
        <v>5</v>
      </c>
      <c r="C1980" s="4" t="s">
        <v>7</v>
      </c>
      <c r="D1980" s="4" t="s">
        <v>7</v>
      </c>
      <c r="E1980" s="4" t="s">
        <v>10</v>
      </c>
      <c r="F1980" s="4" t="s">
        <v>9</v>
      </c>
    </row>
    <row r="1981" spans="1:9">
      <c r="A1981" t="n">
        <v>18495</v>
      </c>
      <c r="B1981" s="55" t="n">
        <v>45</v>
      </c>
      <c r="C1981" s="7" t="n">
        <v>5</v>
      </c>
      <c r="D1981" s="7" t="n">
        <v>3</v>
      </c>
      <c r="E1981" s="7" t="n">
        <v>1.20000004768372</v>
      </c>
      <c r="F1981" s="7" t="n">
        <v>6000</v>
      </c>
    </row>
    <row r="1982" spans="1:9">
      <c r="A1982" t="s">
        <v>4</v>
      </c>
      <c r="B1982" s="4" t="s">
        <v>5</v>
      </c>
      <c r="C1982" s="4" t="s">
        <v>7</v>
      </c>
      <c r="D1982" s="4" t="s">
        <v>9</v>
      </c>
      <c r="E1982" s="4" t="s">
        <v>10</v>
      </c>
    </row>
    <row r="1983" spans="1:9">
      <c r="A1983" t="n">
        <v>18504</v>
      </c>
      <c r="B1983" s="25" t="n">
        <v>58</v>
      </c>
      <c r="C1983" s="7" t="n">
        <v>100</v>
      </c>
      <c r="D1983" s="7" t="n">
        <v>1000</v>
      </c>
      <c r="E1983" s="7" t="n">
        <v>1</v>
      </c>
    </row>
    <row r="1984" spans="1:9">
      <c r="A1984" t="s">
        <v>4</v>
      </c>
      <c r="B1984" s="4" t="s">
        <v>5</v>
      </c>
      <c r="C1984" s="4" t="s">
        <v>7</v>
      </c>
      <c r="D1984" s="4" t="s">
        <v>9</v>
      </c>
    </row>
    <row r="1985" spans="1:9">
      <c r="A1985" t="n">
        <v>18512</v>
      </c>
      <c r="B1985" s="25" t="n">
        <v>58</v>
      </c>
      <c r="C1985" s="7" t="n">
        <v>255</v>
      </c>
      <c r="D1985" s="7" t="n">
        <v>0</v>
      </c>
    </row>
    <row r="1986" spans="1:9">
      <c r="A1986" t="s">
        <v>4</v>
      </c>
      <c r="B1986" s="4" t="s">
        <v>5</v>
      </c>
      <c r="C1986" s="4" t="s">
        <v>7</v>
      </c>
      <c r="D1986" s="4" t="s">
        <v>9</v>
      </c>
    </row>
    <row r="1987" spans="1:9">
      <c r="A1987" t="n">
        <v>18516</v>
      </c>
      <c r="B1987" s="55" t="n">
        <v>45</v>
      </c>
      <c r="C1987" s="7" t="n">
        <v>7</v>
      </c>
      <c r="D1987" s="7" t="n">
        <v>255</v>
      </c>
    </row>
    <row r="1988" spans="1:9">
      <c r="A1988" t="s">
        <v>4</v>
      </c>
      <c r="B1988" s="4" t="s">
        <v>5</v>
      </c>
      <c r="C1988" s="4" t="s">
        <v>7</v>
      </c>
      <c r="D1988" s="4" t="s">
        <v>9</v>
      </c>
      <c r="E1988" s="4" t="s">
        <v>9</v>
      </c>
      <c r="F1988" s="4" t="s">
        <v>7</v>
      </c>
    </row>
    <row r="1989" spans="1:9">
      <c r="A1989" t="n">
        <v>18520</v>
      </c>
      <c r="B1989" s="35" t="n">
        <v>25</v>
      </c>
      <c r="C1989" s="7" t="n">
        <v>1</v>
      </c>
      <c r="D1989" s="7" t="n">
        <v>60</v>
      </c>
      <c r="E1989" s="7" t="n">
        <v>640</v>
      </c>
      <c r="F1989" s="7" t="n">
        <v>1</v>
      </c>
    </row>
    <row r="1990" spans="1:9">
      <c r="A1990" t="s">
        <v>4</v>
      </c>
      <c r="B1990" s="4" t="s">
        <v>5</v>
      </c>
      <c r="C1990" s="4" t="s">
        <v>7</v>
      </c>
      <c r="D1990" s="4" t="s">
        <v>9</v>
      </c>
      <c r="E1990" s="4" t="s">
        <v>12</v>
      </c>
    </row>
    <row r="1991" spans="1:9">
      <c r="A1991" t="n">
        <v>18527</v>
      </c>
      <c r="B1991" s="30" t="n">
        <v>51</v>
      </c>
      <c r="C1991" s="7" t="n">
        <v>4</v>
      </c>
      <c r="D1991" s="7" t="n">
        <v>0</v>
      </c>
      <c r="E1991" s="7" t="s">
        <v>164</v>
      </c>
    </row>
    <row r="1992" spans="1:9">
      <c r="A1992" t="s">
        <v>4</v>
      </c>
      <c r="B1992" s="4" t="s">
        <v>5</v>
      </c>
      <c r="C1992" s="4" t="s">
        <v>9</v>
      </c>
    </row>
    <row r="1993" spans="1:9">
      <c r="A1993" t="n">
        <v>18540</v>
      </c>
      <c r="B1993" s="26" t="n">
        <v>16</v>
      </c>
      <c r="C1993" s="7" t="n">
        <v>0</v>
      </c>
    </row>
    <row r="1994" spans="1:9">
      <c r="A1994" t="s">
        <v>4</v>
      </c>
      <c r="B1994" s="4" t="s">
        <v>5</v>
      </c>
      <c r="C1994" s="4" t="s">
        <v>9</v>
      </c>
      <c r="D1994" s="4" t="s">
        <v>7</v>
      </c>
      <c r="E1994" s="4" t="s">
        <v>11</v>
      </c>
      <c r="F1994" s="4" t="s">
        <v>52</v>
      </c>
      <c r="G1994" s="4" t="s">
        <v>7</v>
      </c>
      <c r="H1994" s="4" t="s">
        <v>7</v>
      </c>
      <c r="I1994" s="4" t="s">
        <v>7</v>
      </c>
      <c r="J1994" s="4" t="s">
        <v>11</v>
      </c>
      <c r="K1994" s="4" t="s">
        <v>52</v>
      </c>
      <c r="L1994" s="4" t="s">
        <v>7</v>
      </c>
      <c r="M1994" s="4" t="s">
        <v>7</v>
      </c>
    </row>
    <row r="1995" spans="1:9">
      <c r="A1995" t="n">
        <v>18543</v>
      </c>
      <c r="B1995" s="31" t="n">
        <v>26</v>
      </c>
      <c r="C1995" s="7" t="n">
        <v>0</v>
      </c>
      <c r="D1995" s="7" t="n">
        <v>17</v>
      </c>
      <c r="E1995" s="7" t="n">
        <v>61936</v>
      </c>
      <c r="F1995" s="7" t="s">
        <v>292</v>
      </c>
      <c r="G1995" s="7" t="n">
        <v>2</v>
      </c>
      <c r="H1995" s="7" t="n">
        <v>3</v>
      </c>
      <c r="I1995" s="7" t="n">
        <v>17</v>
      </c>
      <c r="J1995" s="7" t="n">
        <v>61937</v>
      </c>
      <c r="K1995" s="7" t="s">
        <v>293</v>
      </c>
      <c r="L1995" s="7" t="n">
        <v>2</v>
      </c>
      <c r="M1995" s="7" t="n">
        <v>0</v>
      </c>
    </row>
    <row r="1996" spans="1:9">
      <c r="A1996" t="s">
        <v>4</v>
      </c>
      <c r="B1996" s="4" t="s">
        <v>5</v>
      </c>
    </row>
    <row r="1997" spans="1:9">
      <c r="A1997" t="n">
        <v>18673</v>
      </c>
      <c r="B1997" s="32" t="n">
        <v>28</v>
      </c>
    </row>
    <row r="1998" spans="1:9">
      <c r="A1998" t="s">
        <v>4</v>
      </c>
      <c r="B1998" s="4" t="s">
        <v>5</v>
      </c>
      <c r="C1998" s="4" t="s">
        <v>7</v>
      </c>
      <c r="D1998" s="4" t="s">
        <v>9</v>
      </c>
      <c r="E1998" s="4" t="s">
        <v>9</v>
      </c>
      <c r="F1998" s="4" t="s">
        <v>7</v>
      </c>
    </row>
    <row r="1999" spans="1:9">
      <c r="A1999" t="n">
        <v>18674</v>
      </c>
      <c r="B1999" s="35" t="n">
        <v>25</v>
      </c>
      <c r="C1999" s="7" t="n">
        <v>1</v>
      </c>
      <c r="D1999" s="7" t="n">
        <v>60</v>
      </c>
      <c r="E1999" s="7" t="n">
        <v>280</v>
      </c>
      <c r="F1999" s="7" t="n">
        <v>2</v>
      </c>
    </row>
    <row r="2000" spans="1:9">
      <c r="A2000" t="s">
        <v>4</v>
      </c>
      <c r="B2000" s="4" t="s">
        <v>5</v>
      </c>
      <c r="C2000" s="4" t="s">
        <v>7</v>
      </c>
      <c r="D2000" s="4" t="s">
        <v>9</v>
      </c>
      <c r="E2000" s="4" t="s">
        <v>12</v>
      </c>
    </row>
    <row r="2001" spans="1:13">
      <c r="A2001" t="n">
        <v>18681</v>
      </c>
      <c r="B2001" s="30" t="n">
        <v>51</v>
      </c>
      <c r="C2001" s="7" t="n">
        <v>4</v>
      </c>
      <c r="D2001" s="7" t="n">
        <v>23</v>
      </c>
      <c r="E2001" s="7" t="s">
        <v>85</v>
      </c>
    </row>
    <row r="2002" spans="1:13">
      <c r="A2002" t="s">
        <v>4</v>
      </c>
      <c r="B2002" s="4" t="s">
        <v>5</v>
      </c>
      <c r="C2002" s="4" t="s">
        <v>9</v>
      </c>
    </row>
    <row r="2003" spans="1:13">
      <c r="A2003" t="n">
        <v>18695</v>
      </c>
      <c r="B2003" s="26" t="n">
        <v>16</v>
      </c>
      <c r="C2003" s="7" t="n">
        <v>0</v>
      </c>
    </row>
    <row r="2004" spans="1:13">
      <c r="A2004" t="s">
        <v>4</v>
      </c>
      <c r="B2004" s="4" t="s">
        <v>5</v>
      </c>
      <c r="C2004" s="4" t="s">
        <v>9</v>
      </c>
      <c r="D2004" s="4" t="s">
        <v>7</v>
      </c>
      <c r="E2004" s="4" t="s">
        <v>11</v>
      </c>
      <c r="F2004" s="4" t="s">
        <v>52</v>
      </c>
      <c r="G2004" s="4" t="s">
        <v>7</v>
      </c>
      <c r="H2004" s="4" t="s">
        <v>7</v>
      </c>
      <c r="I2004" s="4" t="s">
        <v>7</v>
      </c>
      <c r="J2004" s="4" t="s">
        <v>11</v>
      </c>
      <c r="K2004" s="4" t="s">
        <v>52</v>
      </c>
      <c r="L2004" s="4" t="s">
        <v>7</v>
      </c>
      <c r="M2004" s="4" t="s">
        <v>7</v>
      </c>
    </row>
    <row r="2005" spans="1:13">
      <c r="A2005" t="n">
        <v>18698</v>
      </c>
      <c r="B2005" s="31" t="n">
        <v>26</v>
      </c>
      <c r="C2005" s="7" t="n">
        <v>23</v>
      </c>
      <c r="D2005" s="7" t="n">
        <v>17</v>
      </c>
      <c r="E2005" s="7" t="n">
        <v>28339</v>
      </c>
      <c r="F2005" s="7" t="s">
        <v>294</v>
      </c>
      <c r="G2005" s="7" t="n">
        <v>2</v>
      </c>
      <c r="H2005" s="7" t="n">
        <v>3</v>
      </c>
      <c r="I2005" s="7" t="n">
        <v>17</v>
      </c>
      <c r="J2005" s="7" t="n">
        <v>28340</v>
      </c>
      <c r="K2005" s="7" t="s">
        <v>295</v>
      </c>
      <c r="L2005" s="7" t="n">
        <v>2</v>
      </c>
      <c r="M2005" s="7" t="n">
        <v>0</v>
      </c>
    </row>
    <row r="2006" spans="1:13">
      <c r="A2006" t="s">
        <v>4</v>
      </c>
      <c r="B2006" s="4" t="s">
        <v>5</v>
      </c>
    </row>
    <row r="2007" spans="1:13">
      <c r="A2007" t="n">
        <v>18843</v>
      </c>
      <c r="B2007" s="32" t="n">
        <v>28</v>
      </c>
    </row>
    <row r="2008" spans="1:13">
      <c r="A2008" t="s">
        <v>4</v>
      </c>
      <c r="B2008" s="4" t="s">
        <v>5</v>
      </c>
      <c r="C2008" s="4" t="s">
        <v>7</v>
      </c>
      <c r="D2008" s="4" t="s">
        <v>9</v>
      </c>
      <c r="E2008" s="4" t="s">
        <v>9</v>
      </c>
      <c r="F2008" s="4" t="s">
        <v>7</v>
      </c>
    </row>
    <row r="2009" spans="1:13">
      <c r="A2009" t="n">
        <v>18844</v>
      </c>
      <c r="B2009" s="35" t="n">
        <v>25</v>
      </c>
      <c r="C2009" s="7" t="n">
        <v>1</v>
      </c>
      <c r="D2009" s="7" t="n">
        <v>60</v>
      </c>
      <c r="E2009" s="7" t="n">
        <v>640</v>
      </c>
      <c r="F2009" s="7" t="n">
        <v>1</v>
      </c>
    </row>
    <row r="2010" spans="1:13">
      <c r="A2010" t="s">
        <v>4</v>
      </c>
      <c r="B2010" s="4" t="s">
        <v>5</v>
      </c>
      <c r="C2010" s="4" t="s">
        <v>7</v>
      </c>
      <c r="D2010" s="4" t="s">
        <v>9</v>
      </c>
      <c r="E2010" s="4" t="s">
        <v>12</v>
      </c>
    </row>
    <row r="2011" spans="1:13">
      <c r="A2011" t="n">
        <v>18851</v>
      </c>
      <c r="B2011" s="30" t="n">
        <v>51</v>
      </c>
      <c r="C2011" s="7" t="n">
        <v>4</v>
      </c>
      <c r="D2011" s="7" t="n">
        <v>0</v>
      </c>
      <c r="E2011" s="7" t="s">
        <v>287</v>
      </c>
    </row>
    <row r="2012" spans="1:13">
      <c r="A2012" t="s">
        <v>4</v>
      </c>
      <c r="B2012" s="4" t="s">
        <v>5</v>
      </c>
      <c r="C2012" s="4" t="s">
        <v>9</v>
      </c>
    </row>
    <row r="2013" spans="1:13">
      <c r="A2013" t="n">
        <v>18865</v>
      </c>
      <c r="B2013" s="26" t="n">
        <v>16</v>
      </c>
      <c r="C2013" s="7" t="n">
        <v>0</v>
      </c>
    </row>
    <row r="2014" spans="1:13">
      <c r="A2014" t="s">
        <v>4</v>
      </c>
      <c r="B2014" s="4" t="s">
        <v>5</v>
      </c>
      <c r="C2014" s="4" t="s">
        <v>9</v>
      </c>
      <c r="D2014" s="4" t="s">
        <v>7</v>
      </c>
      <c r="E2014" s="4" t="s">
        <v>11</v>
      </c>
      <c r="F2014" s="4" t="s">
        <v>52</v>
      </c>
      <c r="G2014" s="4" t="s">
        <v>7</v>
      </c>
      <c r="H2014" s="4" t="s">
        <v>7</v>
      </c>
      <c r="I2014" s="4" t="s">
        <v>7</v>
      </c>
      <c r="J2014" s="4" t="s">
        <v>11</v>
      </c>
      <c r="K2014" s="4" t="s">
        <v>52</v>
      </c>
      <c r="L2014" s="4" t="s">
        <v>7</v>
      </c>
      <c r="M2014" s="4" t="s">
        <v>7</v>
      </c>
    </row>
    <row r="2015" spans="1:13">
      <c r="A2015" t="n">
        <v>18868</v>
      </c>
      <c r="B2015" s="31" t="n">
        <v>26</v>
      </c>
      <c r="C2015" s="7" t="n">
        <v>0</v>
      </c>
      <c r="D2015" s="7" t="n">
        <v>17</v>
      </c>
      <c r="E2015" s="7" t="n">
        <v>61938</v>
      </c>
      <c r="F2015" s="7" t="s">
        <v>296</v>
      </c>
      <c r="G2015" s="7" t="n">
        <v>2</v>
      </c>
      <c r="H2015" s="7" t="n">
        <v>3</v>
      </c>
      <c r="I2015" s="7" t="n">
        <v>17</v>
      </c>
      <c r="J2015" s="7" t="n">
        <v>61939</v>
      </c>
      <c r="K2015" s="7" t="s">
        <v>297</v>
      </c>
      <c r="L2015" s="7" t="n">
        <v>2</v>
      </c>
      <c r="M2015" s="7" t="n">
        <v>0</v>
      </c>
    </row>
    <row r="2016" spans="1:13">
      <c r="A2016" t="s">
        <v>4</v>
      </c>
      <c r="B2016" s="4" t="s">
        <v>5</v>
      </c>
    </row>
    <row r="2017" spans="1:13">
      <c r="A2017" t="n">
        <v>18942</v>
      </c>
      <c r="B2017" s="32" t="n">
        <v>28</v>
      </c>
    </row>
    <row r="2018" spans="1:13">
      <c r="A2018" t="s">
        <v>4</v>
      </c>
      <c r="B2018" s="4" t="s">
        <v>5</v>
      </c>
      <c r="C2018" s="4" t="s">
        <v>7</v>
      </c>
      <c r="D2018" s="4" t="s">
        <v>9</v>
      </c>
      <c r="E2018" s="4" t="s">
        <v>9</v>
      </c>
      <c r="F2018" s="4" t="s">
        <v>7</v>
      </c>
    </row>
    <row r="2019" spans="1:13">
      <c r="A2019" t="n">
        <v>18943</v>
      </c>
      <c r="B2019" s="35" t="n">
        <v>25</v>
      </c>
      <c r="C2019" s="7" t="n">
        <v>1</v>
      </c>
      <c r="D2019" s="7" t="n">
        <v>60</v>
      </c>
      <c r="E2019" s="7" t="n">
        <v>280</v>
      </c>
      <c r="F2019" s="7" t="n">
        <v>2</v>
      </c>
    </row>
    <row r="2020" spans="1:13">
      <c r="A2020" t="s">
        <v>4</v>
      </c>
      <c r="B2020" s="4" t="s">
        <v>5</v>
      </c>
      <c r="C2020" s="4" t="s">
        <v>7</v>
      </c>
      <c r="D2020" s="4" t="s">
        <v>9</v>
      </c>
      <c r="E2020" s="4" t="s">
        <v>12</v>
      </c>
    </row>
    <row r="2021" spans="1:13">
      <c r="A2021" t="n">
        <v>18950</v>
      </c>
      <c r="B2021" s="30" t="n">
        <v>51</v>
      </c>
      <c r="C2021" s="7" t="n">
        <v>4</v>
      </c>
      <c r="D2021" s="7" t="n">
        <v>23</v>
      </c>
      <c r="E2021" s="7" t="s">
        <v>298</v>
      </c>
    </row>
    <row r="2022" spans="1:13">
      <c r="A2022" t="s">
        <v>4</v>
      </c>
      <c r="B2022" s="4" t="s">
        <v>5</v>
      </c>
      <c r="C2022" s="4" t="s">
        <v>9</v>
      </c>
    </row>
    <row r="2023" spans="1:13">
      <c r="A2023" t="n">
        <v>18964</v>
      </c>
      <c r="B2023" s="26" t="n">
        <v>16</v>
      </c>
      <c r="C2023" s="7" t="n">
        <v>0</v>
      </c>
    </row>
    <row r="2024" spans="1:13">
      <c r="A2024" t="s">
        <v>4</v>
      </c>
      <c r="B2024" s="4" t="s">
        <v>5</v>
      </c>
      <c r="C2024" s="4" t="s">
        <v>9</v>
      </c>
      <c r="D2024" s="4" t="s">
        <v>7</v>
      </c>
      <c r="E2024" s="4" t="s">
        <v>11</v>
      </c>
      <c r="F2024" s="4" t="s">
        <v>52</v>
      </c>
      <c r="G2024" s="4" t="s">
        <v>7</v>
      </c>
      <c r="H2024" s="4" t="s">
        <v>7</v>
      </c>
    </row>
    <row r="2025" spans="1:13">
      <c r="A2025" t="n">
        <v>18967</v>
      </c>
      <c r="B2025" s="31" t="n">
        <v>26</v>
      </c>
      <c r="C2025" s="7" t="n">
        <v>23</v>
      </c>
      <c r="D2025" s="7" t="n">
        <v>17</v>
      </c>
      <c r="E2025" s="7" t="n">
        <v>28341</v>
      </c>
      <c r="F2025" s="7" t="s">
        <v>299</v>
      </c>
      <c r="G2025" s="7" t="n">
        <v>2</v>
      </c>
      <c r="H2025" s="7" t="n">
        <v>0</v>
      </c>
    </row>
    <row r="2026" spans="1:13">
      <c r="A2026" t="s">
        <v>4</v>
      </c>
      <c r="B2026" s="4" t="s">
        <v>5</v>
      </c>
    </row>
    <row r="2027" spans="1:13">
      <c r="A2027" t="n">
        <v>19006</v>
      </c>
      <c r="B2027" s="32" t="n">
        <v>28</v>
      </c>
    </row>
    <row r="2028" spans="1:13">
      <c r="A2028" t="s">
        <v>4</v>
      </c>
      <c r="B2028" s="4" t="s">
        <v>5</v>
      </c>
      <c r="C2028" s="4" t="s">
        <v>7</v>
      </c>
      <c r="D2028" s="4" t="s">
        <v>9</v>
      </c>
      <c r="E2028" s="4" t="s">
        <v>9</v>
      </c>
      <c r="F2028" s="4" t="s">
        <v>7</v>
      </c>
    </row>
    <row r="2029" spans="1:13">
      <c r="A2029" t="n">
        <v>19007</v>
      </c>
      <c r="B2029" s="35" t="n">
        <v>25</v>
      </c>
      <c r="C2029" s="7" t="n">
        <v>1</v>
      </c>
      <c r="D2029" s="7" t="n">
        <v>65535</v>
      </c>
      <c r="E2029" s="7" t="n">
        <v>65535</v>
      </c>
      <c r="F2029" s="7" t="n">
        <v>0</v>
      </c>
    </row>
    <row r="2030" spans="1:13">
      <c r="A2030" t="s">
        <v>4</v>
      </c>
      <c r="B2030" s="4" t="s">
        <v>5</v>
      </c>
      <c r="C2030" s="4" t="s">
        <v>9</v>
      </c>
      <c r="D2030" s="4" t="s">
        <v>7</v>
      </c>
    </row>
    <row r="2031" spans="1:13">
      <c r="A2031" t="n">
        <v>19014</v>
      </c>
      <c r="B2031" s="60" t="n">
        <v>89</v>
      </c>
      <c r="C2031" s="7" t="n">
        <v>65533</v>
      </c>
      <c r="D2031" s="7" t="n">
        <v>1</v>
      </c>
    </row>
    <row r="2032" spans="1:13">
      <c r="A2032" t="s">
        <v>4</v>
      </c>
      <c r="B2032" s="4" t="s">
        <v>5</v>
      </c>
      <c r="C2032" s="4" t="s">
        <v>7</v>
      </c>
      <c r="D2032" s="4" t="s">
        <v>9</v>
      </c>
      <c r="E2032" s="4" t="s">
        <v>10</v>
      </c>
    </row>
    <row r="2033" spans="1:8">
      <c r="A2033" t="n">
        <v>19018</v>
      </c>
      <c r="B2033" s="25" t="n">
        <v>58</v>
      </c>
      <c r="C2033" s="7" t="n">
        <v>0</v>
      </c>
      <c r="D2033" s="7" t="n">
        <v>500</v>
      </c>
      <c r="E2033" s="7" t="n">
        <v>1</v>
      </c>
    </row>
    <row r="2034" spans="1:8">
      <c r="A2034" t="s">
        <v>4</v>
      </c>
      <c r="B2034" s="4" t="s">
        <v>5</v>
      </c>
      <c r="C2034" s="4" t="s">
        <v>7</v>
      </c>
      <c r="D2034" s="4" t="s">
        <v>9</v>
      </c>
    </row>
    <row r="2035" spans="1:8">
      <c r="A2035" t="n">
        <v>19026</v>
      </c>
      <c r="B2035" s="25" t="n">
        <v>58</v>
      </c>
      <c r="C2035" s="7" t="n">
        <v>255</v>
      </c>
      <c r="D2035" s="7" t="n">
        <v>0</v>
      </c>
    </row>
    <row r="2036" spans="1:8">
      <c r="A2036" t="s">
        <v>4</v>
      </c>
      <c r="B2036" s="4" t="s">
        <v>5</v>
      </c>
      <c r="C2036" s="4" t="s">
        <v>7</v>
      </c>
      <c r="D2036" s="4" t="s">
        <v>7</v>
      </c>
      <c r="E2036" s="4" t="s">
        <v>10</v>
      </c>
      <c r="F2036" s="4" t="s">
        <v>10</v>
      </c>
      <c r="G2036" s="4" t="s">
        <v>10</v>
      </c>
      <c r="H2036" s="4" t="s">
        <v>9</v>
      </c>
    </row>
    <row r="2037" spans="1:8">
      <c r="A2037" t="n">
        <v>19030</v>
      </c>
      <c r="B2037" s="55" t="n">
        <v>45</v>
      </c>
      <c r="C2037" s="7" t="n">
        <v>2</v>
      </c>
      <c r="D2037" s="7" t="n">
        <v>3</v>
      </c>
      <c r="E2037" s="7" t="n">
        <v>-13.3000001907349</v>
      </c>
      <c r="F2037" s="7" t="n">
        <v>1.12000000476837</v>
      </c>
      <c r="G2037" s="7" t="n">
        <v>21.7000007629395</v>
      </c>
      <c r="H2037" s="7" t="n">
        <v>0</v>
      </c>
    </row>
    <row r="2038" spans="1:8">
      <c r="A2038" t="s">
        <v>4</v>
      </c>
      <c r="B2038" s="4" t="s">
        <v>5</v>
      </c>
      <c r="C2038" s="4" t="s">
        <v>7</v>
      </c>
      <c r="D2038" s="4" t="s">
        <v>7</v>
      </c>
      <c r="E2038" s="4" t="s">
        <v>10</v>
      </c>
      <c r="F2038" s="4" t="s">
        <v>10</v>
      </c>
      <c r="G2038" s="4" t="s">
        <v>10</v>
      </c>
      <c r="H2038" s="4" t="s">
        <v>9</v>
      </c>
      <c r="I2038" s="4" t="s">
        <v>7</v>
      </c>
    </row>
    <row r="2039" spans="1:8">
      <c r="A2039" t="n">
        <v>19047</v>
      </c>
      <c r="B2039" s="55" t="n">
        <v>45</v>
      </c>
      <c r="C2039" s="7" t="n">
        <v>4</v>
      </c>
      <c r="D2039" s="7" t="n">
        <v>3</v>
      </c>
      <c r="E2039" s="7" t="n">
        <v>9</v>
      </c>
      <c r="F2039" s="7" t="n">
        <v>152</v>
      </c>
      <c r="G2039" s="7" t="n">
        <v>0</v>
      </c>
      <c r="H2039" s="7" t="n">
        <v>0</v>
      </c>
      <c r="I2039" s="7" t="n">
        <v>0</v>
      </c>
    </row>
    <row r="2040" spans="1:8">
      <c r="A2040" t="s">
        <v>4</v>
      </c>
      <c r="B2040" s="4" t="s">
        <v>5</v>
      </c>
      <c r="C2040" s="4" t="s">
        <v>7</v>
      </c>
      <c r="D2040" s="4" t="s">
        <v>7</v>
      </c>
      <c r="E2040" s="4" t="s">
        <v>10</v>
      </c>
      <c r="F2040" s="4" t="s">
        <v>9</v>
      </c>
    </row>
    <row r="2041" spans="1:8">
      <c r="A2041" t="n">
        <v>19065</v>
      </c>
      <c r="B2041" s="55" t="n">
        <v>45</v>
      </c>
      <c r="C2041" s="7" t="n">
        <v>5</v>
      </c>
      <c r="D2041" s="7" t="n">
        <v>3</v>
      </c>
      <c r="E2041" s="7" t="n">
        <v>1.89999997615814</v>
      </c>
      <c r="F2041" s="7" t="n">
        <v>0</v>
      </c>
    </row>
    <row r="2042" spans="1:8">
      <c r="A2042" t="s">
        <v>4</v>
      </c>
      <c r="B2042" s="4" t="s">
        <v>5</v>
      </c>
      <c r="C2042" s="4" t="s">
        <v>7</v>
      </c>
      <c r="D2042" s="4" t="s">
        <v>7</v>
      </c>
      <c r="E2042" s="4" t="s">
        <v>10</v>
      </c>
      <c r="F2042" s="4" t="s">
        <v>9</v>
      </c>
    </row>
    <row r="2043" spans="1:8">
      <c r="A2043" t="n">
        <v>19074</v>
      </c>
      <c r="B2043" s="55" t="n">
        <v>45</v>
      </c>
      <c r="C2043" s="7" t="n">
        <v>11</v>
      </c>
      <c r="D2043" s="7" t="n">
        <v>3</v>
      </c>
      <c r="E2043" s="7" t="n">
        <v>26.7999992370605</v>
      </c>
      <c r="F2043" s="7" t="n">
        <v>0</v>
      </c>
    </row>
    <row r="2044" spans="1:8">
      <c r="A2044" t="s">
        <v>4</v>
      </c>
      <c r="B2044" s="4" t="s">
        <v>5</v>
      </c>
      <c r="C2044" s="4" t="s">
        <v>7</v>
      </c>
      <c r="D2044" s="4" t="s">
        <v>9</v>
      </c>
      <c r="E2044" s="4" t="s">
        <v>12</v>
      </c>
      <c r="F2044" s="4" t="s">
        <v>12</v>
      </c>
      <c r="G2044" s="4" t="s">
        <v>7</v>
      </c>
    </row>
    <row r="2045" spans="1:8">
      <c r="A2045" t="n">
        <v>19083</v>
      </c>
      <c r="B2045" s="18" t="n">
        <v>32</v>
      </c>
      <c r="C2045" s="7" t="n">
        <v>0</v>
      </c>
      <c r="D2045" s="7" t="n">
        <v>1004</v>
      </c>
      <c r="E2045" s="7" t="s">
        <v>13</v>
      </c>
      <c r="F2045" s="7" t="s">
        <v>300</v>
      </c>
      <c r="G2045" s="7" t="n">
        <v>0</v>
      </c>
    </row>
    <row r="2046" spans="1:8">
      <c r="A2046" t="s">
        <v>4</v>
      </c>
      <c r="B2046" s="4" t="s">
        <v>5</v>
      </c>
      <c r="C2046" s="4" t="s">
        <v>7</v>
      </c>
      <c r="D2046" s="4" t="s">
        <v>9</v>
      </c>
      <c r="E2046" s="4" t="s">
        <v>12</v>
      </c>
      <c r="F2046" s="4" t="s">
        <v>12</v>
      </c>
      <c r="G2046" s="4" t="s">
        <v>7</v>
      </c>
    </row>
    <row r="2047" spans="1:8">
      <c r="A2047" t="n">
        <v>19100</v>
      </c>
      <c r="B2047" s="18" t="n">
        <v>32</v>
      </c>
      <c r="C2047" s="7" t="n">
        <v>0</v>
      </c>
      <c r="D2047" s="7" t="n">
        <v>1005</v>
      </c>
      <c r="E2047" s="7" t="s">
        <v>13</v>
      </c>
      <c r="F2047" s="7" t="s">
        <v>300</v>
      </c>
      <c r="G2047" s="7" t="n">
        <v>0</v>
      </c>
    </row>
    <row r="2048" spans="1:8">
      <c r="A2048" t="s">
        <v>4</v>
      </c>
      <c r="B2048" s="4" t="s">
        <v>5</v>
      </c>
      <c r="C2048" s="4" t="s">
        <v>9</v>
      </c>
      <c r="D2048" s="4" t="s">
        <v>10</v>
      </c>
      <c r="E2048" s="4" t="s">
        <v>10</v>
      </c>
      <c r="F2048" s="4" t="s">
        <v>10</v>
      </c>
      <c r="G2048" s="4" t="s">
        <v>9</v>
      </c>
      <c r="H2048" s="4" t="s">
        <v>9</v>
      </c>
    </row>
    <row r="2049" spans="1:9">
      <c r="A2049" t="n">
        <v>19117</v>
      </c>
      <c r="B2049" s="65" t="n">
        <v>60</v>
      </c>
      <c r="C2049" s="7" t="n">
        <v>0</v>
      </c>
      <c r="D2049" s="7" t="n">
        <v>0</v>
      </c>
      <c r="E2049" s="7" t="n">
        <v>0</v>
      </c>
      <c r="F2049" s="7" t="n">
        <v>0</v>
      </c>
      <c r="G2049" s="7" t="n">
        <v>0</v>
      </c>
      <c r="H2049" s="7" t="n">
        <v>0</v>
      </c>
    </row>
    <row r="2050" spans="1:9">
      <c r="A2050" t="s">
        <v>4</v>
      </c>
      <c r="B2050" s="4" t="s">
        <v>5</v>
      </c>
      <c r="C2050" s="4" t="s">
        <v>9</v>
      </c>
      <c r="D2050" s="4" t="s">
        <v>10</v>
      </c>
      <c r="E2050" s="4" t="s">
        <v>10</v>
      </c>
      <c r="F2050" s="4" t="s">
        <v>10</v>
      </c>
      <c r="G2050" s="4" t="s">
        <v>9</v>
      </c>
      <c r="H2050" s="4" t="s">
        <v>9</v>
      </c>
    </row>
    <row r="2051" spans="1:9">
      <c r="A2051" t="n">
        <v>19136</v>
      </c>
      <c r="B2051" s="65" t="n">
        <v>60</v>
      </c>
      <c r="C2051" s="7" t="n">
        <v>23</v>
      </c>
      <c r="D2051" s="7" t="n">
        <v>0</v>
      </c>
      <c r="E2051" s="7" t="n">
        <v>0</v>
      </c>
      <c r="F2051" s="7" t="n">
        <v>0</v>
      </c>
      <c r="G2051" s="7" t="n">
        <v>0</v>
      </c>
      <c r="H2051" s="7" t="n">
        <v>0</v>
      </c>
    </row>
    <row r="2052" spans="1:9">
      <c r="A2052" t="s">
        <v>4</v>
      </c>
      <c r="B2052" s="4" t="s">
        <v>5</v>
      </c>
      <c r="C2052" s="4" t="s">
        <v>9</v>
      </c>
      <c r="D2052" s="4" t="s">
        <v>7</v>
      </c>
      <c r="E2052" s="4" t="s">
        <v>12</v>
      </c>
      <c r="F2052" s="4" t="s">
        <v>10</v>
      </c>
      <c r="G2052" s="4" t="s">
        <v>10</v>
      </c>
      <c r="H2052" s="4" t="s">
        <v>10</v>
      </c>
    </row>
    <row r="2053" spans="1:9">
      <c r="A2053" t="n">
        <v>19155</v>
      </c>
      <c r="B2053" s="45" t="n">
        <v>48</v>
      </c>
      <c r="C2053" s="7" t="n">
        <v>0</v>
      </c>
      <c r="D2053" s="7" t="n">
        <v>0</v>
      </c>
      <c r="E2053" s="7" t="s">
        <v>301</v>
      </c>
      <c r="F2053" s="7" t="n">
        <v>-1</v>
      </c>
      <c r="G2053" s="7" t="n">
        <v>1</v>
      </c>
      <c r="H2053" s="7" t="n">
        <v>0</v>
      </c>
    </row>
    <row r="2054" spans="1:9">
      <c r="A2054" t="s">
        <v>4</v>
      </c>
      <c r="B2054" s="4" t="s">
        <v>5</v>
      </c>
      <c r="C2054" s="4" t="s">
        <v>9</v>
      </c>
      <c r="D2054" s="4" t="s">
        <v>7</v>
      </c>
      <c r="E2054" s="4" t="s">
        <v>12</v>
      </c>
      <c r="F2054" s="4" t="s">
        <v>10</v>
      </c>
      <c r="G2054" s="4" t="s">
        <v>10</v>
      </c>
      <c r="H2054" s="4" t="s">
        <v>10</v>
      </c>
    </row>
    <row r="2055" spans="1:9">
      <c r="A2055" t="n">
        <v>19187</v>
      </c>
      <c r="B2055" s="45" t="n">
        <v>48</v>
      </c>
      <c r="C2055" s="7" t="n">
        <v>23</v>
      </c>
      <c r="D2055" s="7" t="n">
        <v>0</v>
      </c>
      <c r="E2055" s="7" t="s">
        <v>301</v>
      </c>
      <c r="F2055" s="7" t="n">
        <v>-1</v>
      </c>
      <c r="G2055" s="7" t="n">
        <v>1</v>
      </c>
      <c r="H2055" s="7" t="n">
        <v>0</v>
      </c>
    </row>
    <row r="2056" spans="1:9">
      <c r="A2056" t="s">
        <v>4</v>
      </c>
      <c r="B2056" s="4" t="s">
        <v>5</v>
      </c>
      <c r="C2056" s="4" t="s">
        <v>9</v>
      </c>
      <c r="D2056" s="4" t="s">
        <v>7</v>
      </c>
      <c r="E2056" s="4" t="s">
        <v>12</v>
      </c>
      <c r="F2056" s="4" t="s">
        <v>10</v>
      </c>
      <c r="G2056" s="4" t="s">
        <v>10</v>
      </c>
      <c r="H2056" s="4" t="s">
        <v>10</v>
      </c>
    </row>
    <row r="2057" spans="1:9">
      <c r="A2057" t="n">
        <v>19219</v>
      </c>
      <c r="B2057" s="45" t="n">
        <v>48</v>
      </c>
      <c r="C2057" s="7" t="n">
        <v>0</v>
      </c>
      <c r="D2057" s="7" t="n">
        <v>0</v>
      </c>
      <c r="E2057" s="7" t="s">
        <v>199</v>
      </c>
      <c r="F2057" s="7" t="n">
        <v>-1</v>
      </c>
      <c r="G2057" s="7" t="n">
        <v>1</v>
      </c>
      <c r="H2057" s="7" t="n">
        <v>0</v>
      </c>
    </row>
    <row r="2058" spans="1:9">
      <c r="A2058" t="s">
        <v>4</v>
      </c>
      <c r="B2058" s="4" t="s">
        <v>5</v>
      </c>
      <c r="C2058" s="4" t="s">
        <v>9</v>
      </c>
      <c r="D2058" s="4" t="s">
        <v>7</v>
      </c>
      <c r="E2058" s="4" t="s">
        <v>12</v>
      </c>
      <c r="F2058" s="4" t="s">
        <v>10</v>
      </c>
      <c r="G2058" s="4" t="s">
        <v>10</v>
      </c>
      <c r="H2058" s="4" t="s">
        <v>10</v>
      </c>
    </row>
    <row r="2059" spans="1:9">
      <c r="A2059" t="n">
        <v>19246</v>
      </c>
      <c r="B2059" s="45" t="n">
        <v>48</v>
      </c>
      <c r="C2059" s="7" t="n">
        <v>23</v>
      </c>
      <c r="D2059" s="7" t="n">
        <v>0</v>
      </c>
      <c r="E2059" s="7" t="s">
        <v>199</v>
      </c>
      <c r="F2059" s="7" t="n">
        <v>-1</v>
      </c>
      <c r="G2059" s="7" t="n">
        <v>1</v>
      </c>
      <c r="H2059" s="7" t="n">
        <v>0</v>
      </c>
    </row>
    <row r="2060" spans="1:9">
      <c r="A2060" t="s">
        <v>4</v>
      </c>
      <c r="B2060" s="4" t="s">
        <v>5</v>
      </c>
      <c r="C2060" s="4" t="s">
        <v>9</v>
      </c>
    </row>
    <row r="2061" spans="1:9">
      <c r="A2061" t="n">
        <v>19273</v>
      </c>
      <c r="B2061" s="26" t="n">
        <v>16</v>
      </c>
      <c r="C2061" s="7" t="n">
        <v>500</v>
      </c>
    </row>
    <row r="2062" spans="1:9">
      <c r="A2062" t="s">
        <v>4</v>
      </c>
      <c r="B2062" s="4" t="s">
        <v>5</v>
      </c>
      <c r="C2062" s="4" t="s">
        <v>7</v>
      </c>
      <c r="D2062" s="4" t="s">
        <v>9</v>
      </c>
      <c r="E2062" s="4" t="s">
        <v>10</v>
      </c>
    </row>
    <row r="2063" spans="1:9">
      <c r="A2063" t="n">
        <v>19276</v>
      </c>
      <c r="B2063" s="25" t="n">
        <v>58</v>
      </c>
      <c r="C2063" s="7" t="n">
        <v>100</v>
      </c>
      <c r="D2063" s="7" t="n">
        <v>500</v>
      </c>
      <c r="E2063" s="7" t="n">
        <v>1</v>
      </c>
    </row>
    <row r="2064" spans="1:9">
      <c r="A2064" t="s">
        <v>4</v>
      </c>
      <c r="B2064" s="4" t="s">
        <v>5</v>
      </c>
      <c r="C2064" s="4" t="s">
        <v>7</v>
      </c>
      <c r="D2064" s="4" t="s">
        <v>9</v>
      </c>
    </row>
    <row r="2065" spans="1:8">
      <c r="A2065" t="n">
        <v>19284</v>
      </c>
      <c r="B2065" s="25" t="n">
        <v>58</v>
      </c>
      <c r="C2065" s="7" t="n">
        <v>255</v>
      </c>
      <c r="D2065" s="7" t="n">
        <v>0</v>
      </c>
    </row>
    <row r="2066" spans="1:8">
      <c r="A2066" t="s">
        <v>4</v>
      </c>
      <c r="B2066" s="4" t="s">
        <v>5</v>
      </c>
      <c r="C2066" s="4" t="s">
        <v>7</v>
      </c>
      <c r="D2066" s="4" t="s">
        <v>9</v>
      </c>
      <c r="E2066" s="4" t="s">
        <v>12</v>
      </c>
      <c r="F2066" s="4" t="s">
        <v>12</v>
      </c>
      <c r="G2066" s="4" t="s">
        <v>12</v>
      </c>
      <c r="H2066" s="4" t="s">
        <v>12</v>
      </c>
    </row>
    <row r="2067" spans="1:8">
      <c r="A2067" t="n">
        <v>19288</v>
      </c>
      <c r="B2067" s="30" t="n">
        <v>51</v>
      </c>
      <c r="C2067" s="7" t="n">
        <v>3</v>
      </c>
      <c r="D2067" s="7" t="n">
        <v>0</v>
      </c>
      <c r="E2067" s="7" t="s">
        <v>302</v>
      </c>
      <c r="F2067" s="7" t="s">
        <v>303</v>
      </c>
      <c r="G2067" s="7" t="s">
        <v>245</v>
      </c>
      <c r="H2067" s="7" t="s">
        <v>246</v>
      </c>
    </row>
    <row r="2068" spans="1:8">
      <c r="A2068" t="s">
        <v>4</v>
      </c>
      <c r="B2068" s="4" t="s">
        <v>5</v>
      </c>
      <c r="C2068" s="4" t="s">
        <v>9</v>
      </c>
      <c r="D2068" s="4" t="s">
        <v>7</v>
      </c>
      <c r="E2068" s="4" t="s">
        <v>12</v>
      </c>
      <c r="F2068" s="4" t="s">
        <v>10</v>
      </c>
      <c r="G2068" s="4" t="s">
        <v>10</v>
      </c>
      <c r="H2068" s="4" t="s">
        <v>10</v>
      </c>
    </row>
    <row r="2069" spans="1:8">
      <c r="A2069" t="n">
        <v>19309</v>
      </c>
      <c r="B2069" s="45" t="n">
        <v>48</v>
      </c>
      <c r="C2069" s="7" t="n">
        <v>0</v>
      </c>
      <c r="D2069" s="7" t="n">
        <v>0</v>
      </c>
      <c r="E2069" s="7" t="s">
        <v>198</v>
      </c>
      <c r="F2069" s="7" t="n">
        <v>-1</v>
      </c>
      <c r="G2069" s="7" t="n">
        <v>1</v>
      </c>
      <c r="H2069" s="7" t="n">
        <v>0</v>
      </c>
    </row>
    <row r="2070" spans="1:8">
      <c r="A2070" t="s">
        <v>4</v>
      </c>
      <c r="B2070" s="4" t="s">
        <v>5</v>
      </c>
      <c r="C2070" s="4" t="s">
        <v>9</v>
      </c>
    </row>
    <row r="2071" spans="1:8">
      <c r="A2071" t="n">
        <v>19335</v>
      </c>
      <c r="B2071" s="26" t="n">
        <v>16</v>
      </c>
      <c r="C2071" s="7" t="n">
        <v>500</v>
      </c>
    </row>
    <row r="2072" spans="1:8">
      <c r="A2072" t="s">
        <v>4</v>
      </c>
      <c r="B2072" s="4" t="s">
        <v>5</v>
      </c>
      <c r="C2072" s="4" t="s">
        <v>7</v>
      </c>
      <c r="D2072" s="4" t="s">
        <v>9</v>
      </c>
      <c r="E2072" s="4" t="s">
        <v>10</v>
      </c>
      <c r="F2072" s="4" t="s">
        <v>9</v>
      </c>
      <c r="G2072" s="4" t="s">
        <v>11</v>
      </c>
      <c r="H2072" s="4" t="s">
        <v>11</v>
      </c>
      <c r="I2072" s="4" t="s">
        <v>9</v>
      </c>
      <c r="J2072" s="4" t="s">
        <v>9</v>
      </c>
      <c r="K2072" s="4" t="s">
        <v>11</v>
      </c>
      <c r="L2072" s="4" t="s">
        <v>11</v>
      </c>
      <c r="M2072" s="4" t="s">
        <v>11</v>
      </c>
      <c r="N2072" s="4" t="s">
        <v>11</v>
      </c>
      <c r="O2072" s="4" t="s">
        <v>12</v>
      </c>
    </row>
    <row r="2073" spans="1:8">
      <c r="A2073" t="n">
        <v>19338</v>
      </c>
      <c r="B2073" s="9" t="n">
        <v>50</v>
      </c>
      <c r="C2073" s="7" t="n">
        <v>0</v>
      </c>
      <c r="D2073" s="7" t="n">
        <v>2000</v>
      </c>
      <c r="E2073" s="7" t="n">
        <v>0.100000001490116</v>
      </c>
      <c r="F2073" s="7" t="n">
        <v>0</v>
      </c>
      <c r="G2073" s="7" t="n">
        <v>0</v>
      </c>
      <c r="H2073" s="7" t="n">
        <v>0</v>
      </c>
      <c r="I2073" s="7" t="n">
        <v>0</v>
      </c>
      <c r="J2073" s="7" t="n">
        <v>65533</v>
      </c>
      <c r="K2073" s="7" t="n">
        <v>0</v>
      </c>
      <c r="L2073" s="7" t="n">
        <v>0</v>
      </c>
      <c r="M2073" s="7" t="n">
        <v>0</v>
      </c>
      <c r="N2073" s="7" t="n">
        <v>0</v>
      </c>
      <c r="O2073" s="7" t="s">
        <v>13</v>
      </c>
    </row>
    <row r="2074" spans="1:8">
      <c r="A2074" t="s">
        <v>4</v>
      </c>
      <c r="B2074" s="4" t="s">
        <v>5</v>
      </c>
      <c r="C2074" s="4" t="s">
        <v>9</v>
      </c>
      <c r="D2074" s="4" t="s">
        <v>7</v>
      </c>
      <c r="E2074" s="4" t="s">
        <v>12</v>
      </c>
      <c r="F2074" s="4" t="s">
        <v>10</v>
      </c>
      <c r="G2074" s="4" t="s">
        <v>10</v>
      </c>
      <c r="H2074" s="4" t="s">
        <v>10</v>
      </c>
    </row>
    <row r="2075" spans="1:8">
      <c r="A2075" t="n">
        <v>19377</v>
      </c>
      <c r="B2075" s="45" t="n">
        <v>48</v>
      </c>
      <c r="C2075" s="7" t="n">
        <v>23</v>
      </c>
      <c r="D2075" s="7" t="n">
        <v>0</v>
      </c>
      <c r="E2075" s="7" t="s">
        <v>198</v>
      </c>
      <c r="F2075" s="7" t="n">
        <v>-1</v>
      </c>
      <c r="G2075" s="7" t="n">
        <v>1</v>
      </c>
      <c r="H2075" s="7" t="n">
        <v>0</v>
      </c>
    </row>
    <row r="2076" spans="1:8">
      <c r="A2076" t="s">
        <v>4</v>
      </c>
      <c r="B2076" s="4" t="s">
        <v>5</v>
      </c>
      <c r="C2076" s="4" t="s">
        <v>9</v>
      </c>
    </row>
    <row r="2077" spans="1:8">
      <c r="A2077" t="n">
        <v>19403</v>
      </c>
      <c r="B2077" s="26" t="n">
        <v>16</v>
      </c>
      <c r="C2077" s="7" t="n">
        <v>500</v>
      </c>
    </row>
    <row r="2078" spans="1:8">
      <c r="A2078" t="s">
        <v>4</v>
      </c>
      <c r="B2078" s="4" t="s">
        <v>5</v>
      </c>
      <c r="C2078" s="4" t="s">
        <v>7</v>
      </c>
      <c r="D2078" s="4" t="s">
        <v>9</v>
      </c>
      <c r="E2078" s="4" t="s">
        <v>10</v>
      </c>
      <c r="F2078" s="4" t="s">
        <v>9</v>
      </c>
      <c r="G2078" s="4" t="s">
        <v>11</v>
      </c>
      <c r="H2078" s="4" t="s">
        <v>11</v>
      </c>
      <c r="I2078" s="4" t="s">
        <v>9</v>
      </c>
      <c r="J2078" s="4" t="s">
        <v>9</v>
      </c>
      <c r="K2078" s="4" t="s">
        <v>11</v>
      </c>
      <c r="L2078" s="4" t="s">
        <v>11</v>
      </c>
      <c r="M2078" s="4" t="s">
        <v>11</v>
      </c>
      <c r="N2078" s="4" t="s">
        <v>11</v>
      </c>
      <c r="O2078" s="4" t="s">
        <v>12</v>
      </c>
    </row>
    <row r="2079" spans="1:8">
      <c r="A2079" t="n">
        <v>19406</v>
      </c>
      <c r="B2079" s="9" t="n">
        <v>50</v>
      </c>
      <c r="C2079" s="7" t="n">
        <v>0</v>
      </c>
      <c r="D2079" s="7" t="n">
        <v>2000</v>
      </c>
      <c r="E2079" s="7" t="n">
        <v>0.100000001490116</v>
      </c>
      <c r="F2079" s="7" t="n">
        <v>0</v>
      </c>
      <c r="G2079" s="7" t="n">
        <v>0</v>
      </c>
      <c r="H2079" s="7" t="n">
        <v>0</v>
      </c>
      <c r="I2079" s="7" t="n">
        <v>0</v>
      </c>
      <c r="J2079" s="7" t="n">
        <v>65533</v>
      </c>
      <c r="K2079" s="7" t="n">
        <v>0</v>
      </c>
      <c r="L2079" s="7" t="n">
        <v>0</v>
      </c>
      <c r="M2079" s="7" t="n">
        <v>0</v>
      </c>
      <c r="N2079" s="7" t="n">
        <v>0</v>
      </c>
      <c r="O2079" s="7" t="s">
        <v>13</v>
      </c>
    </row>
    <row r="2080" spans="1:8">
      <c r="A2080" t="s">
        <v>4</v>
      </c>
      <c r="B2080" s="4" t="s">
        <v>5</v>
      </c>
      <c r="C2080" s="4" t="s">
        <v>7</v>
      </c>
      <c r="D2080" s="4" t="s">
        <v>9</v>
      </c>
      <c r="E2080" s="4" t="s">
        <v>12</v>
      </c>
      <c r="F2080" s="4" t="s">
        <v>12</v>
      </c>
      <c r="G2080" s="4" t="s">
        <v>12</v>
      </c>
      <c r="H2080" s="4" t="s">
        <v>12</v>
      </c>
    </row>
    <row r="2081" spans="1:15">
      <c r="A2081" t="n">
        <v>19445</v>
      </c>
      <c r="B2081" s="30" t="n">
        <v>51</v>
      </c>
      <c r="C2081" s="7" t="n">
        <v>3</v>
      </c>
      <c r="D2081" s="7" t="n">
        <v>0</v>
      </c>
      <c r="E2081" s="7" t="s">
        <v>262</v>
      </c>
      <c r="F2081" s="7" t="s">
        <v>246</v>
      </c>
      <c r="G2081" s="7" t="s">
        <v>245</v>
      </c>
      <c r="H2081" s="7" t="s">
        <v>246</v>
      </c>
    </row>
    <row r="2082" spans="1:15">
      <c r="A2082" t="s">
        <v>4</v>
      </c>
      <c r="B2082" s="4" t="s">
        <v>5</v>
      </c>
      <c r="C2082" s="4" t="s">
        <v>9</v>
      </c>
      <c r="D2082" s="4" t="s">
        <v>7</v>
      </c>
      <c r="E2082" s="4" t="s">
        <v>10</v>
      </c>
      <c r="F2082" s="4" t="s">
        <v>9</v>
      </c>
    </row>
    <row r="2083" spans="1:15">
      <c r="A2083" t="n">
        <v>19458</v>
      </c>
      <c r="B2083" s="47" t="n">
        <v>59</v>
      </c>
      <c r="C2083" s="7" t="n">
        <v>0</v>
      </c>
      <c r="D2083" s="7" t="n">
        <v>1</v>
      </c>
      <c r="E2083" s="7" t="n">
        <v>0.150000005960464</v>
      </c>
      <c r="F2083" s="7" t="n">
        <v>0</v>
      </c>
    </row>
    <row r="2084" spans="1:15">
      <c r="A2084" t="s">
        <v>4</v>
      </c>
      <c r="B2084" s="4" t="s">
        <v>5</v>
      </c>
      <c r="C2084" s="4" t="s">
        <v>9</v>
      </c>
    </row>
    <row r="2085" spans="1:15">
      <c r="A2085" t="n">
        <v>19468</v>
      </c>
      <c r="B2085" s="26" t="n">
        <v>16</v>
      </c>
      <c r="C2085" s="7" t="n">
        <v>1000</v>
      </c>
    </row>
    <row r="2086" spans="1:15">
      <c r="A2086" t="s">
        <v>4</v>
      </c>
      <c r="B2086" s="4" t="s">
        <v>5</v>
      </c>
      <c r="C2086" s="4" t="s">
        <v>7</v>
      </c>
      <c r="D2086" s="4" t="s">
        <v>9</v>
      </c>
      <c r="E2086" s="4" t="s">
        <v>12</v>
      </c>
    </row>
    <row r="2087" spans="1:15">
      <c r="A2087" t="n">
        <v>19471</v>
      </c>
      <c r="B2087" s="30" t="n">
        <v>51</v>
      </c>
      <c r="C2087" s="7" t="n">
        <v>4</v>
      </c>
      <c r="D2087" s="7" t="n">
        <v>0</v>
      </c>
      <c r="E2087" s="7" t="s">
        <v>304</v>
      </c>
    </row>
    <row r="2088" spans="1:15">
      <c r="A2088" t="s">
        <v>4</v>
      </c>
      <c r="B2088" s="4" t="s">
        <v>5</v>
      </c>
      <c r="C2088" s="4" t="s">
        <v>9</v>
      </c>
    </row>
    <row r="2089" spans="1:15">
      <c r="A2089" t="n">
        <v>19485</v>
      </c>
      <c r="B2089" s="26" t="n">
        <v>16</v>
      </c>
      <c r="C2089" s="7" t="n">
        <v>0</v>
      </c>
    </row>
    <row r="2090" spans="1:15">
      <c r="A2090" t="s">
        <v>4</v>
      </c>
      <c r="B2090" s="4" t="s">
        <v>5</v>
      </c>
      <c r="C2090" s="4" t="s">
        <v>9</v>
      </c>
      <c r="D2090" s="4" t="s">
        <v>7</v>
      </c>
      <c r="E2090" s="4" t="s">
        <v>11</v>
      </c>
      <c r="F2090" s="4" t="s">
        <v>52</v>
      </c>
      <c r="G2090" s="4" t="s">
        <v>7</v>
      </c>
      <c r="H2090" s="4" t="s">
        <v>7</v>
      </c>
      <c r="I2090" s="4" t="s">
        <v>7</v>
      </c>
      <c r="J2090" s="4" t="s">
        <v>11</v>
      </c>
      <c r="K2090" s="4" t="s">
        <v>52</v>
      </c>
      <c r="L2090" s="4" t="s">
        <v>7</v>
      </c>
      <c r="M2090" s="4" t="s">
        <v>7</v>
      </c>
    </row>
    <row r="2091" spans="1:15">
      <c r="A2091" t="n">
        <v>19488</v>
      </c>
      <c r="B2091" s="31" t="n">
        <v>26</v>
      </c>
      <c r="C2091" s="7" t="n">
        <v>0</v>
      </c>
      <c r="D2091" s="7" t="n">
        <v>17</v>
      </c>
      <c r="E2091" s="7" t="n">
        <v>61940</v>
      </c>
      <c r="F2091" s="7" t="s">
        <v>305</v>
      </c>
      <c r="G2091" s="7" t="n">
        <v>2</v>
      </c>
      <c r="H2091" s="7" t="n">
        <v>3</v>
      </c>
      <c r="I2091" s="7" t="n">
        <v>17</v>
      </c>
      <c r="J2091" s="7" t="n">
        <v>61941</v>
      </c>
      <c r="K2091" s="7" t="s">
        <v>306</v>
      </c>
      <c r="L2091" s="7" t="n">
        <v>2</v>
      </c>
      <c r="M2091" s="7" t="n">
        <v>0</v>
      </c>
    </row>
    <row r="2092" spans="1:15">
      <c r="A2092" t="s">
        <v>4</v>
      </c>
      <c r="B2092" s="4" t="s">
        <v>5</v>
      </c>
    </row>
    <row r="2093" spans="1:15">
      <c r="A2093" t="n">
        <v>19599</v>
      </c>
      <c r="B2093" s="32" t="n">
        <v>28</v>
      </c>
    </row>
    <row r="2094" spans="1:15">
      <c r="A2094" t="s">
        <v>4</v>
      </c>
      <c r="B2094" s="4" t="s">
        <v>5</v>
      </c>
      <c r="C2094" s="4" t="s">
        <v>7</v>
      </c>
      <c r="D2094" s="4" t="s">
        <v>9</v>
      </c>
      <c r="E2094" s="4" t="s">
        <v>12</v>
      </c>
    </row>
    <row r="2095" spans="1:15">
      <c r="A2095" t="n">
        <v>19600</v>
      </c>
      <c r="B2095" s="30" t="n">
        <v>51</v>
      </c>
      <c r="C2095" s="7" t="n">
        <v>4</v>
      </c>
      <c r="D2095" s="7" t="n">
        <v>23</v>
      </c>
      <c r="E2095" s="7" t="s">
        <v>287</v>
      </c>
    </row>
    <row r="2096" spans="1:15">
      <c r="A2096" t="s">
        <v>4</v>
      </c>
      <c r="B2096" s="4" t="s">
        <v>5</v>
      </c>
      <c r="C2096" s="4" t="s">
        <v>9</v>
      </c>
    </row>
    <row r="2097" spans="1:13">
      <c r="A2097" t="n">
        <v>19614</v>
      </c>
      <c r="B2097" s="26" t="n">
        <v>16</v>
      </c>
      <c r="C2097" s="7" t="n">
        <v>0</v>
      </c>
    </row>
    <row r="2098" spans="1:13">
      <c r="A2098" t="s">
        <v>4</v>
      </c>
      <c r="B2098" s="4" t="s">
        <v>5</v>
      </c>
      <c r="C2098" s="4" t="s">
        <v>9</v>
      </c>
      <c r="D2098" s="4" t="s">
        <v>7</v>
      </c>
      <c r="E2098" s="4" t="s">
        <v>11</v>
      </c>
      <c r="F2098" s="4" t="s">
        <v>52</v>
      </c>
      <c r="G2098" s="4" t="s">
        <v>7</v>
      </c>
      <c r="H2098" s="4" t="s">
        <v>7</v>
      </c>
      <c r="I2098" s="4" t="s">
        <v>7</v>
      </c>
      <c r="J2098" s="4" t="s">
        <v>11</v>
      </c>
      <c r="K2098" s="4" t="s">
        <v>52</v>
      </c>
      <c r="L2098" s="4" t="s">
        <v>7</v>
      </c>
      <c r="M2098" s="4" t="s">
        <v>7</v>
      </c>
    </row>
    <row r="2099" spans="1:13">
      <c r="A2099" t="n">
        <v>19617</v>
      </c>
      <c r="B2099" s="31" t="n">
        <v>26</v>
      </c>
      <c r="C2099" s="7" t="n">
        <v>23</v>
      </c>
      <c r="D2099" s="7" t="n">
        <v>17</v>
      </c>
      <c r="E2099" s="7" t="n">
        <v>28342</v>
      </c>
      <c r="F2099" s="7" t="s">
        <v>307</v>
      </c>
      <c r="G2099" s="7" t="n">
        <v>2</v>
      </c>
      <c r="H2099" s="7" t="n">
        <v>3</v>
      </c>
      <c r="I2099" s="7" t="n">
        <v>17</v>
      </c>
      <c r="J2099" s="7" t="n">
        <v>28343</v>
      </c>
      <c r="K2099" s="7" t="s">
        <v>308</v>
      </c>
      <c r="L2099" s="7" t="n">
        <v>2</v>
      </c>
      <c r="M2099" s="7" t="n">
        <v>0</v>
      </c>
    </row>
    <row r="2100" spans="1:13">
      <c r="A2100" t="s">
        <v>4</v>
      </c>
      <c r="B2100" s="4" t="s">
        <v>5</v>
      </c>
    </row>
    <row r="2101" spans="1:13">
      <c r="A2101" t="n">
        <v>19703</v>
      </c>
      <c r="B2101" s="32" t="n">
        <v>28</v>
      </c>
    </row>
    <row r="2102" spans="1:13">
      <c r="A2102" t="s">
        <v>4</v>
      </c>
      <c r="B2102" s="4" t="s">
        <v>5</v>
      </c>
      <c r="C2102" s="4" t="s">
        <v>7</v>
      </c>
      <c r="D2102" s="4" t="s">
        <v>9</v>
      </c>
      <c r="E2102" s="4" t="s">
        <v>12</v>
      </c>
    </row>
    <row r="2103" spans="1:13">
      <c r="A2103" t="n">
        <v>19704</v>
      </c>
      <c r="B2103" s="30" t="n">
        <v>51</v>
      </c>
      <c r="C2103" s="7" t="n">
        <v>4</v>
      </c>
      <c r="D2103" s="7" t="n">
        <v>0</v>
      </c>
      <c r="E2103" s="7" t="s">
        <v>309</v>
      </c>
    </row>
    <row r="2104" spans="1:13">
      <c r="A2104" t="s">
        <v>4</v>
      </c>
      <c r="B2104" s="4" t="s">
        <v>5</v>
      </c>
      <c r="C2104" s="4" t="s">
        <v>9</v>
      </c>
    </row>
    <row r="2105" spans="1:13">
      <c r="A2105" t="n">
        <v>19717</v>
      </c>
      <c r="B2105" s="26" t="n">
        <v>16</v>
      </c>
      <c r="C2105" s="7" t="n">
        <v>0</v>
      </c>
    </row>
    <row r="2106" spans="1:13">
      <c r="A2106" t="s">
        <v>4</v>
      </c>
      <c r="B2106" s="4" t="s">
        <v>5</v>
      </c>
      <c r="C2106" s="4" t="s">
        <v>9</v>
      </c>
      <c r="D2106" s="4" t="s">
        <v>7</v>
      </c>
      <c r="E2106" s="4" t="s">
        <v>11</v>
      </c>
      <c r="F2106" s="4" t="s">
        <v>52</v>
      </c>
      <c r="G2106" s="4" t="s">
        <v>7</v>
      </c>
      <c r="H2106" s="4" t="s">
        <v>7</v>
      </c>
    </row>
    <row r="2107" spans="1:13">
      <c r="A2107" t="n">
        <v>19720</v>
      </c>
      <c r="B2107" s="31" t="n">
        <v>26</v>
      </c>
      <c r="C2107" s="7" t="n">
        <v>0</v>
      </c>
      <c r="D2107" s="7" t="n">
        <v>17</v>
      </c>
      <c r="E2107" s="7" t="n">
        <v>61942</v>
      </c>
      <c r="F2107" s="7" t="s">
        <v>310</v>
      </c>
      <c r="G2107" s="7" t="n">
        <v>2</v>
      </c>
      <c r="H2107" s="7" t="n">
        <v>0</v>
      </c>
    </row>
    <row r="2108" spans="1:13">
      <c r="A2108" t="s">
        <v>4</v>
      </c>
      <c r="B2108" s="4" t="s">
        <v>5</v>
      </c>
    </row>
    <row r="2109" spans="1:13">
      <c r="A2109" t="n">
        <v>19798</v>
      </c>
      <c r="B2109" s="32" t="n">
        <v>28</v>
      </c>
    </row>
    <row r="2110" spans="1:13">
      <c r="A2110" t="s">
        <v>4</v>
      </c>
      <c r="B2110" s="4" t="s">
        <v>5</v>
      </c>
      <c r="C2110" s="4" t="s">
        <v>7</v>
      </c>
      <c r="D2110" s="4" t="s">
        <v>9</v>
      </c>
      <c r="E2110" s="4" t="s">
        <v>7</v>
      </c>
      <c r="F2110" s="4" t="s">
        <v>7</v>
      </c>
      <c r="G2110" s="4" t="s">
        <v>7</v>
      </c>
      <c r="H2110" s="4" t="s">
        <v>7</v>
      </c>
    </row>
    <row r="2111" spans="1:13">
      <c r="A2111" t="n">
        <v>19799</v>
      </c>
      <c r="B2111" s="30" t="n">
        <v>51</v>
      </c>
      <c r="C2111" s="7" t="n">
        <v>2</v>
      </c>
      <c r="D2111" s="7" t="n">
        <v>23</v>
      </c>
      <c r="E2111" s="7" t="n">
        <v>1</v>
      </c>
      <c r="F2111" s="7" t="n">
        <v>4</v>
      </c>
      <c r="G2111" s="7" t="n">
        <v>127</v>
      </c>
      <c r="H2111" s="7" t="n">
        <v>0</v>
      </c>
    </row>
    <row r="2112" spans="1:13">
      <c r="A2112" t="s">
        <v>4</v>
      </c>
      <c r="B2112" s="4" t="s">
        <v>5</v>
      </c>
      <c r="C2112" s="4" t="s">
        <v>7</v>
      </c>
      <c r="D2112" s="4" t="s">
        <v>9</v>
      </c>
      <c r="E2112" s="4" t="s">
        <v>12</v>
      </c>
      <c r="F2112" s="4" t="s">
        <v>12</v>
      </c>
      <c r="G2112" s="4" t="s">
        <v>12</v>
      </c>
      <c r="H2112" s="4" t="s">
        <v>12</v>
      </c>
    </row>
    <row r="2113" spans="1:13">
      <c r="A2113" t="n">
        <v>19807</v>
      </c>
      <c r="B2113" s="30" t="n">
        <v>51</v>
      </c>
      <c r="C2113" s="7" t="n">
        <v>3</v>
      </c>
      <c r="D2113" s="7" t="n">
        <v>0</v>
      </c>
      <c r="E2113" s="7" t="s">
        <v>302</v>
      </c>
      <c r="F2113" s="7" t="s">
        <v>303</v>
      </c>
      <c r="G2113" s="7" t="s">
        <v>245</v>
      </c>
      <c r="H2113" s="7" t="s">
        <v>246</v>
      </c>
    </row>
    <row r="2114" spans="1:13">
      <c r="A2114" t="s">
        <v>4</v>
      </c>
      <c r="B2114" s="4" t="s">
        <v>5</v>
      </c>
      <c r="C2114" s="4" t="s">
        <v>9</v>
      </c>
      <c r="D2114" s="4" t="s">
        <v>7</v>
      </c>
      <c r="E2114" s="4" t="s">
        <v>12</v>
      </c>
      <c r="F2114" s="4" t="s">
        <v>10</v>
      </c>
      <c r="G2114" s="4" t="s">
        <v>10</v>
      </c>
      <c r="H2114" s="4" t="s">
        <v>10</v>
      </c>
    </row>
    <row r="2115" spans="1:13">
      <c r="A2115" t="n">
        <v>19828</v>
      </c>
      <c r="B2115" s="45" t="n">
        <v>48</v>
      </c>
      <c r="C2115" s="7" t="n">
        <v>0</v>
      </c>
      <c r="D2115" s="7" t="n">
        <v>0</v>
      </c>
      <c r="E2115" s="7" t="s">
        <v>199</v>
      </c>
      <c r="F2115" s="7" t="n">
        <v>-1</v>
      </c>
      <c r="G2115" s="7" t="n">
        <v>1</v>
      </c>
      <c r="H2115" s="7" t="n">
        <v>0</v>
      </c>
    </row>
    <row r="2116" spans="1:13">
      <c r="A2116" t="s">
        <v>4</v>
      </c>
      <c r="B2116" s="4" t="s">
        <v>5</v>
      </c>
      <c r="C2116" s="4" t="s">
        <v>9</v>
      </c>
    </row>
    <row r="2117" spans="1:13">
      <c r="A2117" t="n">
        <v>19855</v>
      </c>
      <c r="B2117" s="26" t="n">
        <v>16</v>
      </c>
      <c r="C2117" s="7" t="n">
        <v>1</v>
      </c>
    </row>
    <row r="2118" spans="1:13">
      <c r="A2118" t="s">
        <v>4</v>
      </c>
      <c r="B2118" s="4" t="s">
        <v>5</v>
      </c>
      <c r="C2118" s="4" t="s">
        <v>9</v>
      </c>
      <c r="D2118" s="4" t="s">
        <v>7</v>
      </c>
      <c r="E2118" s="4" t="s">
        <v>12</v>
      </c>
      <c r="F2118" s="4" t="s">
        <v>10</v>
      </c>
      <c r="G2118" s="4" t="s">
        <v>10</v>
      </c>
      <c r="H2118" s="4" t="s">
        <v>10</v>
      </c>
    </row>
    <row r="2119" spans="1:13">
      <c r="A2119" t="n">
        <v>19858</v>
      </c>
      <c r="B2119" s="45" t="n">
        <v>48</v>
      </c>
      <c r="C2119" s="7" t="n">
        <v>0</v>
      </c>
      <c r="D2119" s="7" t="n">
        <v>0</v>
      </c>
      <c r="E2119" s="7" t="s">
        <v>198</v>
      </c>
      <c r="F2119" s="7" t="n">
        <v>-1</v>
      </c>
      <c r="G2119" s="7" t="n">
        <v>1</v>
      </c>
      <c r="H2119" s="7" t="n">
        <v>0</v>
      </c>
    </row>
    <row r="2120" spans="1:13">
      <c r="A2120" t="s">
        <v>4</v>
      </c>
      <c r="B2120" s="4" t="s">
        <v>5</v>
      </c>
      <c r="C2120" s="4" t="s">
        <v>7</v>
      </c>
      <c r="D2120" s="4" t="s">
        <v>9</v>
      </c>
      <c r="E2120" s="4" t="s">
        <v>12</v>
      </c>
    </row>
    <row r="2121" spans="1:13">
      <c r="A2121" t="n">
        <v>19884</v>
      </c>
      <c r="B2121" s="30" t="n">
        <v>51</v>
      </c>
      <c r="C2121" s="7" t="n">
        <v>4</v>
      </c>
      <c r="D2121" s="7" t="n">
        <v>0</v>
      </c>
      <c r="E2121" s="7" t="s">
        <v>311</v>
      </c>
    </row>
    <row r="2122" spans="1:13">
      <c r="A2122" t="s">
        <v>4</v>
      </c>
      <c r="B2122" s="4" t="s">
        <v>5</v>
      </c>
      <c r="C2122" s="4" t="s">
        <v>9</v>
      </c>
    </row>
    <row r="2123" spans="1:13">
      <c r="A2123" t="n">
        <v>19898</v>
      </c>
      <c r="B2123" s="26" t="n">
        <v>16</v>
      </c>
      <c r="C2123" s="7" t="n">
        <v>0</v>
      </c>
    </row>
    <row r="2124" spans="1:13">
      <c r="A2124" t="s">
        <v>4</v>
      </c>
      <c r="B2124" s="4" t="s">
        <v>5</v>
      </c>
      <c r="C2124" s="4" t="s">
        <v>9</v>
      </c>
      <c r="D2124" s="4" t="s">
        <v>7</v>
      </c>
      <c r="E2124" s="4" t="s">
        <v>11</v>
      </c>
      <c r="F2124" s="4" t="s">
        <v>52</v>
      </c>
      <c r="G2124" s="4" t="s">
        <v>7</v>
      </c>
      <c r="H2124" s="4" t="s">
        <v>7</v>
      </c>
      <c r="I2124" s="4" t="s">
        <v>7</v>
      </c>
      <c r="J2124" s="4" t="s">
        <v>11</v>
      </c>
      <c r="K2124" s="4" t="s">
        <v>52</v>
      </c>
      <c r="L2124" s="4" t="s">
        <v>7</v>
      </c>
      <c r="M2124" s="4" t="s">
        <v>7</v>
      </c>
    </row>
    <row r="2125" spans="1:13">
      <c r="A2125" t="n">
        <v>19901</v>
      </c>
      <c r="B2125" s="31" t="n">
        <v>26</v>
      </c>
      <c r="C2125" s="7" t="n">
        <v>0</v>
      </c>
      <c r="D2125" s="7" t="n">
        <v>17</v>
      </c>
      <c r="E2125" s="7" t="n">
        <v>61943</v>
      </c>
      <c r="F2125" s="7" t="s">
        <v>312</v>
      </c>
      <c r="G2125" s="7" t="n">
        <v>2</v>
      </c>
      <c r="H2125" s="7" t="n">
        <v>3</v>
      </c>
      <c r="I2125" s="7" t="n">
        <v>17</v>
      </c>
      <c r="J2125" s="7" t="n">
        <v>61944</v>
      </c>
      <c r="K2125" s="7" t="s">
        <v>313</v>
      </c>
      <c r="L2125" s="7" t="n">
        <v>2</v>
      </c>
      <c r="M2125" s="7" t="n">
        <v>0</v>
      </c>
    </row>
    <row r="2126" spans="1:13">
      <c r="A2126" t="s">
        <v>4</v>
      </c>
      <c r="B2126" s="4" t="s">
        <v>5</v>
      </c>
    </row>
    <row r="2127" spans="1:13">
      <c r="A2127" t="n">
        <v>20020</v>
      </c>
      <c r="B2127" s="32" t="n">
        <v>28</v>
      </c>
    </row>
    <row r="2128" spans="1:13">
      <c r="A2128" t="s">
        <v>4</v>
      </c>
      <c r="B2128" s="4" t="s">
        <v>5</v>
      </c>
      <c r="C2128" s="4" t="s">
        <v>9</v>
      </c>
      <c r="D2128" s="4" t="s">
        <v>9</v>
      </c>
      <c r="E2128" s="4" t="s">
        <v>9</v>
      </c>
    </row>
    <row r="2129" spans="1:13">
      <c r="A2129" t="n">
        <v>20021</v>
      </c>
      <c r="B2129" s="63" t="n">
        <v>61</v>
      </c>
      <c r="C2129" s="7" t="n">
        <v>23</v>
      </c>
      <c r="D2129" s="7" t="n">
        <v>0</v>
      </c>
      <c r="E2129" s="7" t="n">
        <v>1000</v>
      </c>
    </row>
    <row r="2130" spans="1:13">
      <c r="A2130" t="s">
        <v>4</v>
      </c>
      <c r="B2130" s="4" t="s">
        <v>5</v>
      </c>
      <c r="C2130" s="4" t="s">
        <v>9</v>
      </c>
      <c r="D2130" s="4" t="s">
        <v>10</v>
      </c>
      <c r="E2130" s="4" t="s">
        <v>10</v>
      </c>
      <c r="F2130" s="4" t="s">
        <v>10</v>
      </c>
      <c r="G2130" s="4" t="s">
        <v>9</v>
      </c>
      <c r="H2130" s="4" t="s">
        <v>9</v>
      </c>
    </row>
    <row r="2131" spans="1:13">
      <c r="A2131" t="n">
        <v>20028</v>
      </c>
      <c r="B2131" s="65" t="n">
        <v>60</v>
      </c>
      <c r="C2131" s="7" t="n">
        <v>23</v>
      </c>
      <c r="D2131" s="7" t="n">
        <v>0</v>
      </c>
      <c r="E2131" s="7" t="n">
        <v>12</v>
      </c>
      <c r="F2131" s="7" t="n">
        <v>0</v>
      </c>
      <c r="G2131" s="7" t="n">
        <v>300</v>
      </c>
      <c r="H2131" s="7" t="n">
        <v>0</v>
      </c>
    </row>
    <row r="2132" spans="1:13">
      <c r="A2132" t="s">
        <v>4</v>
      </c>
      <c r="B2132" s="4" t="s">
        <v>5</v>
      </c>
      <c r="C2132" s="4" t="s">
        <v>7</v>
      </c>
      <c r="D2132" s="4" t="s">
        <v>9</v>
      </c>
      <c r="E2132" s="4" t="s">
        <v>12</v>
      </c>
    </row>
    <row r="2133" spans="1:13">
      <c r="A2133" t="n">
        <v>20047</v>
      </c>
      <c r="B2133" s="30" t="n">
        <v>51</v>
      </c>
      <c r="C2133" s="7" t="n">
        <v>4</v>
      </c>
      <c r="D2133" s="7" t="n">
        <v>23</v>
      </c>
      <c r="E2133" s="7" t="s">
        <v>87</v>
      </c>
    </row>
    <row r="2134" spans="1:13">
      <c r="A2134" t="s">
        <v>4</v>
      </c>
      <c r="B2134" s="4" t="s">
        <v>5</v>
      </c>
      <c r="C2134" s="4" t="s">
        <v>9</v>
      </c>
    </row>
    <row r="2135" spans="1:13">
      <c r="A2135" t="n">
        <v>20060</v>
      </c>
      <c r="B2135" s="26" t="n">
        <v>16</v>
      </c>
      <c r="C2135" s="7" t="n">
        <v>0</v>
      </c>
    </row>
    <row r="2136" spans="1:13">
      <c r="A2136" t="s">
        <v>4</v>
      </c>
      <c r="B2136" s="4" t="s">
        <v>5</v>
      </c>
      <c r="C2136" s="4" t="s">
        <v>9</v>
      </c>
      <c r="D2136" s="4" t="s">
        <v>7</v>
      </c>
      <c r="E2136" s="4" t="s">
        <v>11</v>
      </c>
      <c r="F2136" s="4" t="s">
        <v>52</v>
      </c>
      <c r="G2136" s="4" t="s">
        <v>7</v>
      </c>
      <c r="H2136" s="4" t="s">
        <v>7</v>
      </c>
      <c r="I2136" s="4" t="s">
        <v>7</v>
      </c>
      <c r="J2136" s="4" t="s">
        <v>11</v>
      </c>
      <c r="K2136" s="4" t="s">
        <v>52</v>
      </c>
      <c r="L2136" s="4" t="s">
        <v>7</v>
      </c>
      <c r="M2136" s="4" t="s">
        <v>7</v>
      </c>
    </row>
    <row r="2137" spans="1:13">
      <c r="A2137" t="n">
        <v>20063</v>
      </c>
      <c r="B2137" s="31" t="n">
        <v>26</v>
      </c>
      <c r="C2137" s="7" t="n">
        <v>23</v>
      </c>
      <c r="D2137" s="7" t="n">
        <v>17</v>
      </c>
      <c r="E2137" s="7" t="n">
        <v>28344</v>
      </c>
      <c r="F2137" s="7" t="s">
        <v>314</v>
      </c>
      <c r="G2137" s="7" t="n">
        <v>2</v>
      </c>
      <c r="H2137" s="7" t="n">
        <v>3</v>
      </c>
      <c r="I2137" s="7" t="n">
        <v>17</v>
      </c>
      <c r="J2137" s="7" t="n">
        <v>28345</v>
      </c>
      <c r="K2137" s="7" t="s">
        <v>315</v>
      </c>
      <c r="L2137" s="7" t="n">
        <v>2</v>
      </c>
      <c r="M2137" s="7" t="n">
        <v>0</v>
      </c>
    </row>
    <row r="2138" spans="1:13">
      <c r="A2138" t="s">
        <v>4</v>
      </c>
      <c r="B2138" s="4" t="s">
        <v>5</v>
      </c>
    </row>
    <row r="2139" spans="1:13">
      <c r="A2139" t="n">
        <v>20181</v>
      </c>
      <c r="B2139" s="32" t="n">
        <v>28</v>
      </c>
    </row>
    <row r="2140" spans="1:13">
      <c r="A2140" t="s">
        <v>4</v>
      </c>
      <c r="B2140" s="4" t="s">
        <v>5</v>
      </c>
      <c r="C2140" s="4" t="s">
        <v>9</v>
      </c>
      <c r="D2140" s="4" t="s">
        <v>7</v>
      </c>
      <c r="E2140" s="4" t="s">
        <v>12</v>
      </c>
      <c r="F2140" s="4" t="s">
        <v>10</v>
      </c>
      <c r="G2140" s="4" t="s">
        <v>10</v>
      </c>
      <c r="H2140" s="4" t="s">
        <v>10</v>
      </c>
    </row>
    <row r="2141" spans="1:13">
      <c r="A2141" t="n">
        <v>20182</v>
      </c>
      <c r="B2141" s="45" t="n">
        <v>48</v>
      </c>
      <c r="C2141" s="7" t="n">
        <v>0</v>
      </c>
      <c r="D2141" s="7" t="n">
        <v>0</v>
      </c>
      <c r="E2141" s="7" t="s">
        <v>199</v>
      </c>
      <c r="F2141" s="7" t="n">
        <v>-1</v>
      </c>
      <c r="G2141" s="7" t="n">
        <v>1</v>
      </c>
      <c r="H2141" s="7" t="n">
        <v>0</v>
      </c>
    </row>
    <row r="2142" spans="1:13">
      <c r="A2142" t="s">
        <v>4</v>
      </c>
      <c r="B2142" s="4" t="s">
        <v>5</v>
      </c>
      <c r="C2142" s="4" t="s">
        <v>9</v>
      </c>
      <c r="D2142" s="4" t="s">
        <v>7</v>
      </c>
      <c r="E2142" s="4" t="s">
        <v>12</v>
      </c>
      <c r="F2142" s="4" t="s">
        <v>10</v>
      </c>
      <c r="G2142" s="4" t="s">
        <v>10</v>
      </c>
      <c r="H2142" s="4" t="s">
        <v>10</v>
      </c>
    </row>
    <row r="2143" spans="1:13">
      <c r="A2143" t="n">
        <v>20209</v>
      </c>
      <c r="B2143" s="45" t="n">
        <v>48</v>
      </c>
      <c r="C2143" s="7" t="n">
        <v>23</v>
      </c>
      <c r="D2143" s="7" t="n">
        <v>0</v>
      </c>
      <c r="E2143" s="7" t="s">
        <v>199</v>
      </c>
      <c r="F2143" s="7" t="n">
        <v>-1</v>
      </c>
      <c r="G2143" s="7" t="n">
        <v>1</v>
      </c>
      <c r="H2143" s="7" t="n">
        <v>0</v>
      </c>
    </row>
    <row r="2144" spans="1:13">
      <c r="A2144" t="s">
        <v>4</v>
      </c>
      <c r="B2144" s="4" t="s">
        <v>5</v>
      </c>
      <c r="C2144" s="4" t="s">
        <v>7</v>
      </c>
      <c r="D2144" s="4" t="s">
        <v>9</v>
      </c>
      <c r="E2144" s="4" t="s">
        <v>12</v>
      </c>
      <c r="F2144" s="4" t="s">
        <v>12</v>
      </c>
      <c r="G2144" s="4" t="s">
        <v>12</v>
      </c>
      <c r="H2144" s="4" t="s">
        <v>12</v>
      </c>
    </row>
    <row r="2145" spans="1:13">
      <c r="A2145" t="n">
        <v>20236</v>
      </c>
      <c r="B2145" s="30" t="n">
        <v>51</v>
      </c>
      <c r="C2145" s="7" t="n">
        <v>3</v>
      </c>
      <c r="D2145" s="7" t="n">
        <v>0</v>
      </c>
      <c r="E2145" s="7" t="s">
        <v>262</v>
      </c>
      <c r="F2145" s="7" t="s">
        <v>246</v>
      </c>
      <c r="G2145" s="7" t="s">
        <v>245</v>
      </c>
      <c r="H2145" s="7" t="s">
        <v>246</v>
      </c>
    </row>
    <row r="2146" spans="1:13">
      <c r="A2146" t="s">
        <v>4</v>
      </c>
      <c r="B2146" s="4" t="s">
        <v>5</v>
      </c>
      <c r="C2146" s="4" t="s">
        <v>9</v>
      </c>
      <c r="D2146" s="4" t="s">
        <v>7</v>
      </c>
      <c r="E2146" s="4" t="s">
        <v>10</v>
      </c>
      <c r="F2146" s="4" t="s">
        <v>9</v>
      </c>
    </row>
    <row r="2147" spans="1:13">
      <c r="A2147" t="n">
        <v>20249</v>
      </c>
      <c r="B2147" s="47" t="n">
        <v>59</v>
      </c>
      <c r="C2147" s="7" t="n">
        <v>0</v>
      </c>
      <c r="D2147" s="7" t="n">
        <v>1</v>
      </c>
      <c r="E2147" s="7" t="n">
        <v>0.150000005960464</v>
      </c>
      <c r="F2147" s="7" t="n">
        <v>0</v>
      </c>
    </row>
    <row r="2148" spans="1:13">
      <c r="A2148" t="s">
        <v>4</v>
      </c>
      <c r="B2148" s="4" t="s">
        <v>5</v>
      </c>
      <c r="C2148" s="4" t="s">
        <v>9</v>
      </c>
    </row>
    <row r="2149" spans="1:13">
      <c r="A2149" t="n">
        <v>20259</v>
      </c>
      <c r="B2149" s="26" t="n">
        <v>16</v>
      </c>
      <c r="C2149" s="7" t="n">
        <v>1000</v>
      </c>
    </row>
    <row r="2150" spans="1:13">
      <c r="A2150" t="s">
        <v>4</v>
      </c>
      <c r="B2150" s="4" t="s">
        <v>5</v>
      </c>
      <c r="C2150" s="4" t="s">
        <v>7</v>
      </c>
      <c r="D2150" s="4" t="s">
        <v>7</v>
      </c>
      <c r="E2150" s="4" t="s">
        <v>10</v>
      </c>
      <c r="F2150" s="4" t="s">
        <v>10</v>
      </c>
      <c r="G2150" s="4" t="s">
        <v>10</v>
      </c>
      <c r="H2150" s="4" t="s">
        <v>9</v>
      </c>
    </row>
    <row r="2151" spans="1:13">
      <c r="A2151" t="n">
        <v>20262</v>
      </c>
      <c r="B2151" s="55" t="n">
        <v>45</v>
      </c>
      <c r="C2151" s="7" t="n">
        <v>2</v>
      </c>
      <c r="D2151" s="7" t="n">
        <v>3</v>
      </c>
      <c r="E2151" s="7" t="n">
        <v>-13.3000001907349</v>
      </c>
      <c r="F2151" s="7" t="n">
        <v>1.10000002384186</v>
      </c>
      <c r="G2151" s="7" t="n">
        <v>21.5</v>
      </c>
      <c r="H2151" s="7" t="n">
        <v>0</v>
      </c>
    </row>
    <row r="2152" spans="1:13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10</v>
      </c>
      <c r="F2152" s="4" t="s">
        <v>10</v>
      </c>
      <c r="G2152" s="4" t="s">
        <v>10</v>
      </c>
      <c r="H2152" s="4" t="s">
        <v>9</v>
      </c>
      <c r="I2152" s="4" t="s">
        <v>7</v>
      </c>
    </row>
    <row r="2153" spans="1:13">
      <c r="A2153" t="n">
        <v>20279</v>
      </c>
      <c r="B2153" s="55" t="n">
        <v>45</v>
      </c>
      <c r="C2153" s="7" t="n">
        <v>4</v>
      </c>
      <c r="D2153" s="7" t="n">
        <v>3</v>
      </c>
      <c r="E2153" s="7" t="n">
        <v>5</v>
      </c>
      <c r="F2153" s="7" t="n">
        <v>22</v>
      </c>
      <c r="G2153" s="7" t="n">
        <v>0</v>
      </c>
      <c r="H2153" s="7" t="n">
        <v>0</v>
      </c>
      <c r="I2153" s="7" t="n">
        <v>0</v>
      </c>
    </row>
    <row r="2154" spans="1:13">
      <c r="A2154" t="s">
        <v>4</v>
      </c>
      <c r="B2154" s="4" t="s">
        <v>5</v>
      </c>
      <c r="C2154" s="4" t="s">
        <v>7</v>
      </c>
      <c r="D2154" s="4" t="s">
        <v>7</v>
      </c>
      <c r="E2154" s="4" t="s">
        <v>10</v>
      </c>
      <c r="F2154" s="4" t="s">
        <v>9</v>
      </c>
    </row>
    <row r="2155" spans="1:13">
      <c r="A2155" t="n">
        <v>20297</v>
      </c>
      <c r="B2155" s="55" t="n">
        <v>45</v>
      </c>
      <c r="C2155" s="7" t="n">
        <v>5</v>
      </c>
      <c r="D2155" s="7" t="n">
        <v>3</v>
      </c>
      <c r="E2155" s="7" t="n">
        <v>2.29999995231628</v>
      </c>
      <c r="F2155" s="7" t="n">
        <v>0</v>
      </c>
    </row>
    <row r="2156" spans="1:13">
      <c r="A2156" t="s">
        <v>4</v>
      </c>
      <c r="B2156" s="4" t="s">
        <v>5</v>
      </c>
      <c r="C2156" s="4" t="s">
        <v>7</v>
      </c>
      <c r="D2156" s="4" t="s">
        <v>7</v>
      </c>
      <c r="E2156" s="4" t="s">
        <v>10</v>
      </c>
      <c r="F2156" s="4" t="s">
        <v>9</v>
      </c>
    </row>
    <row r="2157" spans="1:13">
      <c r="A2157" t="n">
        <v>20306</v>
      </c>
      <c r="B2157" s="55" t="n">
        <v>45</v>
      </c>
      <c r="C2157" s="7" t="n">
        <v>11</v>
      </c>
      <c r="D2157" s="7" t="n">
        <v>3</v>
      </c>
      <c r="E2157" s="7" t="n">
        <v>26.7999992370605</v>
      </c>
      <c r="F2157" s="7" t="n">
        <v>0</v>
      </c>
    </row>
    <row r="2158" spans="1:13">
      <c r="A2158" t="s">
        <v>4</v>
      </c>
      <c r="B2158" s="4" t="s">
        <v>5</v>
      </c>
      <c r="C2158" s="4" t="s">
        <v>9</v>
      </c>
      <c r="D2158" s="4" t="s">
        <v>9</v>
      </c>
      <c r="E2158" s="4" t="s">
        <v>9</v>
      </c>
    </row>
    <row r="2159" spans="1:13">
      <c r="A2159" t="n">
        <v>20315</v>
      </c>
      <c r="B2159" s="63" t="n">
        <v>61</v>
      </c>
      <c r="C2159" s="7" t="n">
        <v>0</v>
      </c>
      <c r="D2159" s="7" t="n">
        <v>23</v>
      </c>
      <c r="E2159" s="7" t="n">
        <v>1000</v>
      </c>
    </row>
    <row r="2160" spans="1:13">
      <c r="A2160" t="s">
        <v>4</v>
      </c>
      <c r="B2160" s="4" t="s">
        <v>5</v>
      </c>
      <c r="C2160" s="4" t="s">
        <v>9</v>
      </c>
      <c r="D2160" s="4" t="s">
        <v>10</v>
      </c>
      <c r="E2160" s="4" t="s">
        <v>10</v>
      </c>
      <c r="F2160" s="4" t="s">
        <v>10</v>
      </c>
      <c r="G2160" s="4" t="s">
        <v>9</v>
      </c>
      <c r="H2160" s="4" t="s">
        <v>9</v>
      </c>
    </row>
    <row r="2161" spans="1:9">
      <c r="A2161" t="n">
        <v>20322</v>
      </c>
      <c r="B2161" s="65" t="n">
        <v>60</v>
      </c>
      <c r="C2161" s="7" t="n">
        <v>0</v>
      </c>
      <c r="D2161" s="7" t="n">
        <v>0</v>
      </c>
      <c r="E2161" s="7" t="n">
        <v>12</v>
      </c>
      <c r="F2161" s="7" t="n">
        <v>0</v>
      </c>
      <c r="G2161" s="7" t="n">
        <v>300</v>
      </c>
      <c r="H2161" s="7" t="n">
        <v>0</v>
      </c>
    </row>
    <row r="2162" spans="1:9">
      <c r="A2162" t="s">
        <v>4</v>
      </c>
      <c r="B2162" s="4" t="s">
        <v>5</v>
      </c>
      <c r="C2162" s="4" t="s">
        <v>9</v>
      </c>
    </row>
    <row r="2163" spans="1:9">
      <c r="A2163" t="n">
        <v>20341</v>
      </c>
      <c r="B2163" s="26" t="n">
        <v>16</v>
      </c>
      <c r="C2163" s="7" t="n">
        <v>300</v>
      </c>
    </row>
    <row r="2164" spans="1:9">
      <c r="A2164" t="s">
        <v>4</v>
      </c>
      <c r="B2164" s="4" t="s">
        <v>5</v>
      </c>
      <c r="C2164" s="4" t="s">
        <v>7</v>
      </c>
      <c r="D2164" s="4" t="s">
        <v>9</v>
      </c>
      <c r="E2164" s="4" t="s">
        <v>12</v>
      </c>
    </row>
    <row r="2165" spans="1:9">
      <c r="A2165" t="n">
        <v>20344</v>
      </c>
      <c r="B2165" s="30" t="n">
        <v>51</v>
      </c>
      <c r="C2165" s="7" t="n">
        <v>4</v>
      </c>
      <c r="D2165" s="7" t="n">
        <v>0</v>
      </c>
      <c r="E2165" s="7" t="s">
        <v>304</v>
      </c>
    </row>
    <row r="2166" spans="1:9">
      <c r="A2166" t="s">
        <v>4</v>
      </c>
      <c r="B2166" s="4" t="s">
        <v>5</v>
      </c>
      <c r="C2166" s="4" t="s">
        <v>9</v>
      </c>
    </row>
    <row r="2167" spans="1:9">
      <c r="A2167" t="n">
        <v>20358</v>
      </c>
      <c r="B2167" s="26" t="n">
        <v>16</v>
      </c>
      <c r="C2167" s="7" t="n">
        <v>0</v>
      </c>
    </row>
    <row r="2168" spans="1:9">
      <c r="A2168" t="s">
        <v>4</v>
      </c>
      <c r="B2168" s="4" t="s">
        <v>5</v>
      </c>
      <c r="C2168" s="4" t="s">
        <v>9</v>
      </c>
      <c r="D2168" s="4" t="s">
        <v>7</v>
      </c>
      <c r="E2168" s="4" t="s">
        <v>11</v>
      </c>
      <c r="F2168" s="4" t="s">
        <v>52</v>
      </c>
      <c r="G2168" s="4" t="s">
        <v>7</v>
      </c>
      <c r="H2168" s="4" t="s">
        <v>7</v>
      </c>
    </row>
    <row r="2169" spans="1:9">
      <c r="A2169" t="n">
        <v>20361</v>
      </c>
      <c r="B2169" s="31" t="n">
        <v>26</v>
      </c>
      <c r="C2169" s="7" t="n">
        <v>0</v>
      </c>
      <c r="D2169" s="7" t="n">
        <v>17</v>
      </c>
      <c r="E2169" s="7" t="n">
        <v>61945</v>
      </c>
      <c r="F2169" s="7" t="s">
        <v>316</v>
      </c>
      <c r="G2169" s="7" t="n">
        <v>2</v>
      </c>
      <c r="H2169" s="7" t="n">
        <v>0</v>
      </c>
    </row>
    <row r="2170" spans="1:9">
      <c r="A2170" t="s">
        <v>4</v>
      </c>
      <c r="B2170" s="4" t="s">
        <v>5</v>
      </c>
    </row>
    <row r="2171" spans="1:9">
      <c r="A2171" t="n">
        <v>20397</v>
      </c>
      <c r="B2171" s="32" t="n">
        <v>28</v>
      </c>
    </row>
    <row r="2172" spans="1:9">
      <c r="A2172" t="s">
        <v>4</v>
      </c>
      <c r="B2172" s="4" t="s">
        <v>5</v>
      </c>
      <c r="C2172" s="4" t="s">
        <v>7</v>
      </c>
      <c r="D2172" s="4" t="s">
        <v>9</v>
      </c>
      <c r="E2172" s="4" t="s">
        <v>12</v>
      </c>
    </row>
    <row r="2173" spans="1:9">
      <c r="A2173" t="n">
        <v>20398</v>
      </c>
      <c r="B2173" s="30" t="n">
        <v>51</v>
      </c>
      <c r="C2173" s="7" t="n">
        <v>4</v>
      </c>
      <c r="D2173" s="7" t="n">
        <v>23</v>
      </c>
      <c r="E2173" s="7" t="s">
        <v>87</v>
      </c>
    </row>
    <row r="2174" spans="1:9">
      <c r="A2174" t="s">
        <v>4</v>
      </c>
      <c r="B2174" s="4" t="s">
        <v>5</v>
      </c>
      <c r="C2174" s="4" t="s">
        <v>9</v>
      </c>
    </row>
    <row r="2175" spans="1:9">
      <c r="A2175" t="n">
        <v>20411</v>
      </c>
      <c r="B2175" s="26" t="n">
        <v>16</v>
      </c>
      <c r="C2175" s="7" t="n">
        <v>0</v>
      </c>
    </row>
    <row r="2176" spans="1:9">
      <c r="A2176" t="s">
        <v>4</v>
      </c>
      <c r="B2176" s="4" t="s">
        <v>5</v>
      </c>
      <c r="C2176" s="4" t="s">
        <v>9</v>
      </c>
      <c r="D2176" s="4" t="s">
        <v>7</v>
      </c>
      <c r="E2176" s="4" t="s">
        <v>11</v>
      </c>
      <c r="F2176" s="4" t="s">
        <v>52</v>
      </c>
      <c r="G2176" s="4" t="s">
        <v>7</v>
      </c>
      <c r="H2176" s="4" t="s">
        <v>7</v>
      </c>
      <c r="I2176" s="4" t="s">
        <v>7</v>
      </c>
      <c r="J2176" s="4" t="s">
        <v>11</v>
      </c>
      <c r="K2176" s="4" t="s">
        <v>52</v>
      </c>
      <c r="L2176" s="4" t="s">
        <v>7</v>
      </c>
      <c r="M2176" s="4" t="s">
        <v>7</v>
      </c>
    </row>
    <row r="2177" spans="1:13">
      <c r="A2177" t="n">
        <v>20414</v>
      </c>
      <c r="B2177" s="31" t="n">
        <v>26</v>
      </c>
      <c r="C2177" s="7" t="n">
        <v>23</v>
      </c>
      <c r="D2177" s="7" t="n">
        <v>17</v>
      </c>
      <c r="E2177" s="7" t="n">
        <v>28346</v>
      </c>
      <c r="F2177" s="7" t="s">
        <v>317</v>
      </c>
      <c r="G2177" s="7" t="n">
        <v>2</v>
      </c>
      <c r="H2177" s="7" t="n">
        <v>3</v>
      </c>
      <c r="I2177" s="7" t="n">
        <v>17</v>
      </c>
      <c r="J2177" s="7" t="n">
        <v>28347</v>
      </c>
      <c r="K2177" s="7" t="s">
        <v>318</v>
      </c>
      <c r="L2177" s="7" t="n">
        <v>2</v>
      </c>
      <c r="M2177" s="7" t="n">
        <v>0</v>
      </c>
    </row>
    <row r="2178" spans="1:13">
      <c r="A2178" t="s">
        <v>4</v>
      </c>
      <c r="B2178" s="4" t="s">
        <v>5</v>
      </c>
    </row>
    <row r="2179" spans="1:13">
      <c r="A2179" t="n">
        <v>20622</v>
      </c>
      <c r="B2179" s="32" t="n">
        <v>28</v>
      </c>
    </row>
    <row r="2180" spans="1:13">
      <c r="A2180" t="s">
        <v>4</v>
      </c>
      <c r="B2180" s="4" t="s">
        <v>5</v>
      </c>
      <c r="C2180" s="4" t="s">
        <v>7</v>
      </c>
      <c r="D2180" s="4" t="s">
        <v>9</v>
      </c>
      <c r="E2180" s="4" t="s">
        <v>12</v>
      </c>
    </row>
    <row r="2181" spans="1:13">
      <c r="A2181" t="n">
        <v>20623</v>
      </c>
      <c r="B2181" s="30" t="n">
        <v>51</v>
      </c>
      <c r="C2181" s="7" t="n">
        <v>4</v>
      </c>
      <c r="D2181" s="7" t="n">
        <v>0</v>
      </c>
      <c r="E2181" s="7" t="s">
        <v>269</v>
      </c>
    </row>
    <row r="2182" spans="1:13">
      <c r="A2182" t="s">
        <v>4</v>
      </c>
      <c r="B2182" s="4" t="s">
        <v>5</v>
      </c>
      <c r="C2182" s="4" t="s">
        <v>9</v>
      </c>
    </row>
    <row r="2183" spans="1:13">
      <c r="A2183" t="n">
        <v>20636</v>
      </c>
      <c r="B2183" s="26" t="n">
        <v>16</v>
      </c>
      <c r="C2183" s="7" t="n">
        <v>0</v>
      </c>
    </row>
    <row r="2184" spans="1:13">
      <c r="A2184" t="s">
        <v>4</v>
      </c>
      <c r="B2184" s="4" t="s">
        <v>5</v>
      </c>
      <c r="C2184" s="4" t="s">
        <v>9</v>
      </c>
      <c r="D2184" s="4" t="s">
        <v>7</v>
      </c>
      <c r="E2184" s="4" t="s">
        <v>11</v>
      </c>
      <c r="F2184" s="4" t="s">
        <v>52</v>
      </c>
      <c r="G2184" s="4" t="s">
        <v>7</v>
      </c>
      <c r="H2184" s="4" t="s">
        <v>7</v>
      </c>
    </row>
    <row r="2185" spans="1:13">
      <c r="A2185" t="n">
        <v>20639</v>
      </c>
      <c r="B2185" s="31" t="n">
        <v>26</v>
      </c>
      <c r="C2185" s="7" t="n">
        <v>0</v>
      </c>
      <c r="D2185" s="7" t="n">
        <v>17</v>
      </c>
      <c r="E2185" s="7" t="n">
        <v>61946</v>
      </c>
      <c r="F2185" s="7" t="s">
        <v>319</v>
      </c>
      <c r="G2185" s="7" t="n">
        <v>2</v>
      </c>
      <c r="H2185" s="7" t="n">
        <v>0</v>
      </c>
    </row>
    <row r="2186" spans="1:13">
      <c r="A2186" t="s">
        <v>4</v>
      </c>
      <c r="B2186" s="4" t="s">
        <v>5</v>
      </c>
    </row>
    <row r="2187" spans="1:13">
      <c r="A2187" t="n">
        <v>20657</v>
      </c>
      <c r="B2187" s="32" t="n">
        <v>28</v>
      </c>
    </row>
    <row r="2188" spans="1:13">
      <c r="A2188" t="s">
        <v>4</v>
      </c>
      <c r="B2188" s="4" t="s">
        <v>5</v>
      </c>
      <c r="C2188" s="4" t="s">
        <v>7</v>
      </c>
      <c r="D2188" s="4" t="s">
        <v>9</v>
      </c>
      <c r="E2188" s="4" t="s">
        <v>11</v>
      </c>
      <c r="F2188" s="4" t="s">
        <v>9</v>
      </c>
    </row>
    <row r="2189" spans="1:13">
      <c r="A2189" t="n">
        <v>20658</v>
      </c>
      <c r="B2189" s="9" t="n">
        <v>50</v>
      </c>
      <c r="C2189" s="7" t="n">
        <v>3</v>
      </c>
      <c r="D2189" s="7" t="n">
        <v>5043</v>
      </c>
      <c r="E2189" s="7" t="n">
        <v>1028443341</v>
      </c>
      <c r="F2189" s="7" t="n">
        <v>1000</v>
      </c>
    </row>
    <row r="2190" spans="1:13">
      <c r="A2190" t="s">
        <v>4</v>
      </c>
      <c r="B2190" s="4" t="s">
        <v>5</v>
      </c>
      <c r="C2190" s="4" t="s">
        <v>7</v>
      </c>
      <c r="D2190" s="4" t="s">
        <v>10</v>
      </c>
      <c r="E2190" s="4" t="s">
        <v>9</v>
      </c>
      <c r="F2190" s="4" t="s">
        <v>7</v>
      </c>
    </row>
    <row r="2191" spans="1:13">
      <c r="A2191" t="n">
        <v>20668</v>
      </c>
      <c r="B2191" s="13" t="n">
        <v>49</v>
      </c>
      <c r="C2191" s="7" t="n">
        <v>3</v>
      </c>
      <c r="D2191" s="7" t="n">
        <v>0.5</v>
      </c>
      <c r="E2191" s="7" t="n">
        <v>500</v>
      </c>
      <c r="F2191" s="7" t="n">
        <v>0</v>
      </c>
    </row>
    <row r="2192" spans="1:13">
      <c r="A2192" t="s">
        <v>4</v>
      </c>
      <c r="B2192" s="4" t="s">
        <v>5</v>
      </c>
      <c r="C2192" s="4" t="s">
        <v>7</v>
      </c>
      <c r="D2192" s="4" t="s">
        <v>7</v>
      </c>
      <c r="E2192" s="4" t="s">
        <v>7</v>
      </c>
      <c r="F2192" s="4" t="s">
        <v>10</v>
      </c>
      <c r="G2192" s="4" t="s">
        <v>10</v>
      </c>
      <c r="H2192" s="4" t="s">
        <v>10</v>
      </c>
      <c r="I2192" s="4" t="s">
        <v>10</v>
      </c>
      <c r="J2192" s="4" t="s">
        <v>10</v>
      </c>
    </row>
    <row r="2193" spans="1:13">
      <c r="A2193" t="n">
        <v>20677</v>
      </c>
      <c r="B2193" s="52" t="n">
        <v>76</v>
      </c>
      <c r="C2193" s="7" t="n">
        <v>12</v>
      </c>
      <c r="D2193" s="7" t="n">
        <v>3</v>
      </c>
      <c r="E2193" s="7" t="n">
        <v>0</v>
      </c>
      <c r="F2193" s="7" t="n">
        <v>1</v>
      </c>
      <c r="G2193" s="7" t="n">
        <v>1</v>
      </c>
      <c r="H2193" s="7" t="n">
        <v>1</v>
      </c>
      <c r="I2193" s="7" t="n">
        <v>1</v>
      </c>
      <c r="J2193" s="7" t="n">
        <v>1000</v>
      </c>
    </row>
    <row r="2194" spans="1:13">
      <c r="A2194" t="s">
        <v>4</v>
      </c>
      <c r="B2194" s="4" t="s">
        <v>5</v>
      </c>
      <c r="C2194" s="4" t="s">
        <v>7</v>
      </c>
      <c r="D2194" s="4" t="s">
        <v>7</v>
      </c>
    </row>
    <row r="2195" spans="1:13">
      <c r="A2195" t="n">
        <v>20701</v>
      </c>
      <c r="B2195" s="58" t="n">
        <v>77</v>
      </c>
      <c r="C2195" s="7" t="n">
        <v>12</v>
      </c>
      <c r="D2195" s="7" t="n">
        <v>3</v>
      </c>
    </row>
    <row r="2196" spans="1:13">
      <c r="A2196" t="s">
        <v>4</v>
      </c>
      <c r="B2196" s="4" t="s">
        <v>5</v>
      </c>
      <c r="C2196" s="4" t="s">
        <v>7</v>
      </c>
      <c r="D2196" s="4" t="s">
        <v>7</v>
      </c>
      <c r="E2196" s="4" t="s">
        <v>7</v>
      </c>
      <c r="F2196" s="4" t="s">
        <v>7</v>
      </c>
    </row>
    <row r="2197" spans="1:13">
      <c r="A2197" t="n">
        <v>20704</v>
      </c>
      <c r="B2197" s="8" t="n">
        <v>14</v>
      </c>
      <c r="C2197" s="7" t="n">
        <v>0</v>
      </c>
      <c r="D2197" s="7" t="n">
        <v>128</v>
      </c>
      <c r="E2197" s="7" t="n">
        <v>0</v>
      </c>
      <c r="F2197" s="7" t="n">
        <v>0</v>
      </c>
    </row>
    <row r="2198" spans="1:13">
      <c r="A2198" t="s">
        <v>4</v>
      </c>
      <c r="B2198" s="4" t="s">
        <v>5</v>
      </c>
      <c r="C2198" s="4" t="s">
        <v>7</v>
      </c>
      <c r="D2198" s="4" t="s">
        <v>9</v>
      </c>
      <c r="E2198" s="4" t="s">
        <v>9</v>
      </c>
      <c r="F2198" s="4" t="s">
        <v>7</v>
      </c>
    </row>
    <row r="2199" spans="1:13">
      <c r="A2199" t="n">
        <v>20709</v>
      </c>
      <c r="B2199" s="35" t="n">
        <v>25</v>
      </c>
      <c r="C2199" s="7" t="n">
        <v>1</v>
      </c>
      <c r="D2199" s="7" t="n">
        <v>680</v>
      </c>
      <c r="E2199" s="7" t="n">
        <v>360</v>
      </c>
      <c r="F2199" s="7" t="n">
        <v>0</v>
      </c>
    </row>
    <row r="2200" spans="1:13">
      <c r="A2200" t="s">
        <v>4</v>
      </c>
      <c r="B2200" s="4" t="s">
        <v>5</v>
      </c>
      <c r="C2200" s="4" t="s">
        <v>12</v>
      </c>
      <c r="D2200" s="4" t="s">
        <v>9</v>
      </c>
    </row>
    <row r="2201" spans="1:13">
      <c r="A2201" t="n">
        <v>20716</v>
      </c>
      <c r="B2201" s="34" t="n">
        <v>29</v>
      </c>
      <c r="C2201" s="7" t="s">
        <v>320</v>
      </c>
      <c r="D2201" s="7" t="n">
        <v>65533</v>
      </c>
    </row>
    <row r="2202" spans="1:13">
      <c r="A2202" t="s">
        <v>4</v>
      </c>
      <c r="B2202" s="4" t="s">
        <v>5</v>
      </c>
      <c r="C2202" s="4" t="s">
        <v>7</v>
      </c>
      <c r="D2202" s="4" t="s">
        <v>9</v>
      </c>
      <c r="E2202" s="4" t="s">
        <v>12</v>
      </c>
    </row>
    <row r="2203" spans="1:13">
      <c r="A2203" t="n">
        <v>20734</v>
      </c>
      <c r="B2203" s="30" t="n">
        <v>51</v>
      </c>
      <c r="C2203" s="7" t="n">
        <v>4</v>
      </c>
      <c r="D2203" s="7" t="n">
        <v>0</v>
      </c>
      <c r="E2203" s="7" t="s">
        <v>87</v>
      </c>
    </row>
    <row r="2204" spans="1:13">
      <c r="A2204" t="s">
        <v>4</v>
      </c>
      <c r="B2204" s="4" t="s">
        <v>5</v>
      </c>
      <c r="C2204" s="4" t="s">
        <v>9</v>
      </c>
    </row>
    <row r="2205" spans="1:13">
      <c r="A2205" t="n">
        <v>20747</v>
      </c>
      <c r="B2205" s="26" t="n">
        <v>16</v>
      </c>
      <c r="C2205" s="7" t="n">
        <v>0</v>
      </c>
    </row>
    <row r="2206" spans="1:13">
      <c r="A2206" t="s">
        <v>4</v>
      </c>
      <c r="B2206" s="4" t="s">
        <v>5</v>
      </c>
      <c r="C2206" s="4" t="s">
        <v>9</v>
      </c>
      <c r="D2206" s="4" t="s">
        <v>7</v>
      </c>
      <c r="E2206" s="4" t="s">
        <v>11</v>
      </c>
      <c r="F2206" s="4" t="s">
        <v>52</v>
      </c>
      <c r="G2206" s="4" t="s">
        <v>7</v>
      </c>
      <c r="H2206" s="4" t="s">
        <v>7</v>
      </c>
      <c r="I2206" s="4" t="s">
        <v>7</v>
      </c>
      <c r="J2206" s="4" t="s">
        <v>11</v>
      </c>
      <c r="K2206" s="4" t="s">
        <v>52</v>
      </c>
      <c r="L2206" s="4" t="s">
        <v>7</v>
      </c>
      <c r="M2206" s="4" t="s">
        <v>7</v>
      </c>
    </row>
    <row r="2207" spans="1:13">
      <c r="A2207" t="n">
        <v>20750</v>
      </c>
      <c r="B2207" s="31" t="n">
        <v>26</v>
      </c>
      <c r="C2207" s="7" t="n">
        <v>0</v>
      </c>
      <c r="D2207" s="7" t="n">
        <v>17</v>
      </c>
      <c r="E2207" s="7" t="n">
        <v>15361</v>
      </c>
      <c r="F2207" s="7" t="s">
        <v>321</v>
      </c>
      <c r="G2207" s="7" t="n">
        <v>2</v>
      </c>
      <c r="H2207" s="7" t="n">
        <v>3</v>
      </c>
      <c r="I2207" s="7" t="n">
        <v>17</v>
      </c>
      <c r="J2207" s="7" t="n">
        <v>15362</v>
      </c>
      <c r="K2207" s="7" t="s">
        <v>322</v>
      </c>
      <c r="L2207" s="7" t="n">
        <v>2</v>
      </c>
      <c r="M2207" s="7" t="n">
        <v>0</v>
      </c>
    </row>
    <row r="2208" spans="1:13">
      <c r="A2208" t="s">
        <v>4</v>
      </c>
      <c r="B2208" s="4" t="s">
        <v>5</v>
      </c>
    </row>
    <row r="2209" spans="1:13">
      <c r="A2209" t="n">
        <v>20942</v>
      </c>
      <c r="B2209" s="32" t="n">
        <v>28</v>
      </c>
    </row>
    <row r="2210" spans="1:13">
      <c r="A2210" t="s">
        <v>4</v>
      </c>
      <c r="B2210" s="4" t="s">
        <v>5</v>
      </c>
      <c r="C2210" s="4" t="s">
        <v>12</v>
      </c>
      <c r="D2210" s="4" t="s">
        <v>9</v>
      </c>
    </row>
    <row r="2211" spans="1:13">
      <c r="A2211" t="n">
        <v>20943</v>
      </c>
      <c r="B2211" s="34" t="n">
        <v>29</v>
      </c>
      <c r="C2211" s="7" t="s">
        <v>13</v>
      </c>
      <c r="D2211" s="7" t="n">
        <v>65533</v>
      </c>
    </row>
    <row r="2212" spans="1:13">
      <c r="A2212" t="s">
        <v>4</v>
      </c>
      <c r="B2212" s="4" t="s">
        <v>5</v>
      </c>
      <c r="C2212" s="4" t="s">
        <v>7</v>
      </c>
      <c r="D2212" s="4" t="s">
        <v>9</v>
      </c>
      <c r="E2212" s="4" t="s">
        <v>9</v>
      </c>
      <c r="F2212" s="4" t="s">
        <v>7</v>
      </c>
    </row>
    <row r="2213" spans="1:13">
      <c r="A2213" t="n">
        <v>20947</v>
      </c>
      <c r="B2213" s="35" t="n">
        <v>25</v>
      </c>
      <c r="C2213" s="7" t="n">
        <v>1</v>
      </c>
      <c r="D2213" s="7" t="n">
        <v>65535</v>
      </c>
      <c r="E2213" s="7" t="n">
        <v>65535</v>
      </c>
      <c r="F2213" s="7" t="n">
        <v>0</v>
      </c>
    </row>
    <row r="2214" spans="1:13">
      <c r="A2214" t="s">
        <v>4</v>
      </c>
      <c r="B2214" s="4" t="s">
        <v>5</v>
      </c>
      <c r="C2214" s="4" t="s">
        <v>11</v>
      </c>
    </row>
    <row r="2215" spans="1:13">
      <c r="A2215" t="n">
        <v>20954</v>
      </c>
      <c r="B2215" s="59" t="n">
        <v>15</v>
      </c>
      <c r="C2215" s="7" t="n">
        <v>32768</v>
      </c>
    </row>
    <row r="2216" spans="1:13">
      <c r="A2216" t="s">
        <v>4</v>
      </c>
      <c r="B2216" s="4" t="s">
        <v>5</v>
      </c>
      <c r="C2216" s="4" t="s">
        <v>7</v>
      </c>
      <c r="D2216" s="4" t="s">
        <v>9</v>
      </c>
      <c r="E2216" s="4" t="s">
        <v>11</v>
      </c>
      <c r="F2216" s="4" t="s">
        <v>9</v>
      </c>
    </row>
    <row r="2217" spans="1:13">
      <c r="A2217" t="n">
        <v>20959</v>
      </c>
      <c r="B2217" s="9" t="n">
        <v>50</v>
      </c>
      <c r="C2217" s="7" t="n">
        <v>3</v>
      </c>
      <c r="D2217" s="7" t="n">
        <v>5043</v>
      </c>
      <c r="E2217" s="7" t="n">
        <v>1045220557</v>
      </c>
      <c r="F2217" s="7" t="n">
        <v>1000</v>
      </c>
    </row>
    <row r="2218" spans="1:13">
      <c r="A2218" t="s">
        <v>4</v>
      </c>
      <c r="B2218" s="4" t="s">
        <v>5</v>
      </c>
      <c r="C2218" s="4" t="s">
        <v>7</v>
      </c>
      <c r="D2218" s="4" t="s">
        <v>10</v>
      </c>
      <c r="E2218" s="4" t="s">
        <v>9</v>
      </c>
      <c r="F2218" s="4" t="s">
        <v>7</v>
      </c>
    </row>
    <row r="2219" spans="1:13">
      <c r="A2219" t="n">
        <v>20969</v>
      </c>
      <c r="B2219" s="13" t="n">
        <v>49</v>
      </c>
      <c r="C2219" s="7" t="n">
        <v>3</v>
      </c>
      <c r="D2219" s="7" t="n">
        <v>0.699999988079071</v>
      </c>
      <c r="E2219" s="7" t="n">
        <v>1000</v>
      </c>
      <c r="F2219" s="7" t="n">
        <v>0</v>
      </c>
    </row>
    <row r="2220" spans="1:13">
      <c r="A2220" t="s">
        <v>4</v>
      </c>
      <c r="B2220" s="4" t="s">
        <v>5</v>
      </c>
      <c r="C2220" s="4" t="s">
        <v>7</v>
      </c>
      <c r="D2220" s="4" t="s">
        <v>9</v>
      </c>
      <c r="E2220" s="4" t="s">
        <v>12</v>
      </c>
      <c r="F2220" s="4" t="s">
        <v>12</v>
      </c>
      <c r="G2220" s="4" t="s">
        <v>12</v>
      </c>
      <c r="H2220" s="4" t="s">
        <v>12</v>
      </c>
    </row>
    <row r="2221" spans="1:13">
      <c r="A2221" t="n">
        <v>20978</v>
      </c>
      <c r="B2221" s="30" t="n">
        <v>51</v>
      </c>
      <c r="C2221" s="7" t="n">
        <v>3</v>
      </c>
      <c r="D2221" s="7" t="n">
        <v>23</v>
      </c>
      <c r="E2221" s="7" t="s">
        <v>285</v>
      </c>
      <c r="F2221" s="7" t="s">
        <v>244</v>
      </c>
      <c r="G2221" s="7" t="s">
        <v>245</v>
      </c>
      <c r="H2221" s="7" t="s">
        <v>246</v>
      </c>
    </row>
    <row r="2222" spans="1:13">
      <c r="A2222" t="s">
        <v>4</v>
      </c>
      <c r="B2222" s="4" t="s">
        <v>5</v>
      </c>
      <c r="C2222" s="4" t="s">
        <v>7</v>
      </c>
      <c r="D2222" s="4" t="s">
        <v>7</v>
      </c>
      <c r="E2222" s="4" t="s">
        <v>7</v>
      </c>
      <c r="F2222" s="4" t="s">
        <v>10</v>
      </c>
      <c r="G2222" s="4" t="s">
        <v>10</v>
      </c>
      <c r="H2222" s="4" t="s">
        <v>10</v>
      </c>
      <c r="I2222" s="4" t="s">
        <v>10</v>
      </c>
      <c r="J2222" s="4" t="s">
        <v>10</v>
      </c>
    </row>
    <row r="2223" spans="1:13">
      <c r="A2223" t="n">
        <v>20991</v>
      </c>
      <c r="B2223" s="52" t="n">
        <v>76</v>
      </c>
      <c r="C2223" s="7" t="n">
        <v>12</v>
      </c>
      <c r="D2223" s="7" t="n">
        <v>3</v>
      </c>
      <c r="E2223" s="7" t="n">
        <v>0</v>
      </c>
      <c r="F2223" s="7" t="n">
        <v>1</v>
      </c>
      <c r="G2223" s="7" t="n">
        <v>1</v>
      </c>
      <c r="H2223" s="7" t="n">
        <v>1</v>
      </c>
      <c r="I2223" s="7" t="n">
        <v>0</v>
      </c>
      <c r="J2223" s="7" t="n">
        <v>1000</v>
      </c>
    </row>
    <row r="2224" spans="1:13">
      <c r="A2224" t="s">
        <v>4</v>
      </c>
      <c r="B2224" s="4" t="s">
        <v>5</v>
      </c>
      <c r="C2224" s="4" t="s">
        <v>7</v>
      </c>
      <c r="D2224" s="4" t="s">
        <v>7</v>
      </c>
    </row>
    <row r="2225" spans="1:10">
      <c r="A2225" t="n">
        <v>21015</v>
      </c>
      <c r="B2225" s="58" t="n">
        <v>77</v>
      </c>
      <c r="C2225" s="7" t="n">
        <v>12</v>
      </c>
      <c r="D2225" s="7" t="n">
        <v>3</v>
      </c>
    </row>
    <row r="2226" spans="1:10">
      <c r="A2226" t="s">
        <v>4</v>
      </c>
      <c r="B2226" s="4" t="s">
        <v>5</v>
      </c>
      <c r="C2226" s="4" t="s">
        <v>9</v>
      </c>
      <c r="D2226" s="4" t="s">
        <v>7</v>
      </c>
      <c r="E2226" s="4" t="s">
        <v>10</v>
      </c>
      <c r="F2226" s="4" t="s">
        <v>9</v>
      </c>
    </row>
    <row r="2227" spans="1:10">
      <c r="A2227" t="n">
        <v>21018</v>
      </c>
      <c r="B2227" s="47" t="n">
        <v>59</v>
      </c>
      <c r="C2227" s="7" t="n">
        <v>0</v>
      </c>
      <c r="D2227" s="7" t="n">
        <v>8</v>
      </c>
      <c r="E2227" s="7" t="n">
        <v>0.0799999982118607</v>
      </c>
      <c r="F2227" s="7" t="n">
        <v>0</v>
      </c>
    </row>
    <row r="2228" spans="1:10">
      <c r="A2228" t="s">
        <v>4</v>
      </c>
      <c r="B2228" s="4" t="s">
        <v>5</v>
      </c>
      <c r="C2228" s="4" t="s">
        <v>9</v>
      </c>
    </row>
    <row r="2229" spans="1:10">
      <c r="A2229" t="n">
        <v>21028</v>
      </c>
      <c r="B2229" s="26" t="n">
        <v>16</v>
      </c>
      <c r="C2229" s="7" t="n">
        <v>2000</v>
      </c>
    </row>
    <row r="2230" spans="1:10">
      <c r="A2230" t="s">
        <v>4</v>
      </c>
      <c r="B2230" s="4" t="s">
        <v>5</v>
      </c>
      <c r="C2230" s="4" t="s">
        <v>9</v>
      </c>
      <c r="D2230" s="4" t="s">
        <v>7</v>
      </c>
      <c r="E2230" s="4" t="s">
        <v>10</v>
      </c>
      <c r="F2230" s="4" t="s">
        <v>9</v>
      </c>
    </row>
    <row r="2231" spans="1:10">
      <c r="A2231" t="n">
        <v>21031</v>
      </c>
      <c r="B2231" s="47" t="n">
        <v>59</v>
      </c>
      <c r="C2231" s="7" t="n">
        <v>0</v>
      </c>
      <c r="D2231" s="7" t="n">
        <v>255</v>
      </c>
      <c r="E2231" s="7" t="n">
        <v>0</v>
      </c>
      <c r="F2231" s="7" t="n">
        <v>0</v>
      </c>
    </row>
    <row r="2232" spans="1:10">
      <c r="A2232" t="s">
        <v>4</v>
      </c>
      <c r="B2232" s="4" t="s">
        <v>5</v>
      </c>
      <c r="C2232" s="4" t="s">
        <v>7</v>
      </c>
      <c r="D2232" s="4" t="s">
        <v>9</v>
      </c>
      <c r="E2232" s="4" t="s">
        <v>12</v>
      </c>
    </row>
    <row r="2233" spans="1:10">
      <c r="A2233" t="n">
        <v>21041</v>
      </c>
      <c r="B2233" s="30" t="n">
        <v>51</v>
      </c>
      <c r="C2233" s="7" t="n">
        <v>4</v>
      </c>
      <c r="D2233" s="7" t="n">
        <v>23</v>
      </c>
      <c r="E2233" s="7" t="s">
        <v>287</v>
      </c>
    </row>
    <row r="2234" spans="1:10">
      <c r="A2234" t="s">
        <v>4</v>
      </c>
      <c r="B2234" s="4" t="s">
        <v>5</v>
      </c>
      <c r="C2234" s="4" t="s">
        <v>9</v>
      </c>
    </row>
    <row r="2235" spans="1:10">
      <c r="A2235" t="n">
        <v>21055</v>
      </c>
      <c r="B2235" s="26" t="n">
        <v>16</v>
      </c>
      <c r="C2235" s="7" t="n">
        <v>0</v>
      </c>
    </row>
    <row r="2236" spans="1:10">
      <c r="A2236" t="s">
        <v>4</v>
      </c>
      <c r="B2236" s="4" t="s">
        <v>5</v>
      </c>
      <c r="C2236" s="4" t="s">
        <v>9</v>
      </c>
      <c r="D2236" s="4" t="s">
        <v>7</v>
      </c>
      <c r="E2236" s="4" t="s">
        <v>11</v>
      </c>
      <c r="F2236" s="4" t="s">
        <v>52</v>
      </c>
      <c r="G2236" s="4" t="s">
        <v>7</v>
      </c>
      <c r="H2236" s="4" t="s">
        <v>7</v>
      </c>
      <c r="I2236" s="4" t="s">
        <v>7</v>
      </c>
      <c r="J2236" s="4" t="s">
        <v>11</v>
      </c>
      <c r="K2236" s="4" t="s">
        <v>52</v>
      </c>
      <c r="L2236" s="4" t="s">
        <v>7</v>
      </c>
      <c r="M2236" s="4" t="s">
        <v>7</v>
      </c>
    </row>
    <row r="2237" spans="1:10">
      <c r="A2237" t="n">
        <v>21058</v>
      </c>
      <c r="B2237" s="31" t="n">
        <v>26</v>
      </c>
      <c r="C2237" s="7" t="n">
        <v>23</v>
      </c>
      <c r="D2237" s="7" t="n">
        <v>17</v>
      </c>
      <c r="E2237" s="7" t="n">
        <v>28348</v>
      </c>
      <c r="F2237" s="7" t="s">
        <v>323</v>
      </c>
      <c r="G2237" s="7" t="n">
        <v>2</v>
      </c>
      <c r="H2237" s="7" t="n">
        <v>3</v>
      </c>
      <c r="I2237" s="7" t="n">
        <v>17</v>
      </c>
      <c r="J2237" s="7" t="n">
        <v>28349</v>
      </c>
      <c r="K2237" s="7" t="s">
        <v>324</v>
      </c>
      <c r="L2237" s="7" t="n">
        <v>2</v>
      </c>
      <c r="M2237" s="7" t="n">
        <v>0</v>
      </c>
    </row>
    <row r="2238" spans="1:10">
      <c r="A2238" t="s">
        <v>4</v>
      </c>
      <c r="B2238" s="4" t="s">
        <v>5</v>
      </c>
    </row>
    <row r="2239" spans="1:10">
      <c r="A2239" t="n">
        <v>21217</v>
      </c>
      <c r="B2239" s="32" t="n">
        <v>28</v>
      </c>
    </row>
    <row r="2240" spans="1:10">
      <c r="A2240" t="s">
        <v>4</v>
      </c>
      <c r="B2240" s="4" t="s">
        <v>5</v>
      </c>
      <c r="C2240" s="4" t="s">
        <v>7</v>
      </c>
      <c r="D2240" s="4" t="s">
        <v>9</v>
      </c>
      <c r="E2240" s="4" t="s">
        <v>12</v>
      </c>
    </row>
    <row r="2241" spans="1:13">
      <c r="A2241" t="n">
        <v>21218</v>
      </c>
      <c r="B2241" s="30" t="n">
        <v>51</v>
      </c>
      <c r="C2241" s="7" t="n">
        <v>4</v>
      </c>
      <c r="D2241" s="7" t="n">
        <v>0</v>
      </c>
      <c r="E2241" s="7" t="s">
        <v>325</v>
      </c>
    </row>
    <row r="2242" spans="1:13">
      <c r="A2242" t="s">
        <v>4</v>
      </c>
      <c r="B2242" s="4" t="s">
        <v>5</v>
      </c>
      <c r="C2242" s="4" t="s">
        <v>9</v>
      </c>
    </row>
    <row r="2243" spans="1:13">
      <c r="A2243" t="n">
        <v>21232</v>
      </c>
      <c r="B2243" s="26" t="n">
        <v>16</v>
      </c>
      <c r="C2243" s="7" t="n">
        <v>0</v>
      </c>
    </row>
    <row r="2244" spans="1:13">
      <c r="A2244" t="s">
        <v>4</v>
      </c>
      <c r="B2244" s="4" t="s">
        <v>5</v>
      </c>
      <c r="C2244" s="4" t="s">
        <v>9</v>
      </c>
      <c r="D2244" s="4" t="s">
        <v>7</v>
      </c>
      <c r="E2244" s="4" t="s">
        <v>11</v>
      </c>
      <c r="F2244" s="4" t="s">
        <v>52</v>
      </c>
      <c r="G2244" s="4" t="s">
        <v>7</v>
      </c>
      <c r="H2244" s="4" t="s">
        <v>7</v>
      </c>
      <c r="I2244" s="4" t="s">
        <v>7</v>
      </c>
      <c r="J2244" s="4" t="s">
        <v>11</v>
      </c>
      <c r="K2244" s="4" t="s">
        <v>52</v>
      </c>
      <c r="L2244" s="4" t="s">
        <v>7</v>
      </c>
      <c r="M2244" s="4" t="s">
        <v>7</v>
      </c>
    </row>
    <row r="2245" spans="1:13">
      <c r="A2245" t="n">
        <v>21235</v>
      </c>
      <c r="B2245" s="31" t="n">
        <v>26</v>
      </c>
      <c r="C2245" s="7" t="n">
        <v>0</v>
      </c>
      <c r="D2245" s="7" t="n">
        <v>17</v>
      </c>
      <c r="E2245" s="7" t="n">
        <v>61947</v>
      </c>
      <c r="F2245" s="7" t="s">
        <v>326</v>
      </c>
      <c r="G2245" s="7" t="n">
        <v>2</v>
      </c>
      <c r="H2245" s="7" t="n">
        <v>3</v>
      </c>
      <c r="I2245" s="7" t="n">
        <v>17</v>
      </c>
      <c r="J2245" s="7" t="n">
        <v>61948</v>
      </c>
      <c r="K2245" s="7" t="s">
        <v>327</v>
      </c>
      <c r="L2245" s="7" t="n">
        <v>2</v>
      </c>
      <c r="M2245" s="7" t="n">
        <v>0</v>
      </c>
    </row>
    <row r="2246" spans="1:13">
      <c r="A2246" t="s">
        <v>4</v>
      </c>
      <c r="B2246" s="4" t="s">
        <v>5</v>
      </c>
    </row>
    <row r="2247" spans="1:13">
      <c r="A2247" t="n">
        <v>21376</v>
      </c>
      <c r="B2247" s="32" t="n">
        <v>28</v>
      </c>
    </row>
    <row r="2248" spans="1:13">
      <c r="A2248" t="s">
        <v>4</v>
      </c>
      <c r="B2248" s="4" t="s">
        <v>5</v>
      </c>
      <c r="C2248" s="4" t="s">
        <v>7</v>
      </c>
      <c r="D2248" s="4" t="s">
        <v>9</v>
      </c>
      <c r="E2248" s="4" t="s">
        <v>11</v>
      </c>
      <c r="F2248" s="4" t="s">
        <v>9</v>
      </c>
    </row>
    <row r="2249" spans="1:13">
      <c r="A2249" t="n">
        <v>21377</v>
      </c>
      <c r="B2249" s="9" t="n">
        <v>50</v>
      </c>
      <c r="C2249" s="7" t="n">
        <v>3</v>
      </c>
      <c r="D2249" s="7" t="n">
        <v>5043</v>
      </c>
      <c r="E2249" s="7" t="n">
        <v>1028443341</v>
      </c>
      <c r="F2249" s="7" t="n">
        <v>1000</v>
      </c>
    </row>
    <row r="2250" spans="1:13">
      <c r="A2250" t="s">
        <v>4</v>
      </c>
      <c r="B2250" s="4" t="s">
        <v>5</v>
      </c>
      <c r="C2250" s="4" t="s">
        <v>7</v>
      </c>
      <c r="D2250" s="4" t="s">
        <v>10</v>
      </c>
      <c r="E2250" s="4" t="s">
        <v>9</v>
      </c>
      <c r="F2250" s="4" t="s">
        <v>7</v>
      </c>
    </row>
    <row r="2251" spans="1:13">
      <c r="A2251" t="n">
        <v>21387</v>
      </c>
      <c r="B2251" s="13" t="n">
        <v>49</v>
      </c>
      <c r="C2251" s="7" t="n">
        <v>3</v>
      </c>
      <c r="D2251" s="7" t="n">
        <v>0.5</v>
      </c>
      <c r="E2251" s="7" t="n">
        <v>500</v>
      </c>
      <c r="F2251" s="7" t="n">
        <v>0</v>
      </c>
    </row>
    <row r="2252" spans="1:13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7</v>
      </c>
      <c r="F2252" s="4" t="s">
        <v>10</v>
      </c>
      <c r="G2252" s="4" t="s">
        <v>10</v>
      </c>
      <c r="H2252" s="4" t="s">
        <v>10</v>
      </c>
      <c r="I2252" s="4" t="s">
        <v>10</v>
      </c>
      <c r="J2252" s="4" t="s">
        <v>10</v>
      </c>
    </row>
    <row r="2253" spans="1:13">
      <c r="A2253" t="n">
        <v>21396</v>
      </c>
      <c r="B2253" s="52" t="n">
        <v>76</v>
      </c>
      <c r="C2253" s="7" t="n">
        <v>13</v>
      </c>
      <c r="D2253" s="7" t="n">
        <v>3</v>
      </c>
      <c r="E2253" s="7" t="n">
        <v>0</v>
      </c>
      <c r="F2253" s="7" t="n">
        <v>1</v>
      </c>
      <c r="G2253" s="7" t="n">
        <v>1</v>
      </c>
      <c r="H2253" s="7" t="n">
        <v>1</v>
      </c>
      <c r="I2253" s="7" t="n">
        <v>1</v>
      </c>
      <c r="J2253" s="7" t="n">
        <v>1000</v>
      </c>
    </row>
    <row r="2254" spans="1:13">
      <c r="A2254" t="s">
        <v>4</v>
      </c>
      <c r="B2254" s="4" t="s">
        <v>5</v>
      </c>
      <c r="C2254" s="4" t="s">
        <v>7</v>
      </c>
      <c r="D2254" s="4" t="s">
        <v>7</v>
      </c>
    </row>
    <row r="2255" spans="1:13">
      <c r="A2255" t="n">
        <v>21420</v>
      </c>
      <c r="B2255" s="58" t="n">
        <v>77</v>
      </c>
      <c r="C2255" s="7" t="n">
        <v>13</v>
      </c>
      <c r="D2255" s="7" t="n">
        <v>3</v>
      </c>
    </row>
    <row r="2256" spans="1:13">
      <c r="A2256" t="s">
        <v>4</v>
      </c>
      <c r="B2256" s="4" t="s">
        <v>5</v>
      </c>
      <c r="C2256" s="4" t="s">
        <v>9</v>
      </c>
    </row>
    <row r="2257" spans="1:13">
      <c r="A2257" t="n">
        <v>21423</v>
      </c>
      <c r="B2257" s="26" t="n">
        <v>16</v>
      </c>
      <c r="C2257" s="7" t="n">
        <v>500</v>
      </c>
    </row>
    <row r="2258" spans="1:13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7</v>
      </c>
      <c r="F2258" s="4" t="s">
        <v>7</v>
      </c>
    </row>
    <row r="2259" spans="1:13">
      <c r="A2259" t="n">
        <v>21426</v>
      </c>
      <c r="B2259" s="8" t="n">
        <v>14</v>
      </c>
      <c r="C2259" s="7" t="n">
        <v>0</v>
      </c>
      <c r="D2259" s="7" t="n">
        <v>128</v>
      </c>
      <c r="E2259" s="7" t="n">
        <v>0</v>
      </c>
      <c r="F2259" s="7" t="n">
        <v>0</v>
      </c>
    </row>
    <row r="2260" spans="1:13">
      <c r="A2260" t="s">
        <v>4</v>
      </c>
      <c r="B2260" s="4" t="s">
        <v>5</v>
      </c>
      <c r="C2260" s="4" t="s">
        <v>7</v>
      </c>
      <c r="D2260" s="4" t="s">
        <v>9</v>
      </c>
      <c r="E2260" s="4" t="s">
        <v>9</v>
      </c>
      <c r="F2260" s="4" t="s">
        <v>7</v>
      </c>
    </row>
    <row r="2261" spans="1:13">
      <c r="A2261" t="n">
        <v>21431</v>
      </c>
      <c r="B2261" s="35" t="n">
        <v>25</v>
      </c>
      <c r="C2261" s="7" t="n">
        <v>1</v>
      </c>
      <c r="D2261" s="7" t="n">
        <v>430</v>
      </c>
      <c r="E2261" s="7" t="n">
        <v>50</v>
      </c>
      <c r="F2261" s="7" t="n">
        <v>0</v>
      </c>
    </row>
    <row r="2262" spans="1:13">
      <c r="A2262" t="s">
        <v>4</v>
      </c>
      <c r="B2262" s="4" t="s">
        <v>5</v>
      </c>
      <c r="C2262" s="4" t="s">
        <v>12</v>
      </c>
      <c r="D2262" s="4" t="s">
        <v>9</v>
      </c>
    </row>
    <row r="2263" spans="1:13">
      <c r="A2263" t="n">
        <v>21438</v>
      </c>
      <c r="B2263" s="34" t="n">
        <v>29</v>
      </c>
      <c r="C2263" s="7" t="s">
        <v>328</v>
      </c>
      <c r="D2263" s="7" t="n">
        <v>65533</v>
      </c>
    </row>
    <row r="2264" spans="1:13">
      <c r="A2264" t="s">
        <v>4</v>
      </c>
      <c r="B2264" s="4" t="s">
        <v>5</v>
      </c>
      <c r="C2264" s="4" t="s">
        <v>7</v>
      </c>
      <c r="D2264" s="4" t="s">
        <v>9</v>
      </c>
      <c r="E2264" s="4" t="s">
        <v>12</v>
      </c>
    </row>
    <row r="2265" spans="1:13">
      <c r="A2265" t="n">
        <v>21447</v>
      </c>
      <c r="B2265" s="30" t="n">
        <v>51</v>
      </c>
      <c r="C2265" s="7" t="n">
        <v>4</v>
      </c>
      <c r="D2265" s="7" t="n">
        <v>0</v>
      </c>
      <c r="E2265" s="7" t="s">
        <v>87</v>
      </c>
    </row>
    <row r="2266" spans="1:13">
      <c r="A2266" t="s">
        <v>4</v>
      </c>
      <c r="B2266" s="4" t="s">
        <v>5</v>
      </c>
      <c r="C2266" s="4" t="s">
        <v>9</v>
      </c>
    </row>
    <row r="2267" spans="1:13">
      <c r="A2267" t="n">
        <v>21460</v>
      </c>
      <c r="B2267" s="26" t="n">
        <v>16</v>
      </c>
      <c r="C2267" s="7" t="n">
        <v>0</v>
      </c>
    </row>
    <row r="2268" spans="1:13">
      <c r="A2268" t="s">
        <v>4</v>
      </c>
      <c r="B2268" s="4" t="s">
        <v>5</v>
      </c>
      <c r="C2268" s="4" t="s">
        <v>9</v>
      </c>
      <c r="D2268" s="4" t="s">
        <v>52</v>
      </c>
      <c r="E2268" s="4" t="s">
        <v>7</v>
      </c>
      <c r="F2268" s="4" t="s">
        <v>7</v>
      </c>
      <c r="G2268" s="4" t="s">
        <v>52</v>
      </c>
      <c r="H2268" s="4" t="s">
        <v>7</v>
      </c>
      <c r="I2268" s="4" t="s">
        <v>7</v>
      </c>
    </row>
    <row r="2269" spans="1:13">
      <c r="A2269" t="n">
        <v>21463</v>
      </c>
      <c r="B2269" s="31" t="n">
        <v>26</v>
      </c>
      <c r="C2269" s="7" t="n">
        <v>0</v>
      </c>
      <c r="D2269" s="7" t="s">
        <v>329</v>
      </c>
      <c r="E2269" s="7" t="n">
        <v>2</v>
      </c>
      <c r="F2269" s="7" t="n">
        <v>3</v>
      </c>
      <c r="G2269" s="7" t="s">
        <v>330</v>
      </c>
      <c r="H2269" s="7" t="n">
        <v>2</v>
      </c>
      <c r="I2269" s="7" t="n">
        <v>0</v>
      </c>
    </row>
    <row r="2270" spans="1:13">
      <c r="A2270" t="s">
        <v>4</v>
      </c>
      <c r="B2270" s="4" t="s">
        <v>5</v>
      </c>
    </row>
    <row r="2271" spans="1:13">
      <c r="A2271" t="n">
        <v>21676</v>
      </c>
      <c r="B2271" s="32" t="n">
        <v>28</v>
      </c>
    </row>
    <row r="2272" spans="1:13">
      <c r="A2272" t="s">
        <v>4</v>
      </c>
      <c r="B2272" s="4" t="s">
        <v>5</v>
      </c>
      <c r="C2272" s="4" t="s">
        <v>9</v>
      </c>
      <c r="D2272" s="4" t="s">
        <v>7</v>
      </c>
    </row>
    <row r="2273" spans="1:9">
      <c r="A2273" t="n">
        <v>21677</v>
      </c>
      <c r="B2273" s="60" t="n">
        <v>89</v>
      </c>
      <c r="C2273" s="7" t="n">
        <v>65533</v>
      </c>
      <c r="D2273" s="7" t="n">
        <v>1</v>
      </c>
    </row>
    <row r="2274" spans="1:9">
      <c r="A2274" t="s">
        <v>4</v>
      </c>
      <c r="B2274" s="4" t="s">
        <v>5</v>
      </c>
      <c r="C2274" s="4" t="s">
        <v>7</v>
      </c>
      <c r="D2274" s="4" t="s">
        <v>9</v>
      </c>
      <c r="E2274" s="4" t="s">
        <v>9</v>
      </c>
      <c r="F2274" s="4" t="s">
        <v>7</v>
      </c>
    </row>
    <row r="2275" spans="1:9">
      <c r="A2275" t="n">
        <v>21681</v>
      </c>
      <c r="B2275" s="35" t="n">
        <v>25</v>
      </c>
      <c r="C2275" s="7" t="n">
        <v>1</v>
      </c>
      <c r="D2275" s="7" t="n">
        <v>20</v>
      </c>
      <c r="E2275" s="7" t="n">
        <v>220</v>
      </c>
      <c r="F2275" s="7" t="n">
        <v>0</v>
      </c>
    </row>
    <row r="2276" spans="1:9">
      <c r="A2276" t="s">
        <v>4</v>
      </c>
      <c r="B2276" s="4" t="s">
        <v>5</v>
      </c>
      <c r="C2276" s="4" t="s">
        <v>12</v>
      </c>
      <c r="D2276" s="4" t="s">
        <v>9</v>
      </c>
    </row>
    <row r="2277" spans="1:9">
      <c r="A2277" t="n">
        <v>21688</v>
      </c>
      <c r="B2277" s="34" t="n">
        <v>29</v>
      </c>
      <c r="C2277" s="7" t="s">
        <v>331</v>
      </c>
      <c r="D2277" s="7" t="n">
        <v>65533</v>
      </c>
    </row>
    <row r="2278" spans="1:9">
      <c r="A2278" t="s">
        <v>4</v>
      </c>
      <c r="B2278" s="4" t="s">
        <v>5</v>
      </c>
      <c r="C2278" s="4" t="s">
        <v>7</v>
      </c>
      <c r="D2278" s="4" t="s">
        <v>9</v>
      </c>
      <c r="E2278" s="4" t="s">
        <v>12</v>
      </c>
    </row>
    <row r="2279" spans="1:9">
      <c r="A2279" t="n">
        <v>21697</v>
      </c>
      <c r="B2279" s="30" t="n">
        <v>51</v>
      </c>
      <c r="C2279" s="7" t="n">
        <v>4</v>
      </c>
      <c r="D2279" s="7" t="n">
        <v>0</v>
      </c>
      <c r="E2279" s="7" t="s">
        <v>87</v>
      </c>
    </row>
    <row r="2280" spans="1:9">
      <c r="A2280" t="s">
        <v>4</v>
      </c>
      <c r="B2280" s="4" t="s">
        <v>5</v>
      </c>
      <c r="C2280" s="4" t="s">
        <v>9</v>
      </c>
    </row>
    <row r="2281" spans="1:9">
      <c r="A2281" t="n">
        <v>21710</v>
      </c>
      <c r="B2281" s="26" t="n">
        <v>16</v>
      </c>
      <c r="C2281" s="7" t="n">
        <v>0</v>
      </c>
    </row>
    <row r="2282" spans="1:9">
      <c r="A2282" t="s">
        <v>4</v>
      </c>
      <c r="B2282" s="4" t="s">
        <v>5</v>
      </c>
      <c r="C2282" s="4" t="s">
        <v>9</v>
      </c>
      <c r="D2282" s="4" t="s">
        <v>52</v>
      </c>
      <c r="E2282" s="4" t="s">
        <v>7</v>
      </c>
      <c r="F2282" s="4" t="s">
        <v>7</v>
      </c>
    </row>
    <row r="2283" spans="1:9">
      <c r="A2283" t="n">
        <v>21713</v>
      </c>
      <c r="B2283" s="31" t="n">
        <v>26</v>
      </c>
      <c r="C2283" s="7" t="n">
        <v>0</v>
      </c>
      <c r="D2283" s="7" t="s">
        <v>332</v>
      </c>
      <c r="E2283" s="7" t="n">
        <v>2</v>
      </c>
      <c r="F2283" s="7" t="n">
        <v>0</v>
      </c>
    </row>
    <row r="2284" spans="1:9">
      <c r="A2284" t="s">
        <v>4</v>
      </c>
      <c r="B2284" s="4" t="s">
        <v>5</v>
      </c>
    </row>
    <row r="2285" spans="1:9">
      <c r="A2285" t="n">
        <v>21795</v>
      </c>
      <c r="B2285" s="32" t="n">
        <v>28</v>
      </c>
    </row>
    <row r="2286" spans="1:9">
      <c r="A2286" t="s">
        <v>4</v>
      </c>
      <c r="B2286" s="4" t="s">
        <v>5</v>
      </c>
      <c r="C2286" s="4" t="s">
        <v>9</v>
      </c>
      <c r="D2286" s="4" t="s">
        <v>7</v>
      </c>
    </row>
    <row r="2287" spans="1:9">
      <c r="A2287" t="n">
        <v>21796</v>
      </c>
      <c r="B2287" s="60" t="n">
        <v>89</v>
      </c>
      <c r="C2287" s="7" t="n">
        <v>65533</v>
      </c>
      <c r="D2287" s="7" t="n">
        <v>1</v>
      </c>
    </row>
    <row r="2288" spans="1:9">
      <c r="A2288" t="s">
        <v>4</v>
      </c>
      <c r="B2288" s="4" t="s">
        <v>5</v>
      </c>
      <c r="C2288" s="4" t="s">
        <v>7</v>
      </c>
      <c r="D2288" s="4" t="s">
        <v>9</v>
      </c>
      <c r="E2288" s="4" t="s">
        <v>9</v>
      </c>
      <c r="F2288" s="4" t="s">
        <v>7</v>
      </c>
    </row>
    <row r="2289" spans="1:6">
      <c r="A2289" t="n">
        <v>21800</v>
      </c>
      <c r="B2289" s="35" t="n">
        <v>25</v>
      </c>
      <c r="C2289" s="7" t="n">
        <v>1</v>
      </c>
      <c r="D2289" s="7" t="n">
        <v>720</v>
      </c>
      <c r="E2289" s="7" t="n">
        <v>130</v>
      </c>
      <c r="F2289" s="7" t="n">
        <v>0</v>
      </c>
    </row>
    <row r="2290" spans="1:6">
      <c r="A2290" t="s">
        <v>4</v>
      </c>
      <c r="B2290" s="4" t="s">
        <v>5</v>
      </c>
      <c r="C2290" s="4" t="s">
        <v>12</v>
      </c>
      <c r="D2290" s="4" t="s">
        <v>9</v>
      </c>
    </row>
    <row r="2291" spans="1:6">
      <c r="A2291" t="n">
        <v>21807</v>
      </c>
      <c r="B2291" s="34" t="n">
        <v>29</v>
      </c>
      <c r="C2291" s="7" t="s">
        <v>195</v>
      </c>
      <c r="D2291" s="7" t="n">
        <v>65533</v>
      </c>
    </row>
    <row r="2292" spans="1:6">
      <c r="A2292" t="s">
        <v>4</v>
      </c>
      <c r="B2292" s="4" t="s">
        <v>5</v>
      </c>
      <c r="C2292" s="4" t="s">
        <v>7</v>
      </c>
      <c r="D2292" s="4" t="s">
        <v>9</v>
      </c>
      <c r="E2292" s="4" t="s">
        <v>12</v>
      </c>
    </row>
    <row r="2293" spans="1:6">
      <c r="A2293" t="n">
        <v>21815</v>
      </c>
      <c r="B2293" s="30" t="n">
        <v>51</v>
      </c>
      <c r="C2293" s="7" t="n">
        <v>4</v>
      </c>
      <c r="D2293" s="7" t="n">
        <v>0</v>
      </c>
      <c r="E2293" s="7" t="s">
        <v>87</v>
      </c>
    </row>
    <row r="2294" spans="1:6">
      <c r="A2294" t="s">
        <v>4</v>
      </c>
      <c r="B2294" s="4" t="s">
        <v>5</v>
      </c>
      <c r="C2294" s="4" t="s">
        <v>9</v>
      </c>
    </row>
    <row r="2295" spans="1:6">
      <c r="A2295" t="n">
        <v>21828</v>
      </c>
      <c r="B2295" s="26" t="n">
        <v>16</v>
      </c>
      <c r="C2295" s="7" t="n">
        <v>0</v>
      </c>
    </row>
    <row r="2296" spans="1:6">
      <c r="A2296" t="s">
        <v>4</v>
      </c>
      <c r="B2296" s="4" t="s">
        <v>5</v>
      </c>
      <c r="C2296" s="4" t="s">
        <v>9</v>
      </c>
      <c r="D2296" s="4" t="s">
        <v>52</v>
      </c>
      <c r="E2296" s="4" t="s">
        <v>7</v>
      </c>
      <c r="F2296" s="4" t="s">
        <v>7</v>
      </c>
      <c r="G2296" s="4" t="s">
        <v>52</v>
      </c>
      <c r="H2296" s="4" t="s">
        <v>7</v>
      </c>
      <c r="I2296" s="4" t="s">
        <v>7</v>
      </c>
    </row>
    <row r="2297" spans="1:6">
      <c r="A2297" t="n">
        <v>21831</v>
      </c>
      <c r="B2297" s="31" t="n">
        <v>26</v>
      </c>
      <c r="C2297" s="7" t="n">
        <v>0</v>
      </c>
      <c r="D2297" s="7" t="s">
        <v>333</v>
      </c>
      <c r="E2297" s="7" t="n">
        <v>2</v>
      </c>
      <c r="F2297" s="7" t="n">
        <v>3</v>
      </c>
      <c r="G2297" s="7" t="s">
        <v>334</v>
      </c>
      <c r="H2297" s="7" t="n">
        <v>2</v>
      </c>
      <c r="I2297" s="7" t="n">
        <v>0</v>
      </c>
    </row>
    <row r="2298" spans="1:6">
      <c r="A2298" t="s">
        <v>4</v>
      </c>
      <c r="B2298" s="4" t="s">
        <v>5</v>
      </c>
    </row>
    <row r="2299" spans="1:6">
      <c r="A2299" t="n">
        <v>22020</v>
      </c>
      <c r="B2299" s="32" t="n">
        <v>28</v>
      </c>
    </row>
    <row r="2300" spans="1:6">
      <c r="A2300" t="s">
        <v>4</v>
      </c>
      <c r="B2300" s="4" t="s">
        <v>5</v>
      </c>
      <c r="C2300" s="4" t="s">
        <v>9</v>
      </c>
      <c r="D2300" s="4" t="s">
        <v>7</v>
      </c>
    </row>
    <row r="2301" spans="1:6">
      <c r="A2301" t="n">
        <v>22021</v>
      </c>
      <c r="B2301" s="60" t="n">
        <v>89</v>
      </c>
      <c r="C2301" s="7" t="n">
        <v>65533</v>
      </c>
      <c r="D2301" s="7" t="n">
        <v>1</v>
      </c>
    </row>
    <row r="2302" spans="1:6">
      <c r="A2302" t="s">
        <v>4</v>
      </c>
      <c r="B2302" s="4" t="s">
        <v>5</v>
      </c>
      <c r="C2302" s="4" t="s">
        <v>12</v>
      </c>
      <c r="D2302" s="4" t="s">
        <v>9</v>
      </c>
    </row>
    <row r="2303" spans="1:6">
      <c r="A2303" t="n">
        <v>22025</v>
      </c>
      <c r="B2303" s="34" t="n">
        <v>29</v>
      </c>
      <c r="C2303" s="7" t="s">
        <v>13</v>
      </c>
      <c r="D2303" s="7" t="n">
        <v>65533</v>
      </c>
    </row>
    <row r="2304" spans="1:6">
      <c r="A2304" t="s">
        <v>4</v>
      </c>
      <c r="B2304" s="4" t="s">
        <v>5</v>
      </c>
      <c r="C2304" s="4" t="s">
        <v>7</v>
      </c>
      <c r="D2304" s="4" t="s">
        <v>9</v>
      </c>
      <c r="E2304" s="4" t="s">
        <v>9</v>
      </c>
      <c r="F2304" s="4" t="s">
        <v>7</v>
      </c>
    </row>
    <row r="2305" spans="1:9">
      <c r="A2305" t="n">
        <v>22029</v>
      </c>
      <c r="B2305" s="35" t="n">
        <v>25</v>
      </c>
      <c r="C2305" s="7" t="n">
        <v>1</v>
      </c>
      <c r="D2305" s="7" t="n">
        <v>65535</v>
      </c>
      <c r="E2305" s="7" t="n">
        <v>65535</v>
      </c>
      <c r="F2305" s="7" t="n">
        <v>0</v>
      </c>
    </row>
    <row r="2306" spans="1:9">
      <c r="A2306" t="s">
        <v>4</v>
      </c>
      <c r="B2306" s="4" t="s">
        <v>5</v>
      </c>
      <c r="C2306" s="4" t="s">
        <v>11</v>
      </c>
    </row>
    <row r="2307" spans="1:9">
      <c r="A2307" t="n">
        <v>22036</v>
      </c>
      <c r="B2307" s="59" t="n">
        <v>15</v>
      </c>
      <c r="C2307" s="7" t="n">
        <v>32768</v>
      </c>
    </row>
    <row r="2308" spans="1:9">
      <c r="A2308" t="s">
        <v>4</v>
      </c>
      <c r="B2308" s="4" t="s">
        <v>5</v>
      </c>
      <c r="C2308" s="4" t="s">
        <v>9</v>
      </c>
      <c r="D2308" s="4" t="s">
        <v>7</v>
      </c>
      <c r="E2308" s="4" t="s">
        <v>12</v>
      </c>
      <c r="F2308" s="4" t="s">
        <v>10</v>
      </c>
      <c r="G2308" s="4" t="s">
        <v>10</v>
      </c>
      <c r="H2308" s="4" t="s">
        <v>10</v>
      </c>
    </row>
    <row r="2309" spans="1:9">
      <c r="A2309" t="n">
        <v>22041</v>
      </c>
      <c r="B2309" s="45" t="n">
        <v>48</v>
      </c>
      <c r="C2309" s="7" t="n">
        <v>0</v>
      </c>
      <c r="D2309" s="7" t="n">
        <v>0</v>
      </c>
      <c r="E2309" s="7" t="s">
        <v>136</v>
      </c>
      <c r="F2309" s="7" t="n">
        <v>-1</v>
      </c>
      <c r="G2309" s="7" t="n">
        <v>1</v>
      </c>
      <c r="H2309" s="7" t="n">
        <v>0</v>
      </c>
    </row>
    <row r="2310" spans="1:9">
      <c r="A2310" t="s">
        <v>4</v>
      </c>
      <c r="B2310" s="4" t="s">
        <v>5</v>
      </c>
      <c r="C2310" s="4" t="s">
        <v>9</v>
      </c>
      <c r="D2310" s="4" t="s">
        <v>7</v>
      </c>
      <c r="E2310" s="4" t="s">
        <v>12</v>
      </c>
      <c r="F2310" s="4" t="s">
        <v>10</v>
      </c>
      <c r="G2310" s="4" t="s">
        <v>10</v>
      </c>
      <c r="H2310" s="4" t="s">
        <v>10</v>
      </c>
    </row>
    <row r="2311" spans="1:9">
      <c r="A2311" t="n">
        <v>22068</v>
      </c>
      <c r="B2311" s="45" t="n">
        <v>48</v>
      </c>
      <c r="C2311" s="7" t="n">
        <v>23</v>
      </c>
      <c r="D2311" s="7" t="n">
        <v>0</v>
      </c>
      <c r="E2311" s="7" t="s">
        <v>136</v>
      </c>
      <c r="F2311" s="7" t="n">
        <v>-1</v>
      </c>
      <c r="G2311" s="7" t="n">
        <v>1</v>
      </c>
      <c r="H2311" s="7" t="n">
        <v>0</v>
      </c>
    </row>
    <row r="2312" spans="1:9">
      <c r="A2312" t="s">
        <v>4</v>
      </c>
      <c r="B2312" s="4" t="s">
        <v>5</v>
      </c>
      <c r="C2312" s="4" t="s">
        <v>9</v>
      </c>
      <c r="D2312" s="4" t="s">
        <v>7</v>
      </c>
      <c r="E2312" s="4" t="s">
        <v>12</v>
      </c>
      <c r="F2312" s="4" t="s">
        <v>10</v>
      </c>
      <c r="G2312" s="4" t="s">
        <v>10</v>
      </c>
      <c r="H2312" s="4" t="s">
        <v>10</v>
      </c>
    </row>
    <row r="2313" spans="1:9">
      <c r="A2313" t="n">
        <v>22095</v>
      </c>
      <c r="B2313" s="45" t="n">
        <v>48</v>
      </c>
      <c r="C2313" s="7" t="n">
        <v>0</v>
      </c>
      <c r="D2313" s="7" t="n">
        <v>0</v>
      </c>
      <c r="E2313" s="7" t="s">
        <v>335</v>
      </c>
      <c r="F2313" s="7" t="n">
        <v>-1</v>
      </c>
      <c r="G2313" s="7" t="n">
        <v>1</v>
      </c>
      <c r="H2313" s="7" t="n">
        <v>0</v>
      </c>
    </row>
    <row r="2314" spans="1:9">
      <c r="A2314" t="s">
        <v>4</v>
      </c>
      <c r="B2314" s="4" t="s">
        <v>5</v>
      </c>
      <c r="C2314" s="4" t="s">
        <v>9</v>
      </c>
      <c r="D2314" s="4" t="s">
        <v>7</v>
      </c>
      <c r="E2314" s="4" t="s">
        <v>12</v>
      </c>
      <c r="F2314" s="4" t="s">
        <v>10</v>
      </c>
      <c r="G2314" s="4" t="s">
        <v>10</v>
      </c>
      <c r="H2314" s="4" t="s">
        <v>10</v>
      </c>
    </row>
    <row r="2315" spans="1:9">
      <c r="A2315" t="n">
        <v>22127</v>
      </c>
      <c r="B2315" s="45" t="n">
        <v>48</v>
      </c>
      <c r="C2315" s="7" t="n">
        <v>23</v>
      </c>
      <c r="D2315" s="7" t="n">
        <v>0</v>
      </c>
      <c r="E2315" s="7" t="s">
        <v>335</v>
      </c>
      <c r="F2315" s="7" t="n">
        <v>-1</v>
      </c>
      <c r="G2315" s="7" t="n">
        <v>1</v>
      </c>
      <c r="H2315" s="7" t="n">
        <v>0</v>
      </c>
    </row>
    <row r="2316" spans="1:9">
      <c r="A2316" t="s">
        <v>4</v>
      </c>
      <c r="B2316" s="4" t="s">
        <v>5</v>
      </c>
      <c r="C2316" s="4" t="s">
        <v>9</v>
      </c>
      <c r="D2316" s="4" t="s">
        <v>10</v>
      </c>
      <c r="E2316" s="4" t="s">
        <v>10</v>
      </c>
      <c r="F2316" s="4" t="s">
        <v>10</v>
      </c>
      <c r="G2316" s="4" t="s">
        <v>9</v>
      </c>
      <c r="H2316" s="4" t="s">
        <v>9</v>
      </c>
    </row>
    <row r="2317" spans="1:9">
      <c r="A2317" t="n">
        <v>22159</v>
      </c>
      <c r="B2317" s="65" t="n">
        <v>60</v>
      </c>
      <c r="C2317" s="7" t="n">
        <v>0</v>
      </c>
      <c r="D2317" s="7" t="n">
        <v>0</v>
      </c>
      <c r="E2317" s="7" t="n">
        <v>0</v>
      </c>
      <c r="F2317" s="7" t="n">
        <v>0</v>
      </c>
      <c r="G2317" s="7" t="n">
        <v>0</v>
      </c>
      <c r="H2317" s="7" t="n">
        <v>0</v>
      </c>
    </row>
    <row r="2318" spans="1:9">
      <c r="A2318" t="s">
        <v>4</v>
      </c>
      <c r="B2318" s="4" t="s">
        <v>5</v>
      </c>
      <c r="C2318" s="4" t="s">
        <v>9</v>
      </c>
      <c r="D2318" s="4" t="s">
        <v>10</v>
      </c>
      <c r="E2318" s="4" t="s">
        <v>10</v>
      </c>
      <c r="F2318" s="4" t="s">
        <v>10</v>
      </c>
      <c r="G2318" s="4" t="s">
        <v>9</v>
      </c>
      <c r="H2318" s="4" t="s">
        <v>9</v>
      </c>
    </row>
    <row r="2319" spans="1:9">
      <c r="A2319" t="n">
        <v>22178</v>
      </c>
      <c r="B2319" s="65" t="n">
        <v>60</v>
      </c>
      <c r="C2319" s="7" t="n">
        <v>23</v>
      </c>
      <c r="D2319" s="7" t="n">
        <v>0</v>
      </c>
      <c r="E2319" s="7" t="n">
        <v>0</v>
      </c>
      <c r="F2319" s="7" t="n">
        <v>0</v>
      </c>
      <c r="G2319" s="7" t="n">
        <v>0</v>
      </c>
      <c r="H2319" s="7" t="n">
        <v>0</v>
      </c>
    </row>
    <row r="2320" spans="1:9">
      <c r="A2320" t="s">
        <v>4</v>
      </c>
      <c r="B2320" s="4" t="s">
        <v>5</v>
      </c>
      <c r="C2320" s="4" t="s">
        <v>7</v>
      </c>
      <c r="D2320" s="4" t="s">
        <v>9</v>
      </c>
      <c r="E2320" s="4" t="s">
        <v>12</v>
      </c>
      <c r="F2320" s="4" t="s">
        <v>12</v>
      </c>
      <c r="G2320" s="4" t="s">
        <v>12</v>
      </c>
      <c r="H2320" s="4" t="s">
        <v>12</v>
      </c>
    </row>
    <row r="2321" spans="1:8">
      <c r="A2321" t="n">
        <v>22197</v>
      </c>
      <c r="B2321" s="30" t="n">
        <v>51</v>
      </c>
      <c r="C2321" s="7" t="n">
        <v>3</v>
      </c>
      <c r="D2321" s="7" t="n">
        <v>0</v>
      </c>
      <c r="E2321" s="7" t="s">
        <v>266</v>
      </c>
      <c r="F2321" s="7" t="s">
        <v>244</v>
      </c>
      <c r="G2321" s="7" t="s">
        <v>245</v>
      </c>
      <c r="H2321" s="7" t="s">
        <v>246</v>
      </c>
    </row>
    <row r="2322" spans="1:8">
      <c r="A2322" t="s">
        <v>4</v>
      </c>
      <c r="B2322" s="4" t="s">
        <v>5</v>
      </c>
      <c r="C2322" s="4" t="s">
        <v>9</v>
      </c>
      <c r="D2322" s="4" t="s">
        <v>11</v>
      </c>
    </row>
    <row r="2323" spans="1:8">
      <c r="A2323" t="n">
        <v>22210</v>
      </c>
      <c r="B2323" s="43" t="n">
        <v>43</v>
      </c>
      <c r="C2323" s="7" t="n">
        <v>1004</v>
      </c>
      <c r="D2323" s="7" t="n">
        <v>128</v>
      </c>
    </row>
    <row r="2324" spans="1:8">
      <c r="A2324" t="s">
        <v>4</v>
      </c>
      <c r="B2324" s="4" t="s">
        <v>5</v>
      </c>
      <c r="C2324" s="4" t="s">
        <v>9</v>
      </c>
      <c r="D2324" s="4" t="s">
        <v>11</v>
      </c>
    </row>
    <row r="2325" spans="1:8">
      <c r="A2325" t="n">
        <v>22217</v>
      </c>
      <c r="B2325" s="43" t="n">
        <v>43</v>
      </c>
      <c r="C2325" s="7" t="n">
        <v>1005</v>
      </c>
      <c r="D2325" s="7" t="n">
        <v>128</v>
      </c>
    </row>
    <row r="2326" spans="1:8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10</v>
      </c>
      <c r="F2326" s="4" t="s">
        <v>10</v>
      </c>
      <c r="G2326" s="4" t="s">
        <v>10</v>
      </c>
      <c r="H2326" s="4" t="s">
        <v>9</v>
      </c>
    </row>
    <row r="2327" spans="1:8">
      <c r="A2327" t="n">
        <v>22224</v>
      </c>
      <c r="B2327" s="55" t="n">
        <v>45</v>
      </c>
      <c r="C2327" s="7" t="n">
        <v>2</v>
      </c>
      <c r="D2327" s="7" t="n">
        <v>3</v>
      </c>
      <c r="E2327" s="7" t="n">
        <v>-13.3000001907349</v>
      </c>
      <c r="F2327" s="7" t="n">
        <v>1.12000000476837</v>
      </c>
      <c r="G2327" s="7" t="n">
        <v>21.7000007629395</v>
      </c>
      <c r="H2327" s="7" t="n">
        <v>0</v>
      </c>
    </row>
    <row r="2328" spans="1:8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10</v>
      </c>
      <c r="F2328" s="4" t="s">
        <v>10</v>
      </c>
      <c r="G2328" s="4" t="s">
        <v>10</v>
      </c>
      <c r="H2328" s="4" t="s">
        <v>9</v>
      </c>
      <c r="I2328" s="4" t="s">
        <v>7</v>
      </c>
    </row>
    <row r="2329" spans="1:8">
      <c r="A2329" t="n">
        <v>22241</v>
      </c>
      <c r="B2329" s="55" t="n">
        <v>45</v>
      </c>
      <c r="C2329" s="7" t="n">
        <v>4</v>
      </c>
      <c r="D2329" s="7" t="n">
        <v>3</v>
      </c>
      <c r="E2329" s="7" t="n">
        <v>9</v>
      </c>
      <c r="F2329" s="7" t="n">
        <v>152</v>
      </c>
      <c r="G2329" s="7" t="n">
        <v>-3</v>
      </c>
      <c r="H2329" s="7" t="n">
        <v>0</v>
      </c>
      <c r="I2329" s="7" t="n">
        <v>0</v>
      </c>
    </row>
    <row r="2330" spans="1:8">
      <c r="A2330" t="s">
        <v>4</v>
      </c>
      <c r="B2330" s="4" t="s">
        <v>5</v>
      </c>
      <c r="C2330" s="4" t="s">
        <v>7</v>
      </c>
      <c r="D2330" s="4" t="s">
        <v>7</v>
      </c>
      <c r="E2330" s="4" t="s">
        <v>10</v>
      </c>
      <c r="F2330" s="4" t="s">
        <v>9</v>
      </c>
    </row>
    <row r="2331" spans="1:8">
      <c r="A2331" t="n">
        <v>22259</v>
      </c>
      <c r="B2331" s="55" t="n">
        <v>45</v>
      </c>
      <c r="C2331" s="7" t="n">
        <v>5</v>
      </c>
      <c r="D2331" s="7" t="n">
        <v>3</v>
      </c>
      <c r="E2331" s="7" t="n">
        <v>1.89999997615814</v>
      </c>
      <c r="F2331" s="7" t="n">
        <v>0</v>
      </c>
    </row>
    <row r="2332" spans="1:8">
      <c r="A2332" t="s">
        <v>4</v>
      </c>
      <c r="B2332" s="4" t="s">
        <v>5</v>
      </c>
      <c r="C2332" s="4" t="s">
        <v>7</v>
      </c>
      <c r="D2332" s="4" t="s">
        <v>7</v>
      </c>
      <c r="E2332" s="4" t="s">
        <v>10</v>
      </c>
      <c r="F2332" s="4" t="s">
        <v>9</v>
      </c>
    </row>
    <row r="2333" spans="1:8">
      <c r="A2333" t="n">
        <v>22268</v>
      </c>
      <c r="B2333" s="55" t="n">
        <v>45</v>
      </c>
      <c r="C2333" s="7" t="n">
        <v>11</v>
      </c>
      <c r="D2333" s="7" t="n">
        <v>3</v>
      </c>
      <c r="E2333" s="7" t="n">
        <v>26.7999992370605</v>
      </c>
      <c r="F2333" s="7" t="n">
        <v>0</v>
      </c>
    </row>
    <row r="2334" spans="1:8">
      <c r="A2334" t="s">
        <v>4</v>
      </c>
      <c r="B2334" s="4" t="s">
        <v>5</v>
      </c>
      <c r="C2334" s="4" t="s">
        <v>7</v>
      </c>
      <c r="D2334" s="4" t="s">
        <v>9</v>
      </c>
      <c r="E2334" s="4" t="s">
        <v>11</v>
      </c>
      <c r="F2334" s="4" t="s">
        <v>9</v>
      </c>
    </row>
    <row r="2335" spans="1:8">
      <c r="A2335" t="n">
        <v>22277</v>
      </c>
      <c r="B2335" s="9" t="n">
        <v>50</v>
      </c>
      <c r="C2335" s="7" t="n">
        <v>3</v>
      </c>
      <c r="D2335" s="7" t="n">
        <v>5043</v>
      </c>
      <c r="E2335" s="7" t="n">
        <v>1045220557</v>
      </c>
      <c r="F2335" s="7" t="n">
        <v>1000</v>
      </c>
    </row>
    <row r="2336" spans="1:8">
      <c r="A2336" t="s">
        <v>4</v>
      </c>
      <c r="B2336" s="4" t="s">
        <v>5</v>
      </c>
      <c r="C2336" s="4" t="s">
        <v>7</v>
      </c>
      <c r="D2336" s="4" t="s">
        <v>10</v>
      </c>
      <c r="E2336" s="4" t="s">
        <v>9</v>
      </c>
      <c r="F2336" s="4" t="s">
        <v>7</v>
      </c>
    </row>
    <row r="2337" spans="1:9">
      <c r="A2337" t="n">
        <v>22287</v>
      </c>
      <c r="B2337" s="13" t="n">
        <v>49</v>
      </c>
      <c r="C2337" s="7" t="n">
        <v>3</v>
      </c>
      <c r="D2337" s="7" t="n">
        <v>0.699999988079071</v>
      </c>
      <c r="E2337" s="7" t="n">
        <v>1000</v>
      </c>
      <c r="F2337" s="7" t="n">
        <v>0</v>
      </c>
    </row>
    <row r="2338" spans="1:9">
      <c r="A2338" t="s">
        <v>4</v>
      </c>
      <c r="B2338" s="4" t="s">
        <v>5</v>
      </c>
      <c r="C2338" s="4" t="s">
        <v>7</v>
      </c>
      <c r="D2338" s="4" t="s">
        <v>7</v>
      </c>
      <c r="E2338" s="4" t="s">
        <v>7</v>
      </c>
      <c r="F2338" s="4" t="s">
        <v>10</v>
      </c>
      <c r="G2338" s="4" t="s">
        <v>10</v>
      </c>
      <c r="H2338" s="4" t="s">
        <v>10</v>
      </c>
      <c r="I2338" s="4" t="s">
        <v>10</v>
      </c>
      <c r="J2338" s="4" t="s">
        <v>10</v>
      </c>
    </row>
    <row r="2339" spans="1:9">
      <c r="A2339" t="n">
        <v>22296</v>
      </c>
      <c r="B2339" s="52" t="n">
        <v>76</v>
      </c>
      <c r="C2339" s="7" t="n">
        <v>13</v>
      </c>
      <c r="D2339" s="7" t="n">
        <v>3</v>
      </c>
      <c r="E2339" s="7" t="n">
        <v>0</v>
      </c>
      <c r="F2339" s="7" t="n">
        <v>1</v>
      </c>
      <c r="G2339" s="7" t="n">
        <v>1</v>
      </c>
      <c r="H2339" s="7" t="n">
        <v>1</v>
      </c>
      <c r="I2339" s="7" t="n">
        <v>0</v>
      </c>
      <c r="J2339" s="7" t="n">
        <v>1000</v>
      </c>
    </row>
    <row r="2340" spans="1:9">
      <c r="A2340" t="s">
        <v>4</v>
      </c>
      <c r="B2340" s="4" t="s">
        <v>5</v>
      </c>
      <c r="C2340" s="4" t="s">
        <v>7</v>
      </c>
      <c r="D2340" s="4" t="s">
        <v>7</v>
      </c>
    </row>
    <row r="2341" spans="1:9">
      <c r="A2341" t="n">
        <v>22320</v>
      </c>
      <c r="B2341" s="58" t="n">
        <v>77</v>
      </c>
      <c r="C2341" s="7" t="n">
        <v>13</v>
      </c>
      <c r="D2341" s="7" t="n">
        <v>3</v>
      </c>
    </row>
    <row r="2342" spans="1:9">
      <c r="A2342" t="s">
        <v>4</v>
      </c>
      <c r="B2342" s="4" t="s">
        <v>5</v>
      </c>
      <c r="C2342" s="4" t="s">
        <v>9</v>
      </c>
    </row>
    <row r="2343" spans="1:9">
      <c r="A2343" t="n">
        <v>22323</v>
      </c>
      <c r="B2343" s="26" t="n">
        <v>16</v>
      </c>
      <c r="C2343" s="7" t="n">
        <v>500</v>
      </c>
    </row>
    <row r="2344" spans="1:9">
      <c r="A2344" t="s">
        <v>4</v>
      </c>
      <c r="B2344" s="4" t="s">
        <v>5</v>
      </c>
      <c r="C2344" s="4" t="s">
        <v>7</v>
      </c>
      <c r="D2344" s="4" t="s">
        <v>9</v>
      </c>
      <c r="E2344" s="4" t="s">
        <v>12</v>
      </c>
    </row>
    <row r="2345" spans="1:9">
      <c r="A2345" t="n">
        <v>22326</v>
      </c>
      <c r="B2345" s="30" t="n">
        <v>51</v>
      </c>
      <c r="C2345" s="7" t="n">
        <v>4</v>
      </c>
      <c r="D2345" s="7" t="n">
        <v>0</v>
      </c>
      <c r="E2345" s="7" t="s">
        <v>336</v>
      </c>
    </row>
    <row r="2346" spans="1:9">
      <c r="A2346" t="s">
        <v>4</v>
      </c>
      <c r="B2346" s="4" t="s">
        <v>5</v>
      </c>
      <c r="C2346" s="4" t="s">
        <v>9</v>
      </c>
    </row>
    <row r="2347" spans="1:9">
      <c r="A2347" t="n">
        <v>22339</v>
      </c>
      <c r="B2347" s="26" t="n">
        <v>16</v>
      </c>
      <c r="C2347" s="7" t="n">
        <v>0</v>
      </c>
    </row>
    <row r="2348" spans="1:9">
      <c r="A2348" t="s">
        <v>4</v>
      </c>
      <c r="B2348" s="4" t="s">
        <v>5</v>
      </c>
      <c r="C2348" s="4" t="s">
        <v>9</v>
      </c>
      <c r="D2348" s="4" t="s">
        <v>7</v>
      </c>
      <c r="E2348" s="4" t="s">
        <v>11</v>
      </c>
      <c r="F2348" s="4" t="s">
        <v>52</v>
      </c>
      <c r="G2348" s="4" t="s">
        <v>7</v>
      </c>
      <c r="H2348" s="4" t="s">
        <v>7</v>
      </c>
    </row>
    <row r="2349" spans="1:9">
      <c r="A2349" t="n">
        <v>22342</v>
      </c>
      <c r="B2349" s="31" t="n">
        <v>26</v>
      </c>
      <c r="C2349" s="7" t="n">
        <v>0</v>
      </c>
      <c r="D2349" s="7" t="n">
        <v>17</v>
      </c>
      <c r="E2349" s="7" t="n">
        <v>61949</v>
      </c>
      <c r="F2349" s="7" t="s">
        <v>337</v>
      </c>
      <c r="G2349" s="7" t="n">
        <v>2</v>
      </c>
      <c r="H2349" s="7" t="n">
        <v>0</v>
      </c>
    </row>
    <row r="2350" spans="1:9">
      <c r="A2350" t="s">
        <v>4</v>
      </c>
      <c r="B2350" s="4" t="s">
        <v>5</v>
      </c>
    </row>
    <row r="2351" spans="1:9">
      <c r="A2351" t="n">
        <v>22406</v>
      </c>
      <c r="B2351" s="32" t="n">
        <v>28</v>
      </c>
    </row>
    <row r="2352" spans="1:9">
      <c r="A2352" t="s">
        <v>4</v>
      </c>
      <c r="B2352" s="4" t="s">
        <v>5</v>
      </c>
      <c r="C2352" s="4" t="s">
        <v>7</v>
      </c>
      <c r="D2352" s="4" t="s">
        <v>9</v>
      </c>
      <c r="E2352" s="4" t="s">
        <v>12</v>
      </c>
    </row>
    <row r="2353" spans="1:10">
      <c r="A2353" t="n">
        <v>22407</v>
      </c>
      <c r="B2353" s="30" t="n">
        <v>51</v>
      </c>
      <c r="C2353" s="7" t="n">
        <v>4</v>
      </c>
      <c r="D2353" s="7" t="n">
        <v>23</v>
      </c>
      <c r="E2353" s="7" t="s">
        <v>269</v>
      </c>
    </row>
    <row r="2354" spans="1:10">
      <c r="A2354" t="s">
        <v>4</v>
      </c>
      <c r="B2354" s="4" t="s">
        <v>5</v>
      </c>
      <c r="C2354" s="4" t="s">
        <v>9</v>
      </c>
    </row>
    <row r="2355" spans="1:10">
      <c r="A2355" t="n">
        <v>22420</v>
      </c>
      <c r="B2355" s="26" t="n">
        <v>16</v>
      </c>
      <c r="C2355" s="7" t="n">
        <v>0</v>
      </c>
    </row>
    <row r="2356" spans="1:10">
      <c r="A2356" t="s">
        <v>4</v>
      </c>
      <c r="B2356" s="4" t="s">
        <v>5</v>
      </c>
      <c r="C2356" s="4" t="s">
        <v>9</v>
      </c>
      <c r="D2356" s="4" t="s">
        <v>7</v>
      </c>
      <c r="E2356" s="4" t="s">
        <v>11</v>
      </c>
      <c r="F2356" s="4" t="s">
        <v>52</v>
      </c>
      <c r="G2356" s="4" t="s">
        <v>7</v>
      </c>
      <c r="H2356" s="4" t="s">
        <v>7</v>
      </c>
      <c r="I2356" s="4" t="s">
        <v>7</v>
      </c>
      <c r="J2356" s="4" t="s">
        <v>11</v>
      </c>
      <c r="K2356" s="4" t="s">
        <v>52</v>
      </c>
      <c r="L2356" s="4" t="s">
        <v>7</v>
      </c>
      <c r="M2356" s="4" t="s">
        <v>7</v>
      </c>
      <c r="N2356" s="4" t="s">
        <v>7</v>
      </c>
      <c r="O2356" s="4" t="s">
        <v>11</v>
      </c>
      <c r="P2356" s="4" t="s">
        <v>52</v>
      </c>
      <c r="Q2356" s="4" t="s">
        <v>7</v>
      </c>
      <c r="R2356" s="4" t="s">
        <v>7</v>
      </c>
    </row>
    <row r="2357" spans="1:10">
      <c r="A2357" t="n">
        <v>22423</v>
      </c>
      <c r="B2357" s="31" t="n">
        <v>26</v>
      </c>
      <c r="C2357" s="7" t="n">
        <v>23</v>
      </c>
      <c r="D2357" s="7" t="n">
        <v>17</v>
      </c>
      <c r="E2357" s="7" t="n">
        <v>28350</v>
      </c>
      <c r="F2357" s="7" t="s">
        <v>338</v>
      </c>
      <c r="G2357" s="7" t="n">
        <v>2</v>
      </c>
      <c r="H2357" s="7" t="n">
        <v>3</v>
      </c>
      <c r="I2357" s="7" t="n">
        <v>17</v>
      </c>
      <c r="J2357" s="7" t="n">
        <v>28351</v>
      </c>
      <c r="K2357" s="7" t="s">
        <v>339</v>
      </c>
      <c r="L2357" s="7" t="n">
        <v>2</v>
      </c>
      <c r="M2357" s="7" t="n">
        <v>3</v>
      </c>
      <c r="N2357" s="7" t="n">
        <v>17</v>
      </c>
      <c r="O2357" s="7" t="n">
        <v>28352</v>
      </c>
      <c r="P2357" s="7" t="s">
        <v>340</v>
      </c>
      <c r="Q2357" s="7" t="n">
        <v>2</v>
      </c>
      <c r="R2357" s="7" t="n">
        <v>0</v>
      </c>
    </row>
    <row r="2358" spans="1:10">
      <c r="A2358" t="s">
        <v>4</v>
      </c>
      <c r="B2358" s="4" t="s">
        <v>5</v>
      </c>
    </row>
    <row r="2359" spans="1:10">
      <c r="A2359" t="n">
        <v>22618</v>
      </c>
      <c r="B2359" s="32" t="n">
        <v>28</v>
      </c>
    </row>
    <row r="2360" spans="1:10">
      <c r="A2360" t="s">
        <v>4</v>
      </c>
      <c r="B2360" s="4" t="s">
        <v>5</v>
      </c>
      <c r="C2360" s="4" t="s">
        <v>7</v>
      </c>
      <c r="D2360" s="4" t="s">
        <v>9</v>
      </c>
      <c r="E2360" s="4" t="s">
        <v>12</v>
      </c>
    </row>
    <row r="2361" spans="1:10">
      <c r="A2361" t="n">
        <v>22619</v>
      </c>
      <c r="B2361" s="30" t="n">
        <v>51</v>
      </c>
      <c r="C2361" s="7" t="n">
        <v>4</v>
      </c>
      <c r="D2361" s="7" t="n">
        <v>0</v>
      </c>
      <c r="E2361" s="7" t="s">
        <v>341</v>
      </c>
    </row>
    <row r="2362" spans="1:10">
      <c r="A2362" t="s">
        <v>4</v>
      </c>
      <c r="B2362" s="4" t="s">
        <v>5</v>
      </c>
      <c r="C2362" s="4" t="s">
        <v>9</v>
      </c>
    </row>
    <row r="2363" spans="1:10">
      <c r="A2363" t="n">
        <v>22633</v>
      </c>
      <c r="B2363" s="26" t="n">
        <v>16</v>
      </c>
      <c r="C2363" s="7" t="n">
        <v>0</v>
      </c>
    </row>
    <row r="2364" spans="1:10">
      <c r="A2364" t="s">
        <v>4</v>
      </c>
      <c r="B2364" s="4" t="s">
        <v>5</v>
      </c>
      <c r="C2364" s="4" t="s">
        <v>9</v>
      </c>
      <c r="D2364" s="4" t="s">
        <v>52</v>
      </c>
      <c r="E2364" s="4" t="s">
        <v>7</v>
      </c>
      <c r="F2364" s="4" t="s">
        <v>7</v>
      </c>
    </row>
    <row r="2365" spans="1:10">
      <c r="A2365" t="n">
        <v>22636</v>
      </c>
      <c r="B2365" s="31" t="n">
        <v>26</v>
      </c>
      <c r="C2365" s="7" t="n">
        <v>0</v>
      </c>
      <c r="D2365" s="7" t="s">
        <v>342</v>
      </c>
      <c r="E2365" s="7" t="n">
        <v>2</v>
      </c>
      <c r="F2365" s="7" t="n">
        <v>0</v>
      </c>
    </row>
    <row r="2366" spans="1:10">
      <c r="A2366" t="s">
        <v>4</v>
      </c>
      <c r="B2366" s="4" t="s">
        <v>5</v>
      </c>
    </row>
    <row r="2367" spans="1:10">
      <c r="A2367" t="n">
        <v>22644</v>
      </c>
      <c r="B2367" s="32" t="n">
        <v>28</v>
      </c>
    </row>
    <row r="2368" spans="1:10">
      <c r="A2368" t="s">
        <v>4</v>
      </c>
      <c r="B2368" s="4" t="s">
        <v>5</v>
      </c>
      <c r="C2368" s="4" t="s">
        <v>7</v>
      </c>
      <c r="D2368" s="4" t="s">
        <v>9</v>
      </c>
      <c r="E2368" s="4" t="s">
        <v>12</v>
      </c>
      <c r="F2368" s="4" t="s">
        <v>12</v>
      </c>
      <c r="G2368" s="4" t="s">
        <v>12</v>
      </c>
      <c r="H2368" s="4" t="s">
        <v>12</v>
      </c>
    </row>
    <row r="2369" spans="1:18">
      <c r="A2369" t="n">
        <v>22645</v>
      </c>
      <c r="B2369" s="30" t="n">
        <v>51</v>
      </c>
      <c r="C2369" s="7" t="n">
        <v>3</v>
      </c>
      <c r="D2369" s="7" t="n">
        <v>0</v>
      </c>
      <c r="E2369" s="7" t="s">
        <v>343</v>
      </c>
      <c r="F2369" s="7" t="s">
        <v>244</v>
      </c>
      <c r="G2369" s="7" t="s">
        <v>245</v>
      </c>
      <c r="H2369" s="7" t="s">
        <v>246</v>
      </c>
    </row>
    <row r="2370" spans="1:18">
      <c r="A2370" t="s">
        <v>4</v>
      </c>
      <c r="B2370" s="4" t="s">
        <v>5</v>
      </c>
      <c r="C2370" s="4" t="s">
        <v>9</v>
      </c>
      <c r="D2370" s="4" t="s">
        <v>7</v>
      </c>
      <c r="E2370" s="4" t="s">
        <v>10</v>
      </c>
      <c r="F2370" s="4" t="s">
        <v>9</v>
      </c>
    </row>
    <row r="2371" spans="1:18">
      <c r="A2371" t="n">
        <v>22658</v>
      </c>
      <c r="B2371" s="47" t="n">
        <v>59</v>
      </c>
      <c r="C2371" s="7" t="n">
        <v>0</v>
      </c>
      <c r="D2371" s="7" t="n">
        <v>8</v>
      </c>
      <c r="E2371" s="7" t="n">
        <v>0.150000005960464</v>
      </c>
      <c r="F2371" s="7" t="n">
        <v>0</v>
      </c>
    </row>
    <row r="2372" spans="1:18">
      <c r="A2372" t="s">
        <v>4</v>
      </c>
      <c r="B2372" s="4" t="s">
        <v>5</v>
      </c>
      <c r="C2372" s="4" t="s">
        <v>9</v>
      </c>
    </row>
    <row r="2373" spans="1:18">
      <c r="A2373" t="n">
        <v>22668</v>
      </c>
      <c r="B2373" s="26" t="n">
        <v>16</v>
      </c>
      <c r="C2373" s="7" t="n">
        <v>1500</v>
      </c>
    </row>
    <row r="2374" spans="1:18">
      <c r="A2374" t="s">
        <v>4</v>
      </c>
      <c r="B2374" s="4" t="s">
        <v>5</v>
      </c>
      <c r="C2374" s="4" t="s">
        <v>9</v>
      </c>
      <c r="D2374" s="4" t="s">
        <v>7</v>
      </c>
      <c r="E2374" s="4" t="s">
        <v>10</v>
      </c>
      <c r="F2374" s="4" t="s">
        <v>9</v>
      </c>
    </row>
    <row r="2375" spans="1:18">
      <c r="A2375" t="n">
        <v>22671</v>
      </c>
      <c r="B2375" s="47" t="n">
        <v>59</v>
      </c>
      <c r="C2375" s="7" t="n">
        <v>0</v>
      </c>
      <c r="D2375" s="7" t="n">
        <v>255</v>
      </c>
      <c r="E2375" s="7" t="n">
        <v>0</v>
      </c>
      <c r="F2375" s="7" t="n">
        <v>0</v>
      </c>
    </row>
    <row r="2376" spans="1:18">
      <c r="A2376" t="s">
        <v>4</v>
      </c>
      <c r="B2376" s="4" t="s">
        <v>5</v>
      </c>
      <c r="C2376" s="4" t="s">
        <v>7</v>
      </c>
      <c r="D2376" s="4" t="s">
        <v>9</v>
      </c>
      <c r="E2376" s="4" t="s">
        <v>12</v>
      </c>
    </row>
    <row r="2377" spans="1:18">
      <c r="A2377" t="n">
        <v>22681</v>
      </c>
      <c r="B2377" s="30" t="n">
        <v>51</v>
      </c>
      <c r="C2377" s="7" t="n">
        <v>4</v>
      </c>
      <c r="D2377" s="7" t="n">
        <v>0</v>
      </c>
      <c r="E2377" s="7" t="s">
        <v>325</v>
      </c>
    </row>
    <row r="2378" spans="1:18">
      <c r="A2378" t="s">
        <v>4</v>
      </c>
      <c r="B2378" s="4" t="s">
        <v>5</v>
      </c>
      <c r="C2378" s="4" t="s">
        <v>9</v>
      </c>
    </row>
    <row r="2379" spans="1:18">
      <c r="A2379" t="n">
        <v>22695</v>
      </c>
      <c r="B2379" s="26" t="n">
        <v>16</v>
      </c>
      <c r="C2379" s="7" t="n">
        <v>0</v>
      </c>
    </row>
    <row r="2380" spans="1:18">
      <c r="A2380" t="s">
        <v>4</v>
      </c>
      <c r="B2380" s="4" t="s">
        <v>5</v>
      </c>
      <c r="C2380" s="4" t="s">
        <v>9</v>
      </c>
      <c r="D2380" s="4" t="s">
        <v>7</v>
      </c>
      <c r="E2380" s="4" t="s">
        <v>11</v>
      </c>
      <c r="F2380" s="4" t="s">
        <v>52</v>
      </c>
      <c r="G2380" s="4" t="s">
        <v>7</v>
      </c>
      <c r="H2380" s="4" t="s">
        <v>7</v>
      </c>
      <c r="I2380" s="4" t="s">
        <v>7</v>
      </c>
      <c r="J2380" s="4" t="s">
        <v>11</v>
      </c>
      <c r="K2380" s="4" t="s">
        <v>52</v>
      </c>
      <c r="L2380" s="4" t="s">
        <v>7</v>
      </c>
      <c r="M2380" s="4" t="s">
        <v>7</v>
      </c>
      <c r="N2380" s="4" t="s">
        <v>7</v>
      </c>
      <c r="O2380" s="4" t="s">
        <v>11</v>
      </c>
      <c r="P2380" s="4" t="s">
        <v>52</v>
      </c>
      <c r="Q2380" s="4" t="s">
        <v>7</v>
      </c>
      <c r="R2380" s="4" t="s">
        <v>7</v>
      </c>
    </row>
    <row r="2381" spans="1:18">
      <c r="A2381" t="n">
        <v>22698</v>
      </c>
      <c r="B2381" s="31" t="n">
        <v>26</v>
      </c>
      <c r="C2381" s="7" t="n">
        <v>0</v>
      </c>
      <c r="D2381" s="7" t="n">
        <v>17</v>
      </c>
      <c r="E2381" s="7" t="n">
        <v>61950</v>
      </c>
      <c r="F2381" s="7" t="s">
        <v>344</v>
      </c>
      <c r="G2381" s="7" t="n">
        <v>2</v>
      </c>
      <c r="H2381" s="7" t="n">
        <v>3</v>
      </c>
      <c r="I2381" s="7" t="n">
        <v>17</v>
      </c>
      <c r="J2381" s="7" t="n">
        <v>61951</v>
      </c>
      <c r="K2381" s="7" t="s">
        <v>345</v>
      </c>
      <c r="L2381" s="7" t="n">
        <v>2</v>
      </c>
      <c r="M2381" s="7" t="n">
        <v>3</v>
      </c>
      <c r="N2381" s="7" t="n">
        <v>17</v>
      </c>
      <c r="O2381" s="7" t="n">
        <v>61952</v>
      </c>
      <c r="P2381" s="7" t="s">
        <v>346</v>
      </c>
      <c r="Q2381" s="7" t="n">
        <v>2</v>
      </c>
      <c r="R2381" s="7" t="n">
        <v>0</v>
      </c>
    </row>
    <row r="2382" spans="1:18">
      <c r="A2382" t="s">
        <v>4</v>
      </c>
      <c r="B2382" s="4" t="s">
        <v>5</v>
      </c>
    </row>
    <row r="2383" spans="1:18">
      <c r="A2383" t="n">
        <v>22949</v>
      </c>
      <c r="B2383" s="32" t="n">
        <v>28</v>
      </c>
    </row>
    <row r="2384" spans="1:18">
      <c r="A2384" t="s">
        <v>4</v>
      </c>
      <c r="B2384" s="4" t="s">
        <v>5</v>
      </c>
      <c r="C2384" s="4" t="s">
        <v>7</v>
      </c>
      <c r="D2384" s="4" t="s">
        <v>9</v>
      </c>
      <c r="E2384" s="4" t="s">
        <v>12</v>
      </c>
    </row>
    <row r="2385" spans="1:18">
      <c r="A2385" t="n">
        <v>22950</v>
      </c>
      <c r="B2385" s="30" t="n">
        <v>51</v>
      </c>
      <c r="C2385" s="7" t="n">
        <v>4</v>
      </c>
      <c r="D2385" s="7" t="n">
        <v>23</v>
      </c>
      <c r="E2385" s="7" t="s">
        <v>347</v>
      </c>
    </row>
    <row r="2386" spans="1:18">
      <c r="A2386" t="s">
        <v>4</v>
      </c>
      <c r="B2386" s="4" t="s">
        <v>5</v>
      </c>
      <c r="C2386" s="4" t="s">
        <v>9</v>
      </c>
    </row>
    <row r="2387" spans="1:18">
      <c r="A2387" t="n">
        <v>22964</v>
      </c>
      <c r="B2387" s="26" t="n">
        <v>16</v>
      </c>
      <c r="C2387" s="7" t="n">
        <v>0</v>
      </c>
    </row>
    <row r="2388" spans="1:18">
      <c r="A2388" t="s">
        <v>4</v>
      </c>
      <c r="B2388" s="4" t="s">
        <v>5</v>
      </c>
      <c r="C2388" s="4" t="s">
        <v>9</v>
      </c>
      <c r="D2388" s="4" t="s">
        <v>7</v>
      </c>
      <c r="E2388" s="4" t="s">
        <v>11</v>
      </c>
      <c r="F2388" s="4" t="s">
        <v>52</v>
      </c>
      <c r="G2388" s="4" t="s">
        <v>7</v>
      </c>
      <c r="H2388" s="4" t="s">
        <v>7</v>
      </c>
    </row>
    <row r="2389" spans="1:18">
      <c r="A2389" t="n">
        <v>22967</v>
      </c>
      <c r="B2389" s="31" t="n">
        <v>26</v>
      </c>
      <c r="C2389" s="7" t="n">
        <v>23</v>
      </c>
      <c r="D2389" s="7" t="n">
        <v>17</v>
      </c>
      <c r="E2389" s="7" t="n">
        <v>28952</v>
      </c>
      <c r="F2389" s="7" t="s">
        <v>348</v>
      </c>
      <c r="G2389" s="7" t="n">
        <v>2</v>
      </c>
      <c r="H2389" s="7" t="n">
        <v>0</v>
      </c>
    </row>
    <row r="2390" spans="1:18">
      <c r="A2390" t="s">
        <v>4</v>
      </c>
      <c r="B2390" s="4" t="s">
        <v>5</v>
      </c>
    </row>
    <row r="2391" spans="1:18">
      <c r="A2391" t="n">
        <v>22983</v>
      </c>
      <c r="B2391" s="32" t="n">
        <v>28</v>
      </c>
    </row>
    <row r="2392" spans="1:18">
      <c r="A2392" t="s">
        <v>4</v>
      </c>
      <c r="B2392" s="4" t="s">
        <v>5</v>
      </c>
      <c r="C2392" s="4" t="s">
        <v>7</v>
      </c>
      <c r="D2392" s="4" t="s">
        <v>9</v>
      </c>
      <c r="E2392" s="4" t="s">
        <v>12</v>
      </c>
    </row>
    <row r="2393" spans="1:18">
      <c r="A2393" t="n">
        <v>22984</v>
      </c>
      <c r="B2393" s="30" t="n">
        <v>51</v>
      </c>
      <c r="C2393" s="7" t="n">
        <v>4</v>
      </c>
      <c r="D2393" s="7" t="n">
        <v>0</v>
      </c>
      <c r="E2393" s="7" t="s">
        <v>349</v>
      </c>
    </row>
    <row r="2394" spans="1:18">
      <c r="A2394" t="s">
        <v>4</v>
      </c>
      <c r="B2394" s="4" t="s">
        <v>5</v>
      </c>
      <c r="C2394" s="4" t="s">
        <v>9</v>
      </c>
    </row>
    <row r="2395" spans="1:18">
      <c r="A2395" t="n">
        <v>22998</v>
      </c>
      <c r="B2395" s="26" t="n">
        <v>16</v>
      </c>
      <c r="C2395" s="7" t="n">
        <v>0</v>
      </c>
    </row>
    <row r="2396" spans="1:18">
      <c r="A2396" t="s">
        <v>4</v>
      </c>
      <c r="B2396" s="4" t="s">
        <v>5</v>
      </c>
      <c r="C2396" s="4" t="s">
        <v>9</v>
      </c>
      <c r="D2396" s="4" t="s">
        <v>7</v>
      </c>
      <c r="E2396" s="4" t="s">
        <v>11</v>
      </c>
      <c r="F2396" s="4" t="s">
        <v>52</v>
      </c>
      <c r="G2396" s="4" t="s">
        <v>7</v>
      </c>
      <c r="H2396" s="4" t="s">
        <v>7</v>
      </c>
      <c r="I2396" s="4" t="s">
        <v>7</v>
      </c>
      <c r="J2396" s="4" t="s">
        <v>11</v>
      </c>
      <c r="K2396" s="4" t="s">
        <v>52</v>
      </c>
      <c r="L2396" s="4" t="s">
        <v>7</v>
      </c>
      <c r="M2396" s="4" t="s">
        <v>7</v>
      </c>
      <c r="N2396" s="4" t="s">
        <v>7</v>
      </c>
      <c r="O2396" s="4" t="s">
        <v>11</v>
      </c>
      <c r="P2396" s="4" t="s">
        <v>52</v>
      </c>
      <c r="Q2396" s="4" t="s">
        <v>7</v>
      </c>
      <c r="R2396" s="4" t="s">
        <v>7</v>
      </c>
      <c r="S2396" s="4" t="s">
        <v>7</v>
      </c>
      <c r="T2396" s="4" t="s">
        <v>11</v>
      </c>
      <c r="U2396" s="4" t="s">
        <v>52</v>
      </c>
      <c r="V2396" s="4" t="s">
        <v>7</v>
      </c>
      <c r="W2396" s="4" t="s">
        <v>7</v>
      </c>
    </row>
    <row r="2397" spans="1:18">
      <c r="A2397" t="n">
        <v>23001</v>
      </c>
      <c r="B2397" s="31" t="n">
        <v>26</v>
      </c>
      <c r="C2397" s="7" t="n">
        <v>0</v>
      </c>
      <c r="D2397" s="7" t="n">
        <v>17</v>
      </c>
      <c r="E2397" s="7" t="n">
        <v>61953</v>
      </c>
      <c r="F2397" s="7" t="s">
        <v>350</v>
      </c>
      <c r="G2397" s="7" t="n">
        <v>2</v>
      </c>
      <c r="H2397" s="7" t="n">
        <v>3</v>
      </c>
      <c r="I2397" s="7" t="n">
        <v>17</v>
      </c>
      <c r="J2397" s="7" t="n">
        <v>61954</v>
      </c>
      <c r="K2397" s="7" t="s">
        <v>351</v>
      </c>
      <c r="L2397" s="7" t="n">
        <v>2</v>
      </c>
      <c r="M2397" s="7" t="n">
        <v>3</v>
      </c>
      <c r="N2397" s="7" t="n">
        <v>17</v>
      </c>
      <c r="O2397" s="7" t="n">
        <v>61955</v>
      </c>
      <c r="P2397" s="7" t="s">
        <v>352</v>
      </c>
      <c r="Q2397" s="7" t="n">
        <v>2</v>
      </c>
      <c r="R2397" s="7" t="n">
        <v>3</v>
      </c>
      <c r="S2397" s="7" t="n">
        <v>17</v>
      </c>
      <c r="T2397" s="7" t="n">
        <v>61956</v>
      </c>
      <c r="U2397" s="7" t="s">
        <v>353</v>
      </c>
      <c r="V2397" s="7" t="n">
        <v>2</v>
      </c>
      <c r="W2397" s="7" t="n">
        <v>0</v>
      </c>
    </row>
    <row r="2398" spans="1:18">
      <c r="A2398" t="s">
        <v>4</v>
      </c>
      <c r="B2398" s="4" t="s">
        <v>5</v>
      </c>
    </row>
    <row r="2399" spans="1:18">
      <c r="A2399" t="n">
        <v>23260</v>
      </c>
      <c r="B2399" s="32" t="n">
        <v>28</v>
      </c>
    </row>
    <row r="2400" spans="1:18">
      <c r="A2400" t="s">
        <v>4</v>
      </c>
      <c r="B2400" s="4" t="s">
        <v>5</v>
      </c>
      <c r="C2400" s="4" t="s">
        <v>9</v>
      </c>
      <c r="D2400" s="4" t="s">
        <v>7</v>
      </c>
    </row>
    <row r="2401" spans="1:23">
      <c r="A2401" t="n">
        <v>23261</v>
      </c>
      <c r="B2401" s="60" t="n">
        <v>89</v>
      </c>
      <c r="C2401" s="7" t="n">
        <v>65533</v>
      </c>
      <c r="D2401" s="7" t="n">
        <v>1</v>
      </c>
    </row>
    <row r="2402" spans="1:23">
      <c r="A2402" t="s">
        <v>4</v>
      </c>
      <c r="B2402" s="4" t="s">
        <v>5</v>
      </c>
      <c r="C2402" s="4" t="s">
        <v>7</v>
      </c>
      <c r="D2402" s="4" t="s">
        <v>9</v>
      </c>
      <c r="E2402" s="4" t="s">
        <v>10</v>
      </c>
    </row>
    <row r="2403" spans="1:23">
      <c r="A2403" t="n">
        <v>23265</v>
      </c>
      <c r="B2403" s="25" t="n">
        <v>58</v>
      </c>
      <c r="C2403" s="7" t="n">
        <v>101</v>
      </c>
      <c r="D2403" s="7" t="n">
        <v>500</v>
      </c>
      <c r="E2403" s="7" t="n">
        <v>1</v>
      </c>
    </row>
    <row r="2404" spans="1:23">
      <c r="A2404" t="s">
        <v>4</v>
      </c>
      <c r="B2404" s="4" t="s">
        <v>5</v>
      </c>
      <c r="C2404" s="4" t="s">
        <v>7</v>
      </c>
      <c r="D2404" s="4" t="s">
        <v>9</v>
      </c>
    </row>
    <row r="2405" spans="1:23">
      <c r="A2405" t="n">
        <v>23273</v>
      </c>
      <c r="B2405" s="25" t="n">
        <v>58</v>
      </c>
      <c r="C2405" s="7" t="n">
        <v>254</v>
      </c>
      <c r="D2405" s="7" t="n">
        <v>0</v>
      </c>
    </row>
    <row r="2406" spans="1:23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10</v>
      </c>
      <c r="F2406" s="4" t="s">
        <v>10</v>
      </c>
      <c r="G2406" s="4" t="s">
        <v>10</v>
      </c>
      <c r="H2406" s="4" t="s">
        <v>9</v>
      </c>
    </row>
    <row r="2407" spans="1:23">
      <c r="A2407" t="n">
        <v>23277</v>
      </c>
      <c r="B2407" s="55" t="n">
        <v>45</v>
      </c>
      <c r="C2407" s="7" t="n">
        <v>2</v>
      </c>
      <c r="D2407" s="7" t="n">
        <v>3</v>
      </c>
      <c r="E2407" s="7" t="n">
        <v>-13.3000001907349</v>
      </c>
      <c r="F2407" s="7" t="n">
        <v>1.10000002384186</v>
      </c>
      <c r="G2407" s="7" t="n">
        <v>21.5</v>
      </c>
      <c r="H2407" s="7" t="n">
        <v>0</v>
      </c>
    </row>
    <row r="2408" spans="1:23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10</v>
      </c>
      <c r="F2408" s="4" t="s">
        <v>10</v>
      </c>
      <c r="G2408" s="4" t="s">
        <v>10</v>
      </c>
      <c r="H2408" s="4" t="s">
        <v>9</v>
      </c>
      <c r="I2408" s="4" t="s">
        <v>7</v>
      </c>
    </row>
    <row r="2409" spans="1:23">
      <c r="A2409" t="n">
        <v>23294</v>
      </c>
      <c r="B2409" s="55" t="n">
        <v>45</v>
      </c>
      <c r="C2409" s="7" t="n">
        <v>4</v>
      </c>
      <c r="D2409" s="7" t="n">
        <v>3</v>
      </c>
      <c r="E2409" s="7" t="n">
        <v>5</v>
      </c>
      <c r="F2409" s="7" t="n">
        <v>25</v>
      </c>
      <c r="G2409" s="7" t="n">
        <v>3</v>
      </c>
      <c r="H2409" s="7" t="n">
        <v>0</v>
      </c>
      <c r="I2409" s="7" t="n">
        <v>0</v>
      </c>
    </row>
    <row r="2410" spans="1:23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10</v>
      </c>
      <c r="F2410" s="4" t="s">
        <v>9</v>
      </c>
    </row>
    <row r="2411" spans="1:23">
      <c r="A2411" t="n">
        <v>23312</v>
      </c>
      <c r="B2411" s="55" t="n">
        <v>45</v>
      </c>
      <c r="C2411" s="7" t="n">
        <v>5</v>
      </c>
      <c r="D2411" s="7" t="n">
        <v>3</v>
      </c>
      <c r="E2411" s="7" t="n">
        <v>2.29999995231628</v>
      </c>
      <c r="F2411" s="7" t="n">
        <v>0</v>
      </c>
    </row>
    <row r="2412" spans="1:23">
      <c r="A2412" t="s">
        <v>4</v>
      </c>
      <c r="B2412" s="4" t="s">
        <v>5</v>
      </c>
      <c r="C2412" s="4" t="s">
        <v>7</v>
      </c>
      <c r="D2412" s="4" t="s">
        <v>7</v>
      </c>
      <c r="E2412" s="4" t="s">
        <v>10</v>
      </c>
      <c r="F2412" s="4" t="s">
        <v>9</v>
      </c>
    </row>
    <row r="2413" spans="1:23">
      <c r="A2413" t="n">
        <v>23321</v>
      </c>
      <c r="B2413" s="55" t="n">
        <v>45</v>
      </c>
      <c r="C2413" s="7" t="n">
        <v>11</v>
      </c>
      <c r="D2413" s="7" t="n">
        <v>3</v>
      </c>
      <c r="E2413" s="7" t="n">
        <v>26.7999992370605</v>
      </c>
      <c r="F2413" s="7" t="n">
        <v>0</v>
      </c>
    </row>
    <row r="2414" spans="1:23">
      <c r="A2414" t="s">
        <v>4</v>
      </c>
      <c r="B2414" s="4" t="s">
        <v>5</v>
      </c>
      <c r="C2414" s="4" t="s">
        <v>9</v>
      </c>
      <c r="D2414" s="4" t="s">
        <v>7</v>
      </c>
      <c r="E2414" s="4" t="s">
        <v>12</v>
      </c>
      <c r="F2414" s="4" t="s">
        <v>10</v>
      </c>
      <c r="G2414" s="4" t="s">
        <v>10</v>
      </c>
      <c r="H2414" s="4" t="s">
        <v>10</v>
      </c>
    </row>
    <row r="2415" spans="1:23">
      <c r="A2415" t="n">
        <v>23330</v>
      </c>
      <c r="B2415" s="45" t="n">
        <v>48</v>
      </c>
      <c r="C2415" s="7" t="n">
        <v>23</v>
      </c>
      <c r="D2415" s="7" t="n">
        <v>0</v>
      </c>
      <c r="E2415" s="7" t="s">
        <v>212</v>
      </c>
      <c r="F2415" s="7" t="n">
        <v>-1</v>
      </c>
      <c r="G2415" s="7" t="n">
        <v>1</v>
      </c>
      <c r="H2415" s="7" t="n">
        <v>0</v>
      </c>
    </row>
    <row r="2416" spans="1:23">
      <c r="A2416" t="s">
        <v>4</v>
      </c>
      <c r="B2416" s="4" t="s">
        <v>5</v>
      </c>
      <c r="C2416" s="4" t="s">
        <v>7</v>
      </c>
      <c r="D2416" s="4" t="s">
        <v>9</v>
      </c>
    </row>
    <row r="2417" spans="1:9">
      <c r="A2417" t="n">
        <v>23362</v>
      </c>
      <c r="B2417" s="25" t="n">
        <v>58</v>
      </c>
      <c r="C2417" s="7" t="n">
        <v>255</v>
      </c>
      <c r="D2417" s="7" t="n">
        <v>0</v>
      </c>
    </row>
    <row r="2418" spans="1:9">
      <c r="A2418" t="s">
        <v>4</v>
      </c>
      <c r="B2418" s="4" t="s">
        <v>5</v>
      </c>
      <c r="C2418" s="4" t="s">
        <v>7</v>
      </c>
      <c r="D2418" s="4" t="s">
        <v>9</v>
      </c>
      <c r="E2418" s="4" t="s">
        <v>12</v>
      </c>
    </row>
    <row r="2419" spans="1:9">
      <c r="A2419" t="n">
        <v>23366</v>
      </c>
      <c r="B2419" s="30" t="n">
        <v>51</v>
      </c>
      <c r="C2419" s="7" t="n">
        <v>4</v>
      </c>
      <c r="D2419" s="7" t="n">
        <v>23</v>
      </c>
      <c r="E2419" s="7" t="s">
        <v>278</v>
      </c>
    </row>
    <row r="2420" spans="1:9">
      <c r="A2420" t="s">
        <v>4</v>
      </c>
      <c r="B2420" s="4" t="s">
        <v>5</v>
      </c>
      <c r="C2420" s="4" t="s">
        <v>9</v>
      </c>
    </row>
    <row r="2421" spans="1:9">
      <c r="A2421" t="n">
        <v>23380</v>
      </c>
      <c r="B2421" s="26" t="n">
        <v>16</v>
      </c>
      <c r="C2421" s="7" t="n">
        <v>0</v>
      </c>
    </row>
    <row r="2422" spans="1:9">
      <c r="A2422" t="s">
        <v>4</v>
      </c>
      <c r="B2422" s="4" t="s">
        <v>5</v>
      </c>
      <c r="C2422" s="4" t="s">
        <v>9</v>
      </c>
      <c r="D2422" s="4" t="s">
        <v>7</v>
      </c>
      <c r="E2422" s="4" t="s">
        <v>11</v>
      </c>
      <c r="F2422" s="4" t="s">
        <v>52</v>
      </c>
      <c r="G2422" s="4" t="s">
        <v>7</v>
      </c>
      <c r="H2422" s="4" t="s">
        <v>7</v>
      </c>
      <c r="I2422" s="4" t="s">
        <v>7</v>
      </c>
      <c r="J2422" s="4" t="s">
        <v>11</v>
      </c>
      <c r="K2422" s="4" t="s">
        <v>52</v>
      </c>
      <c r="L2422" s="4" t="s">
        <v>7</v>
      </c>
      <c r="M2422" s="4" t="s">
        <v>7</v>
      </c>
      <c r="N2422" s="4" t="s">
        <v>7</v>
      </c>
      <c r="O2422" s="4" t="s">
        <v>11</v>
      </c>
      <c r="P2422" s="4" t="s">
        <v>52</v>
      </c>
      <c r="Q2422" s="4" t="s">
        <v>7</v>
      </c>
      <c r="R2422" s="4" t="s">
        <v>7</v>
      </c>
    </row>
    <row r="2423" spans="1:9">
      <c r="A2423" t="n">
        <v>23383</v>
      </c>
      <c r="B2423" s="31" t="n">
        <v>26</v>
      </c>
      <c r="C2423" s="7" t="n">
        <v>23</v>
      </c>
      <c r="D2423" s="7" t="n">
        <v>17</v>
      </c>
      <c r="E2423" s="7" t="n">
        <v>28353</v>
      </c>
      <c r="F2423" s="7" t="s">
        <v>354</v>
      </c>
      <c r="G2423" s="7" t="n">
        <v>2</v>
      </c>
      <c r="H2423" s="7" t="n">
        <v>3</v>
      </c>
      <c r="I2423" s="7" t="n">
        <v>17</v>
      </c>
      <c r="J2423" s="7" t="n">
        <v>28354</v>
      </c>
      <c r="K2423" s="7" t="s">
        <v>355</v>
      </c>
      <c r="L2423" s="7" t="n">
        <v>2</v>
      </c>
      <c r="M2423" s="7" t="n">
        <v>3</v>
      </c>
      <c r="N2423" s="7" t="n">
        <v>17</v>
      </c>
      <c r="O2423" s="7" t="n">
        <v>28355</v>
      </c>
      <c r="P2423" s="7" t="s">
        <v>356</v>
      </c>
      <c r="Q2423" s="7" t="n">
        <v>2</v>
      </c>
      <c r="R2423" s="7" t="n">
        <v>0</v>
      </c>
    </row>
    <row r="2424" spans="1:9">
      <c r="A2424" t="s">
        <v>4</v>
      </c>
      <c r="B2424" s="4" t="s">
        <v>5</v>
      </c>
    </row>
    <row r="2425" spans="1:9">
      <c r="A2425" t="n">
        <v>23581</v>
      </c>
      <c r="B2425" s="32" t="n">
        <v>28</v>
      </c>
    </row>
    <row r="2426" spans="1:9">
      <c r="A2426" t="s">
        <v>4</v>
      </c>
      <c r="B2426" s="4" t="s">
        <v>5</v>
      </c>
      <c r="C2426" s="4" t="s">
        <v>7</v>
      </c>
      <c r="D2426" s="4" t="s">
        <v>9</v>
      </c>
      <c r="E2426" s="4" t="s">
        <v>12</v>
      </c>
      <c r="F2426" s="4" t="s">
        <v>12</v>
      </c>
      <c r="G2426" s="4" t="s">
        <v>12</v>
      </c>
      <c r="H2426" s="4" t="s">
        <v>12</v>
      </c>
    </row>
    <row r="2427" spans="1:9">
      <c r="A2427" t="n">
        <v>23582</v>
      </c>
      <c r="B2427" s="30" t="n">
        <v>51</v>
      </c>
      <c r="C2427" s="7" t="n">
        <v>3</v>
      </c>
      <c r="D2427" s="7" t="n">
        <v>23</v>
      </c>
      <c r="E2427" s="7" t="s">
        <v>262</v>
      </c>
      <c r="F2427" s="7" t="s">
        <v>244</v>
      </c>
      <c r="G2427" s="7" t="s">
        <v>262</v>
      </c>
      <c r="H2427" s="7" t="s">
        <v>246</v>
      </c>
    </row>
    <row r="2428" spans="1:9">
      <c r="A2428" t="s">
        <v>4</v>
      </c>
      <c r="B2428" s="4" t="s">
        <v>5</v>
      </c>
      <c r="C2428" s="4" t="s">
        <v>9</v>
      </c>
      <c r="D2428" s="4" t="s">
        <v>7</v>
      </c>
      <c r="E2428" s="4" t="s">
        <v>12</v>
      </c>
      <c r="F2428" s="4" t="s">
        <v>10</v>
      </c>
      <c r="G2428" s="4" t="s">
        <v>10</v>
      </c>
      <c r="H2428" s="4" t="s">
        <v>10</v>
      </c>
    </row>
    <row r="2429" spans="1:9">
      <c r="A2429" t="n">
        <v>23594</v>
      </c>
      <c r="B2429" s="45" t="n">
        <v>48</v>
      </c>
      <c r="C2429" s="7" t="n">
        <v>23</v>
      </c>
      <c r="D2429" s="7" t="n">
        <v>0</v>
      </c>
      <c r="E2429" s="7" t="s">
        <v>209</v>
      </c>
      <c r="F2429" s="7" t="n">
        <v>-1</v>
      </c>
      <c r="G2429" s="7" t="n">
        <v>1</v>
      </c>
      <c r="H2429" s="7" t="n">
        <v>0</v>
      </c>
    </row>
    <row r="2430" spans="1:9">
      <c r="A2430" t="s">
        <v>4</v>
      </c>
      <c r="B2430" s="4" t="s">
        <v>5</v>
      </c>
      <c r="C2430" s="4" t="s">
        <v>7</v>
      </c>
      <c r="D2430" s="4" t="s">
        <v>9</v>
      </c>
      <c r="E2430" s="4" t="s">
        <v>12</v>
      </c>
    </row>
    <row r="2431" spans="1:9">
      <c r="A2431" t="n">
        <v>23628</v>
      </c>
      <c r="B2431" s="30" t="n">
        <v>51</v>
      </c>
      <c r="C2431" s="7" t="n">
        <v>4</v>
      </c>
      <c r="D2431" s="7" t="n">
        <v>23</v>
      </c>
      <c r="E2431" s="7" t="s">
        <v>85</v>
      </c>
    </row>
    <row r="2432" spans="1:9">
      <c r="A2432" t="s">
        <v>4</v>
      </c>
      <c r="B2432" s="4" t="s">
        <v>5</v>
      </c>
      <c r="C2432" s="4" t="s">
        <v>9</v>
      </c>
    </row>
    <row r="2433" spans="1:18">
      <c r="A2433" t="n">
        <v>23642</v>
      </c>
      <c r="B2433" s="26" t="n">
        <v>16</v>
      </c>
      <c r="C2433" s="7" t="n">
        <v>0</v>
      </c>
    </row>
    <row r="2434" spans="1:18">
      <c r="A2434" t="s">
        <v>4</v>
      </c>
      <c r="B2434" s="4" t="s">
        <v>5</v>
      </c>
      <c r="C2434" s="4" t="s">
        <v>9</v>
      </c>
      <c r="D2434" s="4" t="s">
        <v>7</v>
      </c>
      <c r="E2434" s="4" t="s">
        <v>11</v>
      </c>
      <c r="F2434" s="4" t="s">
        <v>52</v>
      </c>
      <c r="G2434" s="4" t="s">
        <v>7</v>
      </c>
      <c r="H2434" s="4" t="s">
        <v>7</v>
      </c>
    </row>
    <row r="2435" spans="1:18">
      <c r="A2435" t="n">
        <v>23645</v>
      </c>
      <c r="B2435" s="31" t="n">
        <v>26</v>
      </c>
      <c r="C2435" s="7" t="n">
        <v>23</v>
      </c>
      <c r="D2435" s="7" t="n">
        <v>17</v>
      </c>
      <c r="E2435" s="7" t="n">
        <v>28356</v>
      </c>
      <c r="F2435" s="7" t="s">
        <v>357</v>
      </c>
      <c r="G2435" s="7" t="n">
        <v>2</v>
      </c>
      <c r="H2435" s="7" t="n">
        <v>0</v>
      </c>
    </row>
    <row r="2436" spans="1:18">
      <c r="A2436" t="s">
        <v>4</v>
      </c>
      <c r="B2436" s="4" t="s">
        <v>5</v>
      </c>
    </row>
    <row r="2437" spans="1:18">
      <c r="A2437" t="n">
        <v>23708</v>
      </c>
      <c r="B2437" s="32" t="n">
        <v>28</v>
      </c>
    </row>
    <row r="2438" spans="1:18">
      <c r="A2438" t="s">
        <v>4</v>
      </c>
      <c r="B2438" s="4" t="s">
        <v>5</v>
      </c>
      <c r="C2438" s="4" t="s">
        <v>7</v>
      </c>
      <c r="D2438" s="4" t="s">
        <v>9</v>
      </c>
      <c r="E2438" s="4" t="s">
        <v>12</v>
      </c>
    </row>
    <row r="2439" spans="1:18">
      <c r="A2439" t="n">
        <v>23709</v>
      </c>
      <c r="B2439" s="30" t="n">
        <v>51</v>
      </c>
      <c r="C2439" s="7" t="n">
        <v>4</v>
      </c>
      <c r="D2439" s="7" t="n">
        <v>0</v>
      </c>
      <c r="E2439" s="7" t="s">
        <v>358</v>
      </c>
    </row>
    <row r="2440" spans="1:18">
      <c r="A2440" t="s">
        <v>4</v>
      </c>
      <c r="B2440" s="4" t="s">
        <v>5</v>
      </c>
      <c r="C2440" s="4" t="s">
        <v>9</v>
      </c>
    </row>
    <row r="2441" spans="1:18">
      <c r="A2441" t="n">
        <v>23722</v>
      </c>
      <c r="B2441" s="26" t="n">
        <v>16</v>
      </c>
      <c r="C2441" s="7" t="n">
        <v>0</v>
      </c>
    </row>
    <row r="2442" spans="1:18">
      <c r="A2442" t="s">
        <v>4</v>
      </c>
      <c r="B2442" s="4" t="s">
        <v>5</v>
      </c>
      <c r="C2442" s="4" t="s">
        <v>9</v>
      </c>
      <c r="D2442" s="4" t="s">
        <v>7</v>
      </c>
      <c r="E2442" s="4" t="s">
        <v>11</v>
      </c>
      <c r="F2442" s="4" t="s">
        <v>52</v>
      </c>
      <c r="G2442" s="4" t="s">
        <v>7</v>
      </c>
      <c r="H2442" s="4" t="s">
        <v>7</v>
      </c>
      <c r="I2442" s="4" t="s">
        <v>7</v>
      </c>
      <c r="J2442" s="4" t="s">
        <v>11</v>
      </c>
      <c r="K2442" s="4" t="s">
        <v>52</v>
      </c>
      <c r="L2442" s="4" t="s">
        <v>7</v>
      </c>
      <c r="M2442" s="4" t="s">
        <v>7</v>
      </c>
      <c r="N2442" s="4" t="s">
        <v>7</v>
      </c>
      <c r="O2442" s="4" t="s">
        <v>11</v>
      </c>
      <c r="P2442" s="4" t="s">
        <v>52</v>
      </c>
      <c r="Q2442" s="4" t="s">
        <v>7</v>
      </c>
      <c r="R2442" s="4" t="s">
        <v>7</v>
      </c>
    </row>
    <row r="2443" spans="1:18">
      <c r="A2443" t="n">
        <v>23725</v>
      </c>
      <c r="B2443" s="31" t="n">
        <v>26</v>
      </c>
      <c r="C2443" s="7" t="n">
        <v>0</v>
      </c>
      <c r="D2443" s="7" t="n">
        <v>17</v>
      </c>
      <c r="E2443" s="7" t="n">
        <v>61957</v>
      </c>
      <c r="F2443" s="7" t="s">
        <v>359</v>
      </c>
      <c r="G2443" s="7" t="n">
        <v>2</v>
      </c>
      <c r="H2443" s="7" t="n">
        <v>3</v>
      </c>
      <c r="I2443" s="7" t="n">
        <v>17</v>
      </c>
      <c r="J2443" s="7" t="n">
        <v>61958</v>
      </c>
      <c r="K2443" s="7" t="s">
        <v>360</v>
      </c>
      <c r="L2443" s="7" t="n">
        <v>2</v>
      </c>
      <c r="M2443" s="7" t="n">
        <v>3</v>
      </c>
      <c r="N2443" s="7" t="n">
        <v>17</v>
      </c>
      <c r="O2443" s="7" t="n">
        <v>61959</v>
      </c>
      <c r="P2443" s="7" t="s">
        <v>361</v>
      </c>
      <c r="Q2443" s="7" t="n">
        <v>2</v>
      </c>
      <c r="R2443" s="7" t="n">
        <v>0</v>
      </c>
    </row>
    <row r="2444" spans="1:18">
      <c r="A2444" t="s">
        <v>4</v>
      </c>
      <c r="B2444" s="4" t="s">
        <v>5</v>
      </c>
    </row>
    <row r="2445" spans="1:18">
      <c r="A2445" t="n">
        <v>23958</v>
      </c>
      <c r="B2445" s="32" t="n">
        <v>28</v>
      </c>
    </row>
    <row r="2446" spans="1:18">
      <c r="A2446" t="s">
        <v>4</v>
      </c>
      <c r="B2446" s="4" t="s">
        <v>5</v>
      </c>
      <c r="C2446" s="4" t="s">
        <v>7</v>
      </c>
      <c r="D2446" s="4" t="s">
        <v>9</v>
      </c>
      <c r="E2446" s="4" t="s">
        <v>7</v>
      </c>
      <c r="F2446" s="4" t="s">
        <v>7</v>
      </c>
      <c r="G2446" s="4" t="s">
        <v>7</v>
      </c>
      <c r="H2446" s="4" t="s">
        <v>7</v>
      </c>
    </row>
    <row r="2447" spans="1:18">
      <c r="A2447" t="n">
        <v>23959</v>
      </c>
      <c r="B2447" s="30" t="n">
        <v>51</v>
      </c>
      <c r="C2447" s="7" t="n">
        <v>2</v>
      </c>
      <c r="D2447" s="7" t="n">
        <v>23</v>
      </c>
      <c r="E2447" s="7" t="n">
        <v>0</v>
      </c>
      <c r="F2447" s="7" t="n">
        <v>0</v>
      </c>
      <c r="G2447" s="7" t="n">
        <v>127</v>
      </c>
      <c r="H2447" s="7" t="n">
        <v>0</v>
      </c>
    </row>
    <row r="2448" spans="1:18">
      <c r="A2448" t="s">
        <v>4</v>
      </c>
      <c r="B2448" s="4" t="s">
        <v>5</v>
      </c>
      <c r="C2448" s="4" t="s">
        <v>7</v>
      </c>
      <c r="D2448" s="4" t="s">
        <v>9</v>
      </c>
      <c r="E2448" s="4" t="s">
        <v>12</v>
      </c>
    </row>
    <row r="2449" spans="1:18">
      <c r="A2449" t="n">
        <v>23967</v>
      </c>
      <c r="B2449" s="30" t="n">
        <v>51</v>
      </c>
      <c r="C2449" s="7" t="n">
        <v>4</v>
      </c>
      <c r="D2449" s="7" t="n">
        <v>23</v>
      </c>
      <c r="E2449" s="7" t="s">
        <v>119</v>
      </c>
    </row>
    <row r="2450" spans="1:18">
      <c r="A2450" t="s">
        <v>4</v>
      </c>
      <c r="B2450" s="4" t="s">
        <v>5</v>
      </c>
      <c r="C2450" s="4" t="s">
        <v>9</v>
      </c>
    </row>
    <row r="2451" spans="1:18">
      <c r="A2451" t="n">
        <v>23980</v>
      </c>
      <c r="B2451" s="26" t="n">
        <v>16</v>
      </c>
      <c r="C2451" s="7" t="n">
        <v>0</v>
      </c>
    </row>
    <row r="2452" spans="1:18">
      <c r="A2452" t="s">
        <v>4</v>
      </c>
      <c r="B2452" s="4" t="s">
        <v>5</v>
      </c>
      <c r="C2452" s="4" t="s">
        <v>9</v>
      </c>
      <c r="D2452" s="4" t="s">
        <v>7</v>
      </c>
      <c r="E2452" s="4" t="s">
        <v>11</v>
      </c>
      <c r="F2452" s="4" t="s">
        <v>52</v>
      </c>
      <c r="G2452" s="4" t="s">
        <v>7</v>
      </c>
      <c r="H2452" s="4" t="s">
        <v>7</v>
      </c>
    </row>
    <row r="2453" spans="1:18">
      <c r="A2453" t="n">
        <v>23983</v>
      </c>
      <c r="B2453" s="31" t="n">
        <v>26</v>
      </c>
      <c r="C2453" s="7" t="n">
        <v>23</v>
      </c>
      <c r="D2453" s="7" t="n">
        <v>17</v>
      </c>
      <c r="E2453" s="7" t="n">
        <v>28357</v>
      </c>
      <c r="F2453" s="7" t="s">
        <v>362</v>
      </c>
      <c r="G2453" s="7" t="n">
        <v>2</v>
      </c>
      <c r="H2453" s="7" t="n">
        <v>0</v>
      </c>
    </row>
    <row r="2454" spans="1:18">
      <c r="A2454" t="s">
        <v>4</v>
      </c>
      <c r="B2454" s="4" t="s">
        <v>5</v>
      </c>
    </row>
    <row r="2455" spans="1:18">
      <c r="A2455" t="n">
        <v>24017</v>
      </c>
      <c r="B2455" s="32" t="n">
        <v>28</v>
      </c>
    </row>
    <row r="2456" spans="1:18">
      <c r="A2456" t="s">
        <v>4</v>
      </c>
      <c r="B2456" s="4" t="s">
        <v>5</v>
      </c>
      <c r="C2456" s="4" t="s">
        <v>7</v>
      </c>
      <c r="D2456" s="4" t="s">
        <v>9</v>
      </c>
      <c r="E2456" s="4" t="s">
        <v>12</v>
      </c>
      <c r="F2456" s="4" t="s">
        <v>12</v>
      </c>
      <c r="G2456" s="4" t="s">
        <v>12</v>
      </c>
      <c r="H2456" s="4" t="s">
        <v>12</v>
      </c>
    </row>
    <row r="2457" spans="1:18">
      <c r="A2457" t="n">
        <v>24018</v>
      </c>
      <c r="B2457" s="30" t="n">
        <v>51</v>
      </c>
      <c r="C2457" s="7" t="n">
        <v>3</v>
      </c>
      <c r="D2457" s="7" t="n">
        <v>23</v>
      </c>
      <c r="E2457" s="7" t="s">
        <v>243</v>
      </c>
      <c r="F2457" s="7" t="s">
        <v>244</v>
      </c>
      <c r="G2457" s="7" t="s">
        <v>245</v>
      </c>
      <c r="H2457" s="7" t="s">
        <v>246</v>
      </c>
    </row>
    <row r="2458" spans="1:18">
      <c r="A2458" t="s">
        <v>4</v>
      </c>
      <c r="B2458" s="4" t="s">
        <v>5</v>
      </c>
      <c r="C2458" s="4" t="s">
        <v>9</v>
      </c>
      <c r="D2458" s="4" t="s">
        <v>7</v>
      </c>
      <c r="E2458" s="4" t="s">
        <v>10</v>
      </c>
      <c r="F2458" s="4" t="s">
        <v>9</v>
      </c>
    </row>
    <row r="2459" spans="1:18">
      <c r="A2459" t="n">
        <v>24031</v>
      </c>
      <c r="B2459" s="47" t="n">
        <v>59</v>
      </c>
      <c r="C2459" s="7" t="n">
        <v>23</v>
      </c>
      <c r="D2459" s="7" t="n">
        <v>8</v>
      </c>
      <c r="E2459" s="7" t="n">
        <v>0.150000005960464</v>
      </c>
      <c r="F2459" s="7" t="n">
        <v>0</v>
      </c>
    </row>
    <row r="2460" spans="1:18">
      <c r="A2460" t="s">
        <v>4</v>
      </c>
      <c r="B2460" s="4" t="s">
        <v>5</v>
      </c>
      <c r="C2460" s="4" t="s">
        <v>9</v>
      </c>
    </row>
    <row r="2461" spans="1:18">
      <c r="A2461" t="n">
        <v>24041</v>
      </c>
      <c r="B2461" s="26" t="n">
        <v>16</v>
      </c>
      <c r="C2461" s="7" t="n">
        <v>1500</v>
      </c>
    </row>
    <row r="2462" spans="1:18">
      <c r="A2462" t="s">
        <v>4</v>
      </c>
      <c r="B2462" s="4" t="s">
        <v>5</v>
      </c>
      <c r="C2462" s="4" t="s">
        <v>9</v>
      </c>
      <c r="D2462" s="4" t="s">
        <v>7</v>
      </c>
      <c r="E2462" s="4" t="s">
        <v>10</v>
      </c>
      <c r="F2462" s="4" t="s">
        <v>9</v>
      </c>
    </row>
    <row r="2463" spans="1:18">
      <c r="A2463" t="n">
        <v>24044</v>
      </c>
      <c r="B2463" s="47" t="n">
        <v>59</v>
      </c>
      <c r="C2463" s="7" t="n">
        <v>23</v>
      </c>
      <c r="D2463" s="7" t="n">
        <v>255</v>
      </c>
      <c r="E2463" s="7" t="n">
        <v>0</v>
      </c>
      <c r="F2463" s="7" t="n">
        <v>0</v>
      </c>
    </row>
    <row r="2464" spans="1:18">
      <c r="A2464" t="s">
        <v>4</v>
      </c>
      <c r="B2464" s="4" t="s">
        <v>5</v>
      </c>
      <c r="C2464" s="4" t="s">
        <v>9</v>
      </c>
      <c r="D2464" s="4" t="s">
        <v>7</v>
      </c>
      <c r="E2464" s="4" t="s">
        <v>12</v>
      </c>
      <c r="F2464" s="4" t="s">
        <v>10</v>
      </c>
      <c r="G2464" s="4" t="s">
        <v>10</v>
      </c>
      <c r="H2464" s="4" t="s">
        <v>10</v>
      </c>
    </row>
    <row r="2465" spans="1:8">
      <c r="A2465" t="n">
        <v>24054</v>
      </c>
      <c r="B2465" s="45" t="n">
        <v>48</v>
      </c>
      <c r="C2465" s="7" t="n">
        <v>23</v>
      </c>
      <c r="D2465" s="7" t="n">
        <v>0</v>
      </c>
      <c r="E2465" s="7" t="s">
        <v>205</v>
      </c>
      <c r="F2465" s="7" t="n">
        <v>-1</v>
      </c>
      <c r="G2465" s="7" t="n">
        <v>1</v>
      </c>
      <c r="H2465" s="7" t="n">
        <v>0</v>
      </c>
    </row>
    <row r="2466" spans="1:8">
      <c r="A2466" t="s">
        <v>4</v>
      </c>
      <c r="B2466" s="4" t="s">
        <v>5</v>
      </c>
      <c r="C2466" s="4" t="s">
        <v>9</v>
      </c>
    </row>
    <row r="2467" spans="1:8">
      <c r="A2467" t="n">
        <v>24082</v>
      </c>
      <c r="B2467" s="26" t="n">
        <v>16</v>
      </c>
      <c r="C2467" s="7" t="n">
        <v>600</v>
      </c>
    </row>
    <row r="2468" spans="1:8">
      <c r="A2468" t="s">
        <v>4</v>
      </c>
      <c r="B2468" s="4" t="s">
        <v>5</v>
      </c>
      <c r="C2468" s="4" t="s">
        <v>7</v>
      </c>
      <c r="D2468" s="4" t="s">
        <v>9</v>
      </c>
      <c r="E2468" s="4" t="s">
        <v>10</v>
      </c>
      <c r="F2468" s="4" t="s">
        <v>9</v>
      </c>
      <c r="G2468" s="4" t="s">
        <v>11</v>
      </c>
      <c r="H2468" s="4" t="s">
        <v>11</v>
      </c>
      <c r="I2468" s="4" t="s">
        <v>9</v>
      </c>
      <c r="J2468" s="4" t="s">
        <v>9</v>
      </c>
      <c r="K2468" s="4" t="s">
        <v>11</v>
      </c>
      <c r="L2468" s="4" t="s">
        <v>11</v>
      </c>
      <c r="M2468" s="4" t="s">
        <v>11</v>
      </c>
      <c r="N2468" s="4" t="s">
        <v>11</v>
      </c>
      <c r="O2468" s="4" t="s">
        <v>12</v>
      </c>
    </row>
    <row r="2469" spans="1:8">
      <c r="A2469" t="n">
        <v>24085</v>
      </c>
      <c r="B2469" s="9" t="n">
        <v>50</v>
      </c>
      <c r="C2469" s="7" t="n">
        <v>0</v>
      </c>
      <c r="D2469" s="7" t="n">
        <v>2000</v>
      </c>
      <c r="E2469" s="7" t="n">
        <v>0.5</v>
      </c>
      <c r="F2469" s="7" t="n">
        <v>0</v>
      </c>
      <c r="G2469" s="7" t="n">
        <v>0</v>
      </c>
      <c r="H2469" s="7" t="n">
        <v>0</v>
      </c>
      <c r="I2469" s="7" t="n">
        <v>0</v>
      </c>
      <c r="J2469" s="7" t="n">
        <v>65533</v>
      </c>
      <c r="K2469" s="7" t="n">
        <v>0</v>
      </c>
      <c r="L2469" s="7" t="n">
        <v>0</v>
      </c>
      <c r="M2469" s="7" t="n">
        <v>0</v>
      </c>
      <c r="N2469" s="7" t="n">
        <v>0</v>
      </c>
      <c r="O2469" s="7" t="s">
        <v>13</v>
      </c>
    </row>
    <row r="2470" spans="1:8">
      <c r="A2470" t="s">
        <v>4</v>
      </c>
      <c r="B2470" s="4" t="s">
        <v>5</v>
      </c>
      <c r="C2470" s="4" t="s">
        <v>9</v>
      </c>
    </row>
    <row r="2471" spans="1:8">
      <c r="A2471" t="n">
        <v>24124</v>
      </c>
      <c r="B2471" s="26" t="n">
        <v>16</v>
      </c>
      <c r="C2471" s="7" t="n">
        <v>600</v>
      </c>
    </row>
    <row r="2472" spans="1:8">
      <c r="A2472" t="s">
        <v>4</v>
      </c>
      <c r="B2472" s="4" t="s">
        <v>5</v>
      </c>
      <c r="C2472" s="4" t="s">
        <v>7</v>
      </c>
      <c r="D2472" s="4" t="s">
        <v>9</v>
      </c>
      <c r="E2472" s="4" t="s">
        <v>10</v>
      </c>
    </row>
    <row r="2473" spans="1:8">
      <c r="A2473" t="n">
        <v>24127</v>
      </c>
      <c r="B2473" s="25" t="n">
        <v>58</v>
      </c>
      <c r="C2473" s="7" t="n">
        <v>101</v>
      </c>
      <c r="D2473" s="7" t="n">
        <v>500</v>
      </c>
      <c r="E2473" s="7" t="n">
        <v>1</v>
      </c>
    </row>
    <row r="2474" spans="1:8">
      <c r="A2474" t="s">
        <v>4</v>
      </c>
      <c r="B2474" s="4" t="s">
        <v>5</v>
      </c>
      <c r="C2474" s="4" t="s">
        <v>7</v>
      </c>
      <c r="D2474" s="4" t="s">
        <v>9</v>
      </c>
    </row>
    <row r="2475" spans="1:8">
      <c r="A2475" t="n">
        <v>24135</v>
      </c>
      <c r="B2475" s="25" t="n">
        <v>58</v>
      </c>
      <c r="C2475" s="7" t="n">
        <v>254</v>
      </c>
      <c r="D2475" s="7" t="n">
        <v>0</v>
      </c>
    </row>
    <row r="2476" spans="1:8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10</v>
      </c>
      <c r="F2476" s="4" t="s">
        <v>10</v>
      </c>
      <c r="G2476" s="4" t="s">
        <v>10</v>
      </c>
      <c r="H2476" s="4" t="s">
        <v>9</v>
      </c>
    </row>
    <row r="2477" spans="1:8">
      <c r="A2477" t="n">
        <v>24139</v>
      </c>
      <c r="B2477" s="55" t="n">
        <v>45</v>
      </c>
      <c r="C2477" s="7" t="n">
        <v>2</v>
      </c>
      <c r="D2477" s="7" t="n">
        <v>3</v>
      </c>
      <c r="E2477" s="7" t="n">
        <v>-13.3000001907349</v>
      </c>
      <c r="F2477" s="7" t="n">
        <v>1.10000002384186</v>
      </c>
      <c r="G2477" s="7" t="n">
        <v>22.3199996948242</v>
      </c>
      <c r="H2477" s="7" t="n">
        <v>0</v>
      </c>
    </row>
    <row r="2478" spans="1:8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10</v>
      </c>
      <c r="F2478" s="4" t="s">
        <v>10</v>
      </c>
      <c r="G2478" s="4" t="s">
        <v>10</v>
      </c>
      <c r="H2478" s="4" t="s">
        <v>9</v>
      </c>
      <c r="I2478" s="4" t="s">
        <v>7</v>
      </c>
    </row>
    <row r="2479" spans="1:8">
      <c r="A2479" t="n">
        <v>24156</v>
      </c>
      <c r="B2479" s="55" t="n">
        <v>45</v>
      </c>
      <c r="C2479" s="7" t="n">
        <v>4</v>
      </c>
      <c r="D2479" s="7" t="n">
        <v>3</v>
      </c>
      <c r="E2479" s="7" t="n">
        <v>1</v>
      </c>
      <c r="F2479" s="7" t="n">
        <v>65</v>
      </c>
      <c r="G2479" s="7" t="n">
        <v>0</v>
      </c>
      <c r="H2479" s="7" t="n">
        <v>0</v>
      </c>
      <c r="I2479" s="7" t="n">
        <v>0</v>
      </c>
    </row>
    <row r="2480" spans="1:8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10</v>
      </c>
      <c r="F2480" s="4" t="s">
        <v>9</v>
      </c>
    </row>
    <row r="2481" spans="1:15">
      <c r="A2481" t="n">
        <v>24174</v>
      </c>
      <c r="B2481" s="55" t="n">
        <v>45</v>
      </c>
      <c r="C2481" s="7" t="n">
        <v>5</v>
      </c>
      <c r="D2481" s="7" t="n">
        <v>3</v>
      </c>
      <c r="E2481" s="7" t="n">
        <v>2.29999995231628</v>
      </c>
      <c r="F2481" s="7" t="n">
        <v>0</v>
      </c>
    </row>
    <row r="2482" spans="1:15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10</v>
      </c>
      <c r="F2482" s="4" t="s">
        <v>9</v>
      </c>
    </row>
    <row r="2483" spans="1:15">
      <c r="A2483" t="n">
        <v>24183</v>
      </c>
      <c r="B2483" s="55" t="n">
        <v>45</v>
      </c>
      <c r="C2483" s="7" t="n">
        <v>11</v>
      </c>
      <c r="D2483" s="7" t="n">
        <v>3</v>
      </c>
      <c r="E2483" s="7" t="n">
        <v>31.3999996185303</v>
      </c>
      <c r="F2483" s="7" t="n">
        <v>0</v>
      </c>
    </row>
    <row r="2484" spans="1:15">
      <c r="A2484" t="s">
        <v>4</v>
      </c>
      <c r="B2484" s="4" t="s">
        <v>5</v>
      </c>
      <c r="C2484" s="4" t="s">
        <v>7</v>
      </c>
    </row>
    <row r="2485" spans="1:15">
      <c r="A2485" t="n">
        <v>24192</v>
      </c>
      <c r="B2485" s="54" t="n">
        <v>116</v>
      </c>
      <c r="C2485" s="7" t="n">
        <v>0</v>
      </c>
    </row>
    <row r="2486" spans="1:15">
      <c r="A2486" t="s">
        <v>4</v>
      </c>
      <c r="B2486" s="4" t="s">
        <v>5</v>
      </c>
      <c r="C2486" s="4" t="s">
        <v>7</v>
      </c>
      <c r="D2486" s="4" t="s">
        <v>9</v>
      </c>
    </row>
    <row r="2487" spans="1:15">
      <c r="A2487" t="n">
        <v>24194</v>
      </c>
      <c r="B2487" s="54" t="n">
        <v>116</v>
      </c>
      <c r="C2487" s="7" t="n">
        <v>2</v>
      </c>
      <c r="D2487" s="7" t="n">
        <v>1</v>
      </c>
    </row>
    <row r="2488" spans="1:15">
      <c r="A2488" t="s">
        <v>4</v>
      </c>
      <c r="B2488" s="4" t="s">
        <v>5</v>
      </c>
      <c r="C2488" s="4" t="s">
        <v>7</v>
      </c>
      <c r="D2488" s="4" t="s">
        <v>11</v>
      </c>
    </row>
    <row r="2489" spans="1:15">
      <c r="A2489" t="n">
        <v>24198</v>
      </c>
      <c r="B2489" s="54" t="n">
        <v>116</v>
      </c>
      <c r="C2489" s="7" t="n">
        <v>5</v>
      </c>
      <c r="D2489" s="7" t="n">
        <v>1097859072</v>
      </c>
    </row>
    <row r="2490" spans="1:15">
      <c r="A2490" t="s">
        <v>4</v>
      </c>
      <c r="B2490" s="4" t="s">
        <v>5</v>
      </c>
      <c r="C2490" s="4" t="s">
        <v>7</v>
      </c>
      <c r="D2490" s="4" t="s">
        <v>9</v>
      </c>
    </row>
    <row r="2491" spans="1:15">
      <c r="A2491" t="n">
        <v>24204</v>
      </c>
      <c r="B2491" s="54" t="n">
        <v>116</v>
      </c>
      <c r="C2491" s="7" t="n">
        <v>6</v>
      </c>
      <c r="D2491" s="7" t="n">
        <v>1</v>
      </c>
    </row>
    <row r="2492" spans="1:15">
      <c r="A2492" t="s">
        <v>4</v>
      </c>
      <c r="B2492" s="4" t="s">
        <v>5</v>
      </c>
      <c r="C2492" s="4" t="s">
        <v>9</v>
      </c>
      <c r="D2492" s="4" t="s">
        <v>7</v>
      </c>
      <c r="E2492" s="4" t="s">
        <v>12</v>
      </c>
      <c r="F2492" s="4" t="s">
        <v>10</v>
      </c>
      <c r="G2492" s="4" t="s">
        <v>10</v>
      </c>
      <c r="H2492" s="4" t="s">
        <v>10</v>
      </c>
    </row>
    <row r="2493" spans="1:15">
      <c r="A2493" t="n">
        <v>24208</v>
      </c>
      <c r="B2493" s="45" t="n">
        <v>48</v>
      </c>
      <c r="C2493" s="7" t="n">
        <v>23</v>
      </c>
      <c r="D2493" s="7" t="n">
        <v>0</v>
      </c>
      <c r="E2493" s="7" t="s">
        <v>363</v>
      </c>
      <c r="F2493" s="7" t="n">
        <v>-1</v>
      </c>
      <c r="G2493" s="7" t="n">
        <v>1</v>
      </c>
      <c r="H2493" s="7" t="n">
        <v>0</v>
      </c>
    </row>
    <row r="2494" spans="1:15">
      <c r="A2494" t="s">
        <v>4</v>
      </c>
      <c r="B2494" s="4" t="s">
        <v>5</v>
      </c>
      <c r="C2494" s="4" t="s">
        <v>9</v>
      </c>
      <c r="D2494" s="4" t="s">
        <v>10</v>
      </c>
      <c r="E2494" s="4" t="s">
        <v>10</v>
      </c>
      <c r="F2494" s="4" t="s">
        <v>10</v>
      </c>
      <c r="G2494" s="4" t="s">
        <v>10</v>
      </c>
    </row>
    <row r="2495" spans="1:15">
      <c r="A2495" t="n">
        <v>24234</v>
      </c>
      <c r="B2495" s="42" t="n">
        <v>46</v>
      </c>
      <c r="C2495" s="7" t="n">
        <v>23</v>
      </c>
      <c r="D2495" s="7" t="n">
        <v>-14.3999996185303</v>
      </c>
      <c r="E2495" s="7" t="n">
        <v>0.00999999977648258</v>
      </c>
      <c r="F2495" s="7" t="n">
        <v>21.3199996948242</v>
      </c>
      <c r="G2495" s="7" t="n">
        <v>270</v>
      </c>
    </row>
    <row r="2496" spans="1:15">
      <c r="A2496" t="s">
        <v>4</v>
      </c>
      <c r="B2496" s="4" t="s">
        <v>5</v>
      </c>
      <c r="C2496" s="4" t="s">
        <v>9</v>
      </c>
      <c r="D2496" s="4" t="s">
        <v>10</v>
      </c>
      <c r="E2496" s="4" t="s">
        <v>10</v>
      </c>
      <c r="F2496" s="4" t="s">
        <v>10</v>
      </c>
      <c r="G2496" s="4" t="s">
        <v>9</v>
      </c>
      <c r="H2496" s="4" t="s">
        <v>9</v>
      </c>
    </row>
    <row r="2497" spans="1:8">
      <c r="A2497" t="n">
        <v>24253</v>
      </c>
      <c r="B2497" s="65" t="n">
        <v>60</v>
      </c>
      <c r="C2497" s="7" t="n">
        <v>23</v>
      </c>
      <c r="D2497" s="7" t="n">
        <v>0</v>
      </c>
      <c r="E2497" s="7" t="n">
        <v>0</v>
      </c>
      <c r="F2497" s="7" t="n">
        <v>0</v>
      </c>
      <c r="G2497" s="7" t="n">
        <v>0</v>
      </c>
      <c r="H2497" s="7" t="n">
        <v>1</v>
      </c>
    </row>
    <row r="2498" spans="1:8">
      <c r="A2498" t="s">
        <v>4</v>
      </c>
      <c r="B2498" s="4" t="s">
        <v>5</v>
      </c>
      <c r="C2498" s="4" t="s">
        <v>9</v>
      </c>
      <c r="D2498" s="4" t="s">
        <v>10</v>
      </c>
      <c r="E2498" s="4" t="s">
        <v>10</v>
      </c>
      <c r="F2498" s="4" t="s">
        <v>10</v>
      </c>
      <c r="G2498" s="4" t="s">
        <v>9</v>
      </c>
      <c r="H2498" s="4" t="s">
        <v>9</v>
      </c>
    </row>
    <row r="2499" spans="1:8">
      <c r="A2499" t="n">
        <v>24272</v>
      </c>
      <c r="B2499" s="65" t="n">
        <v>60</v>
      </c>
      <c r="C2499" s="7" t="n">
        <v>23</v>
      </c>
      <c r="D2499" s="7" t="n">
        <v>0</v>
      </c>
      <c r="E2499" s="7" t="n">
        <v>0</v>
      </c>
      <c r="F2499" s="7" t="n">
        <v>0</v>
      </c>
      <c r="G2499" s="7" t="n">
        <v>0</v>
      </c>
      <c r="H2499" s="7" t="n">
        <v>0</v>
      </c>
    </row>
    <row r="2500" spans="1:8">
      <c r="A2500" t="s">
        <v>4</v>
      </c>
      <c r="B2500" s="4" t="s">
        <v>5</v>
      </c>
      <c r="C2500" s="4" t="s">
        <v>9</v>
      </c>
      <c r="D2500" s="4" t="s">
        <v>9</v>
      </c>
      <c r="E2500" s="4" t="s">
        <v>9</v>
      </c>
    </row>
    <row r="2501" spans="1:8">
      <c r="A2501" t="n">
        <v>24291</v>
      </c>
      <c r="B2501" s="63" t="n">
        <v>61</v>
      </c>
      <c r="C2501" s="7" t="n">
        <v>23</v>
      </c>
      <c r="D2501" s="7" t="n">
        <v>65533</v>
      </c>
      <c r="E2501" s="7" t="n">
        <v>0</v>
      </c>
    </row>
    <row r="2502" spans="1:8">
      <c r="A2502" t="s">
        <v>4</v>
      </c>
      <c r="B2502" s="4" t="s">
        <v>5</v>
      </c>
      <c r="C2502" s="4" t="s">
        <v>9</v>
      </c>
      <c r="D2502" s="4" t="s">
        <v>9</v>
      </c>
      <c r="E2502" s="4" t="s">
        <v>10</v>
      </c>
      <c r="F2502" s="4" t="s">
        <v>10</v>
      </c>
      <c r="G2502" s="4" t="s">
        <v>10</v>
      </c>
      <c r="H2502" s="4" t="s">
        <v>10</v>
      </c>
      <c r="I2502" s="4" t="s">
        <v>7</v>
      </c>
      <c r="J2502" s="4" t="s">
        <v>9</v>
      </c>
    </row>
    <row r="2503" spans="1:8">
      <c r="A2503" t="n">
        <v>24298</v>
      </c>
      <c r="B2503" s="66" t="n">
        <v>55</v>
      </c>
      <c r="C2503" s="7" t="n">
        <v>23</v>
      </c>
      <c r="D2503" s="7" t="n">
        <v>65533</v>
      </c>
      <c r="E2503" s="7" t="n">
        <v>-17</v>
      </c>
      <c r="F2503" s="7" t="n">
        <v>0</v>
      </c>
      <c r="G2503" s="7" t="n">
        <v>20</v>
      </c>
      <c r="H2503" s="7" t="n">
        <v>1.5</v>
      </c>
      <c r="I2503" s="7" t="n">
        <v>1</v>
      </c>
      <c r="J2503" s="7" t="n">
        <v>0</v>
      </c>
    </row>
    <row r="2504" spans="1:8">
      <c r="A2504" t="s">
        <v>4</v>
      </c>
      <c r="B2504" s="4" t="s">
        <v>5</v>
      </c>
      <c r="C2504" s="4" t="s">
        <v>9</v>
      </c>
      <c r="D2504" s="4" t="s">
        <v>7</v>
      </c>
    </row>
    <row r="2505" spans="1:8">
      <c r="A2505" t="n">
        <v>24322</v>
      </c>
      <c r="B2505" s="67" t="n">
        <v>56</v>
      </c>
      <c r="C2505" s="7" t="n">
        <v>23</v>
      </c>
      <c r="D2505" s="7" t="n">
        <v>0</v>
      </c>
    </row>
    <row r="2506" spans="1:8">
      <c r="A2506" t="s">
        <v>4</v>
      </c>
      <c r="B2506" s="4" t="s">
        <v>5</v>
      </c>
      <c r="C2506" s="4" t="s">
        <v>9</v>
      </c>
      <c r="D2506" s="4" t="s">
        <v>10</v>
      </c>
      <c r="E2506" s="4" t="s">
        <v>10</v>
      </c>
      <c r="F2506" s="4" t="s">
        <v>7</v>
      </c>
    </row>
    <row r="2507" spans="1:8">
      <c r="A2507" t="n">
        <v>24326</v>
      </c>
      <c r="B2507" s="68" t="n">
        <v>52</v>
      </c>
      <c r="C2507" s="7" t="n">
        <v>23</v>
      </c>
      <c r="D2507" s="7" t="n">
        <v>270</v>
      </c>
      <c r="E2507" s="7" t="n">
        <v>10</v>
      </c>
      <c r="F2507" s="7" t="n">
        <v>0</v>
      </c>
    </row>
    <row r="2508" spans="1:8">
      <c r="A2508" t="s">
        <v>4</v>
      </c>
      <c r="B2508" s="4" t="s">
        <v>5</v>
      </c>
      <c r="C2508" s="4" t="s">
        <v>9</v>
      </c>
    </row>
    <row r="2509" spans="1:8">
      <c r="A2509" t="n">
        <v>24338</v>
      </c>
      <c r="B2509" s="69" t="n">
        <v>54</v>
      </c>
      <c r="C2509" s="7" t="n">
        <v>23</v>
      </c>
    </row>
    <row r="2510" spans="1:8">
      <c r="A2510" t="s">
        <v>4</v>
      </c>
      <c r="B2510" s="4" t="s">
        <v>5</v>
      </c>
      <c r="C2510" s="4" t="s">
        <v>7</v>
      </c>
      <c r="D2510" s="4" t="s">
        <v>9</v>
      </c>
      <c r="E2510" s="4" t="s">
        <v>12</v>
      </c>
    </row>
    <row r="2511" spans="1:8">
      <c r="A2511" t="n">
        <v>24341</v>
      </c>
      <c r="B2511" s="30" t="n">
        <v>51</v>
      </c>
      <c r="C2511" s="7" t="n">
        <v>4</v>
      </c>
      <c r="D2511" s="7" t="n">
        <v>0</v>
      </c>
      <c r="E2511" s="7" t="s">
        <v>119</v>
      </c>
    </row>
    <row r="2512" spans="1:8">
      <c r="A2512" t="s">
        <v>4</v>
      </c>
      <c r="B2512" s="4" t="s">
        <v>5</v>
      </c>
      <c r="C2512" s="4" t="s">
        <v>9</v>
      </c>
    </row>
    <row r="2513" spans="1:10">
      <c r="A2513" t="n">
        <v>24354</v>
      </c>
      <c r="B2513" s="26" t="n">
        <v>16</v>
      </c>
      <c r="C2513" s="7" t="n">
        <v>0</v>
      </c>
    </row>
    <row r="2514" spans="1:10">
      <c r="A2514" t="s">
        <v>4</v>
      </c>
      <c r="B2514" s="4" t="s">
        <v>5</v>
      </c>
      <c r="C2514" s="4" t="s">
        <v>9</v>
      </c>
      <c r="D2514" s="4" t="s">
        <v>7</v>
      </c>
      <c r="E2514" s="4" t="s">
        <v>11</v>
      </c>
      <c r="F2514" s="4" t="s">
        <v>52</v>
      </c>
      <c r="G2514" s="4" t="s">
        <v>7</v>
      </c>
      <c r="H2514" s="4" t="s">
        <v>7</v>
      </c>
    </row>
    <row r="2515" spans="1:10">
      <c r="A2515" t="n">
        <v>24357</v>
      </c>
      <c r="B2515" s="31" t="n">
        <v>26</v>
      </c>
      <c r="C2515" s="7" t="n">
        <v>0</v>
      </c>
      <c r="D2515" s="7" t="n">
        <v>17</v>
      </c>
      <c r="E2515" s="7" t="n">
        <v>61960</v>
      </c>
      <c r="F2515" s="7" t="s">
        <v>364</v>
      </c>
      <c r="G2515" s="7" t="n">
        <v>2</v>
      </c>
      <c r="H2515" s="7" t="n">
        <v>0</v>
      </c>
    </row>
    <row r="2516" spans="1:10">
      <c r="A2516" t="s">
        <v>4</v>
      </c>
      <c r="B2516" s="4" t="s">
        <v>5</v>
      </c>
    </row>
    <row r="2517" spans="1:10">
      <c r="A2517" t="n">
        <v>24372</v>
      </c>
      <c r="B2517" s="32" t="n">
        <v>28</v>
      </c>
    </row>
    <row r="2518" spans="1:10">
      <c r="A2518" t="s">
        <v>4</v>
      </c>
      <c r="B2518" s="4" t="s">
        <v>5</v>
      </c>
      <c r="C2518" s="4" t="s">
        <v>9</v>
      </c>
      <c r="D2518" s="4" t="s">
        <v>9</v>
      </c>
      <c r="E2518" s="4" t="s">
        <v>9</v>
      </c>
    </row>
    <row r="2519" spans="1:10">
      <c r="A2519" t="n">
        <v>24373</v>
      </c>
      <c r="B2519" s="63" t="n">
        <v>61</v>
      </c>
      <c r="C2519" s="7" t="n">
        <v>23</v>
      </c>
      <c r="D2519" s="7" t="n">
        <v>0</v>
      </c>
      <c r="E2519" s="7" t="n">
        <v>1000</v>
      </c>
    </row>
    <row r="2520" spans="1:10">
      <c r="A2520" t="s">
        <v>4</v>
      </c>
      <c r="B2520" s="4" t="s">
        <v>5</v>
      </c>
      <c r="C2520" s="4" t="s">
        <v>9</v>
      </c>
    </row>
    <row r="2521" spans="1:10">
      <c r="A2521" t="n">
        <v>24380</v>
      </c>
      <c r="B2521" s="26" t="n">
        <v>16</v>
      </c>
      <c r="C2521" s="7" t="n">
        <v>300</v>
      </c>
    </row>
    <row r="2522" spans="1:10">
      <c r="A2522" t="s">
        <v>4</v>
      </c>
      <c r="B2522" s="4" t="s">
        <v>5</v>
      </c>
      <c r="C2522" s="4" t="s">
        <v>7</v>
      </c>
      <c r="D2522" s="4" t="s">
        <v>9</v>
      </c>
      <c r="E2522" s="4" t="s">
        <v>12</v>
      </c>
    </row>
    <row r="2523" spans="1:10">
      <c r="A2523" t="n">
        <v>24383</v>
      </c>
      <c r="B2523" s="30" t="n">
        <v>51</v>
      </c>
      <c r="C2523" s="7" t="n">
        <v>4</v>
      </c>
      <c r="D2523" s="7" t="n">
        <v>23</v>
      </c>
      <c r="E2523" s="7" t="s">
        <v>349</v>
      </c>
    </row>
    <row r="2524" spans="1:10">
      <c r="A2524" t="s">
        <v>4</v>
      </c>
      <c r="B2524" s="4" t="s">
        <v>5</v>
      </c>
      <c r="C2524" s="4" t="s">
        <v>9</v>
      </c>
    </row>
    <row r="2525" spans="1:10">
      <c r="A2525" t="n">
        <v>24397</v>
      </c>
      <c r="B2525" s="26" t="n">
        <v>16</v>
      </c>
      <c r="C2525" s="7" t="n">
        <v>0</v>
      </c>
    </row>
    <row r="2526" spans="1:10">
      <c r="A2526" t="s">
        <v>4</v>
      </c>
      <c r="B2526" s="4" t="s">
        <v>5</v>
      </c>
      <c r="C2526" s="4" t="s">
        <v>9</v>
      </c>
      <c r="D2526" s="4" t="s">
        <v>7</v>
      </c>
      <c r="E2526" s="4" t="s">
        <v>11</v>
      </c>
      <c r="F2526" s="4" t="s">
        <v>52</v>
      </c>
      <c r="G2526" s="4" t="s">
        <v>7</v>
      </c>
      <c r="H2526" s="4" t="s">
        <v>7</v>
      </c>
      <c r="I2526" s="4" t="s">
        <v>7</v>
      </c>
      <c r="J2526" s="4" t="s">
        <v>11</v>
      </c>
      <c r="K2526" s="4" t="s">
        <v>52</v>
      </c>
      <c r="L2526" s="4" t="s">
        <v>7</v>
      </c>
      <c r="M2526" s="4" t="s">
        <v>7</v>
      </c>
      <c r="N2526" s="4" t="s">
        <v>7</v>
      </c>
      <c r="O2526" s="4" t="s">
        <v>11</v>
      </c>
      <c r="P2526" s="4" t="s">
        <v>52</v>
      </c>
      <c r="Q2526" s="4" t="s">
        <v>7</v>
      </c>
      <c r="R2526" s="4" t="s">
        <v>7</v>
      </c>
    </row>
    <row r="2527" spans="1:10">
      <c r="A2527" t="n">
        <v>24400</v>
      </c>
      <c r="B2527" s="31" t="n">
        <v>26</v>
      </c>
      <c r="C2527" s="7" t="n">
        <v>23</v>
      </c>
      <c r="D2527" s="7" t="n">
        <v>17</v>
      </c>
      <c r="E2527" s="7" t="n">
        <v>28358</v>
      </c>
      <c r="F2527" s="7" t="s">
        <v>365</v>
      </c>
      <c r="G2527" s="7" t="n">
        <v>2</v>
      </c>
      <c r="H2527" s="7" t="n">
        <v>3</v>
      </c>
      <c r="I2527" s="7" t="n">
        <v>17</v>
      </c>
      <c r="J2527" s="7" t="n">
        <v>28359</v>
      </c>
      <c r="K2527" s="7" t="s">
        <v>366</v>
      </c>
      <c r="L2527" s="7" t="n">
        <v>2</v>
      </c>
      <c r="M2527" s="7" t="n">
        <v>3</v>
      </c>
      <c r="N2527" s="7" t="n">
        <v>17</v>
      </c>
      <c r="O2527" s="7" t="n">
        <v>28360</v>
      </c>
      <c r="P2527" s="7" t="s">
        <v>367</v>
      </c>
      <c r="Q2527" s="7" t="n">
        <v>2</v>
      </c>
      <c r="R2527" s="7" t="n">
        <v>0</v>
      </c>
    </row>
    <row r="2528" spans="1:10">
      <c r="A2528" t="s">
        <v>4</v>
      </c>
      <c r="B2528" s="4" t="s">
        <v>5</v>
      </c>
    </row>
    <row r="2529" spans="1:18">
      <c r="A2529" t="n">
        <v>24633</v>
      </c>
      <c r="B2529" s="32" t="n">
        <v>28</v>
      </c>
    </row>
    <row r="2530" spans="1:18">
      <c r="A2530" t="s">
        <v>4</v>
      </c>
      <c r="B2530" s="4" t="s">
        <v>5</v>
      </c>
      <c r="C2530" s="4" t="s">
        <v>7</v>
      </c>
      <c r="D2530" s="4" t="s">
        <v>9</v>
      </c>
      <c r="E2530" s="4" t="s">
        <v>12</v>
      </c>
    </row>
    <row r="2531" spans="1:18">
      <c r="A2531" t="n">
        <v>24634</v>
      </c>
      <c r="B2531" s="30" t="n">
        <v>51</v>
      </c>
      <c r="C2531" s="7" t="n">
        <v>4</v>
      </c>
      <c r="D2531" s="7" t="n">
        <v>0</v>
      </c>
      <c r="E2531" s="7" t="s">
        <v>349</v>
      </c>
    </row>
    <row r="2532" spans="1:18">
      <c r="A2532" t="s">
        <v>4</v>
      </c>
      <c r="B2532" s="4" t="s">
        <v>5</v>
      </c>
      <c r="C2532" s="4" t="s">
        <v>9</v>
      </c>
    </row>
    <row r="2533" spans="1:18">
      <c r="A2533" t="n">
        <v>24648</v>
      </c>
      <c r="B2533" s="26" t="n">
        <v>16</v>
      </c>
      <c r="C2533" s="7" t="n">
        <v>0</v>
      </c>
    </row>
    <row r="2534" spans="1:18">
      <c r="A2534" t="s">
        <v>4</v>
      </c>
      <c r="B2534" s="4" t="s">
        <v>5</v>
      </c>
      <c r="C2534" s="4" t="s">
        <v>9</v>
      </c>
      <c r="D2534" s="4" t="s">
        <v>7</v>
      </c>
      <c r="E2534" s="4" t="s">
        <v>11</v>
      </c>
      <c r="F2534" s="4" t="s">
        <v>52</v>
      </c>
      <c r="G2534" s="4" t="s">
        <v>7</v>
      </c>
      <c r="H2534" s="4" t="s">
        <v>7</v>
      </c>
      <c r="I2534" s="4" t="s">
        <v>7</v>
      </c>
      <c r="J2534" s="4" t="s">
        <v>11</v>
      </c>
      <c r="K2534" s="4" t="s">
        <v>52</v>
      </c>
      <c r="L2534" s="4" t="s">
        <v>7</v>
      </c>
      <c r="M2534" s="4" t="s">
        <v>7</v>
      </c>
    </row>
    <row r="2535" spans="1:18">
      <c r="A2535" t="n">
        <v>24651</v>
      </c>
      <c r="B2535" s="31" t="n">
        <v>26</v>
      </c>
      <c r="C2535" s="7" t="n">
        <v>0</v>
      </c>
      <c r="D2535" s="7" t="n">
        <v>17</v>
      </c>
      <c r="E2535" s="7" t="n">
        <v>61961</v>
      </c>
      <c r="F2535" s="7" t="s">
        <v>368</v>
      </c>
      <c r="G2535" s="7" t="n">
        <v>2</v>
      </c>
      <c r="H2535" s="7" t="n">
        <v>3</v>
      </c>
      <c r="I2535" s="7" t="n">
        <v>17</v>
      </c>
      <c r="J2535" s="7" t="n">
        <v>61962</v>
      </c>
      <c r="K2535" s="7" t="s">
        <v>369</v>
      </c>
      <c r="L2535" s="7" t="n">
        <v>2</v>
      </c>
      <c r="M2535" s="7" t="n">
        <v>0</v>
      </c>
    </row>
    <row r="2536" spans="1:18">
      <c r="A2536" t="s">
        <v>4</v>
      </c>
      <c r="B2536" s="4" t="s">
        <v>5</v>
      </c>
    </row>
    <row r="2537" spans="1:18">
      <c r="A2537" t="n">
        <v>24734</v>
      </c>
      <c r="B2537" s="32" t="n">
        <v>28</v>
      </c>
    </row>
    <row r="2538" spans="1:18">
      <c r="A2538" t="s">
        <v>4</v>
      </c>
      <c r="B2538" s="4" t="s">
        <v>5</v>
      </c>
      <c r="C2538" s="4" t="s">
        <v>9</v>
      </c>
      <c r="D2538" s="4" t="s">
        <v>9</v>
      </c>
      <c r="E2538" s="4" t="s">
        <v>9</v>
      </c>
    </row>
    <row r="2539" spans="1:18">
      <c r="A2539" t="n">
        <v>24735</v>
      </c>
      <c r="B2539" s="63" t="n">
        <v>61</v>
      </c>
      <c r="C2539" s="7" t="n">
        <v>23</v>
      </c>
      <c r="D2539" s="7" t="n">
        <v>65533</v>
      </c>
      <c r="E2539" s="7" t="n">
        <v>1000</v>
      </c>
    </row>
    <row r="2540" spans="1:18">
      <c r="A2540" t="s">
        <v>4</v>
      </c>
      <c r="B2540" s="4" t="s">
        <v>5</v>
      </c>
      <c r="C2540" s="4" t="s">
        <v>9</v>
      </c>
      <c r="D2540" s="4" t="s">
        <v>7</v>
      </c>
      <c r="E2540" s="4" t="s">
        <v>12</v>
      </c>
      <c r="F2540" s="4" t="s">
        <v>10</v>
      </c>
      <c r="G2540" s="4" t="s">
        <v>10</v>
      </c>
      <c r="H2540" s="4" t="s">
        <v>10</v>
      </c>
    </row>
    <row r="2541" spans="1:18">
      <c r="A2541" t="n">
        <v>24742</v>
      </c>
      <c r="B2541" s="45" t="n">
        <v>48</v>
      </c>
      <c r="C2541" s="7" t="n">
        <v>23</v>
      </c>
      <c r="D2541" s="7" t="n">
        <v>0</v>
      </c>
      <c r="E2541" s="7" t="s">
        <v>206</v>
      </c>
      <c r="F2541" s="7" t="n">
        <v>-1</v>
      </c>
      <c r="G2541" s="7" t="n">
        <v>1</v>
      </c>
      <c r="H2541" s="7" t="n">
        <v>0</v>
      </c>
    </row>
    <row r="2542" spans="1:18">
      <c r="A2542" t="s">
        <v>4</v>
      </c>
      <c r="B2542" s="4" t="s">
        <v>5</v>
      </c>
      <c r="C2542" s="4" t="s">
        <v>9</v>
      </c>
    </row>
    <row r="2543" spans="1:18">
      <c r="A2543" t="n">
        <v>24773</v>
      </c>
      <c r="B2543" s="26" t="n">
        <v>16</v>
      </c>
      <c r="C2543" s="7" t="n">
        <v>500</v>
      </c>
    </row>
    <row r="2544" spans="1:18">
      <c r="A2544" t="s">
        <v>4</v>
      </c>
      <c r="B2544" s="4" t="s">
        <v>5</v>
      </c>
      <c r="C2544" s="4" t="s">
        <v>7</v>
      </c>
      <c r="D2544" s="4" t="s">
        <v>9</v>
      </c>
      <c r="E2544" s="4" t="s">
        <v>7</v>
      </c>
    </row>
    <row r="2545" spans="1:13">
      <c r="A2545" t="n">
        <v>24776</v>
      </c>
      <c r="B2545" s="13" t="n">
        <v>49</v>
      </c>
      <c r="C2545" s="7" t="n">
        <v>1</v>
      </c>
      <c r="D2545" s="7" t="n">
        <v>4000</v>
      </c>
      <c r="E2545" s="7" t="n">
        <v>0</v>
      </c>
    </row>
    <row r="2546" spans="1:13">
      <c r="A2546" t="s">
        <v>4</v>
      </c>
      <c r="B2546" s="4" t="s">
        <v>5</v>
      </c>
      <c r="C2546" s="4" t="s">
        <v>7</v>
      </c>
      <c r="D2546" s="4" t="s">
        <v>9</v>
      </c>
      <c r="E2546" s="4" t="s">
        <v>11</v>
      </c>
      <c r="F2546" s="4" t="s">
        <v>9</v>
      </c>
    </row>
    <row r="2547" spans="1:13">
      <c r="A2547" t="n">
        <v>24781</v>
      </c>
      <c r="B2547" s="9" t="n">
        <v>50</v>
      </c>
      <c r="C2547" s="7" t="n">
        <v>3</v>
      </c>
      <c r="D2547" s="7" t="n">
        <v>5043</v>
      </c>
      <c r="E2547" s="7" t="n">
        <v>1036831949</v>
      </c>
      <c r="F2547" s="7" t="n">
        <v>4000</v>
      </c>
    </row>
    <row r="2548" spans="1:13">
      <c r="A2548" t="s">
        <v>4</v>
      </c>
      <c r="B2548" s="4" t="s">
        <v>5</v>
      </c>
      <c r="C2548" s="4" t="s">
        <v>7</v>
      </c>
      <c r="D2548" s="4" t="s">
        <v>9</v>
      </c>
      <c r="E2548" s="4" t="s">
        <v>12</v>
      </c>
    </row>
    <row r="2549" spans="1:13">
      <c r="A2549" t="n">
        <v>24791</v>
      </c>
      <c r="B2549" s="30" t="n">
        <v>51</v>
      </c>
      <c r="C2549" s="7" t="n">
        <v>4</v>
      </c>
      <c r="D2549" s="7" t="n">
        <v>23</v>
      </c>
      <c r="E2549" s="7" t="s">
        <v>325</v>
      </c>
    </row>
    <row r="2550" spans="1:13">
      <c r="A2550" t="s">
        <v>4</v>
      </c>
      <c r="B2550" s="4" t="s">
        <v>5</v>
      </c>
      <c r="C2550" s="4" t="s">
        <v>9</v>
      </c>
    </row>
    <row r="2551" spans="1:13">
      <c r="A2551" t="n">
        <v>24805</v>
      </c>
      <c r="B2551" s="26" t="n">
        <v>16</v>
      </c>
      <c r="C2551" s="7" t="n">
        <v>0</v>
      </c>
    </row>
    <row r="2552" spans="1:13">
      <c r="A2552" t="s">
        <v>4</v>
      </c>
      <c r="B2552" s="4" t="s">
        <v>5</v>
      </c>
      <c r="C2552" s="4" t="s">
        <v>9</v>
      </c>
      <c r="D2552" s="4" t="s">
        <v>7</v>
      </c>
      <c r="E2552" s="4" t="s">
        <v>11</v>
      </c>
      <c r="F2552" s="4" t="s">
        <v>52</v>
      </c>
      <c r="G2552" s="4" t="s">
        <v>7</v>
      </c>
      <c r="H2552" s="4" t="s">
        <v>7</v>
      </c>
    </row>
    <row r="2553" spans="1:13">
      <c r="A2553" t="n">
        <v>24808</v>
      </c>
      <c r="B2553" s="31" t="n">
        <v>26</v>
      </c>
      <c r="C2553" s="7" t="n">
        <v>23</v>
      </c>
      <c r="D2553" s="7" t="n">
        <v>17</v>
      </c>
      <c r="E2553" s="7" t="n">
        <v>28361</v>
      </c>
      <c r="F2553" s="7" t="s">
        <v>370</v>
      </c>
      <c r="G2553" s="7" t="n">
        <v>2</v>
      </c>
      <c r="H2553" s="7" t="n">
        <v>0</v>
      </c>
    </row>
    <row r="2554" spans="1:13">
      <c r="A2554" t="s">
        <v>4</v>
      </c>
      <c r="B2554" s="4" t="s">
        <v>5</v>
      </c>
    </row>
    <row r="2555" spans="1:13">
      <c r="A2555" t="n">
        <v>24844</v>
      </c>
      <c r="B2555" s="32" t="n">
        <v>28</v>
      </c>
    </row>
    <row r="2556" spans="1:13">
      <c r="A2556" t="s">
        <v>4</v>
      </c>
      <c r="B2556" s="4" t="s">
        <v>5</v>
      </c>
      <c r="C2556" s="4" t="s">
        <v>7</v>
      </c>
      <c r="D2556" s="4" t="s">
        <v>9</v>
      </c>
      <c r="E2556" s="4" t="s">
        <v>12</v>
      </c>
    </row>
    <row r="2557" spans="1:13">
      <c r="A2557" t="n">
        <v>24845</v>
      </c>
      <c r="B2557" s="30" t="n">
        <v>51</v>
      </c>
      <c r="C2557" s="7" t="n">
        <v>4</v>
      </c>
      <c r="D2557" s="7" t="n">
        <v>23</v>
      </c>
      <c r="E2557" s="7" t="s">
        <v>371</v>
      </c>
    </row>
    <row r="2558" spans="1:13">
      <c r="A2558" t="s">
        <v>4</v>
      </c>
      <c r="B2558" s="4" t="s">
        <v>5</v>
      </c>
      <c r="C2558" s="4" t="s">
        <v>9</v>
      </c>
    </row>
    <row r="2559" spans="1:13">
      <c r="A2559" t="n">
        <v>24858</v>
      </c>
      <c r="B2559" s="26" t="n">
        <v>16</v>
      </c>
      <c r="C2559" s="7" t="n">
        <v>0</v>
      </c>
    </row>
    <row r="2560" spans="1:13">
      <c r="A2560" t="s">
        <v>4</v>
      </c>
      <c r="B2560" s="4" t="s">
        <v>5</v>
      </c>
      <c r="C2560" s="4" t="s">
        <v>9</v>
      </c>
      <c r="D2560" s="4" t="s">
        <v>7</v>
      </c>
      <c r="E2560" s="4" t="s">
        <v>11</v>
      </c>
      <c r="F2560" s="4" t="s">
        <v>52</v>
      </c>
      <c r="G2560" s="4" t="s">
        <v>7</v>
      </c>
      <c r="H2560" s="4" t="s">
        <v>7</v>
      </c>
    </row>
    <row r="2561" spans="1:8">
      <c r="A2561" t="n">
        <v>24861</v>
      </c>
      <c r="B2561" s="31" t="n">
        <v>26</v>
      </c>
      <c r="C2561" s="7" t="n">
        <v>23</v>
      </c>
      <c r="D2561" s="7" t="n">
        <v>17</v>
      </c>
      <c r="E2561" s="7" t="n">
        <v>28362</v>
      </c>
      <c r="F2561" s="7" t="s">
        <v>372</v>
      </c>
      <c r="G2561" s="7" t="n">
        <v>2</v>
      </c>
      <c r="H2561" s="7" t="n">
        <v>0</v>
      </c>
    </row>
    <row r="2562" spans="1:8">
      <c r="A2562" t="s">
        <v>4</v>
      </c>
      <c r="B2562" s="4" t="s">
        <v>5</v>
      </c>
    </row>
    <row r="2563" spans="1:8">
      <c r="A2563" t="n">
        <v>24925</v>
      </c>
      <c r="B2563" s="32" t="n">
        <v>28</v>
      </c>
    </row>
    <row r="2564" spans="1:8">
      <c r="A2564" t="s">
        <v>4</v>
      </c>
      <c r="B2564" s="4" t="s">
        <v>5</v>
      </c>
      <c r="C2564" s="4" t="s">
        <v>7</v>
      </c>
      <c r="D2564" s="4" t="s">
        <v>9</v>
      </c>
      <c r="E2564" s="4" t="s">
        <v>12</v>
      </c>
    </row>
    <row r="2565" spans="1:8">
      <c r="A2565" t="n">
        <v>24926</v>
      </c>
      <c r="B2565" s="30" t="n">
        <v>51</v>
      </c>
      <c r="C2565" s="7" t="n">
        <v>4</v>
      </c>
      <c r="D2565" s="7" t="n">
        <v>23</v>
      </c>
      <c r="E2565" s="7" t="s">
        <v>371</v>
      </c>
    </row>
    <row r="2566" spans="1:8">
      <c r="A2566" t="s">
        <v>4</v>
      </c>
      <c r="B2566" s="4" t="s">
        <v>5</v>
      </c>
      <c r="C2566" s="4" t="s">
        <v>9</v>
      </c>
    </row>
    <row r="2567" spans="1:8">
      <c r="A2567" t="n">
        <v>24939</v>
      </c>
      <c r="B2567" s="26" t="n">
        <v>16</v>
      </c>
      <c r="C2567" s="7" t="n">
        <v>0</v>
      </c>
    </row>
    <row r="2568" spans="1:8">
      <c r="A2568" t="s">
        <v>4</v>
      </c>
      <c r="B2568" s="4" t="s">
        <v>5</v>
      </c>
      <c r="C2568" s="4" t="s">
        <v>9</v>
      </c>
      <c r="D2568" s="4" t="s">
        <v>7</v>
      </c>
      <c r="E2568" s="4" t="s">
        <v>11</v>
      </c>
      <c r="F2568" s="4" t="s">
        <v>52</v>
      </c>
      <c r="G2568" s="4" t="s">
        <v>7</v>
      </c>
      <c r="H2568" s="4" t="s">
        <v>7</v>
      </c>
      <c r="I2568" s="4" t="s">
        <v>7</v>
      </c>
      <c r="J2568" s="4" t="s">
        <v>11</v>
      </c>
      <c r="K2568" s="4" t="s">
        <v>52</v>
      </c>
      <c r="L2568" s="4" t="s">
        <v>7</v>
      </c>
      <c r="M2568" s="4" t="s">
        <v>7</v>
      </c>
    </row>
    <row r="2569" spans="1:8">
      <c r="A2569" t="n">
        <v>24942</v>
      </c>
      <c r="B2569" s="31" t="n">
        <v>26</v>
      </c>
      <c r="C2569" s="7" t="n">
        <v>23</v>
      </c>
      <c r="D2569" s="7" t="n">
        <v>17</v>
      </c>
      <c r="E2569" s="7" t="n">
        <v>28363</v>
      </c>
      <c r="F2569" s="7" t="s">
        <v>373</v>
      </c>
      <c r="G2569" s="7" t="n">
        <v>2</v>
      </c>
      <c r="H2569" s="7" t="n">
        <v>3</v>
      </c>
      <c r="I2569" s="7" t="n">
        <v>17</v>
      </c>
      <c r="J2569" s="7" t="n">
        <v>28364</v>
      </c>
      <c r="K2569" s="7" t="s">
        <v>374</v>
      </c>
      <c r="L2569" s="7" t="n">
        <v>2</v>
      </c>
      <c r="M2569" s="7" t="n">
        <v>0</v>
      </c>
    </row>
    <row r="2570" spans="1:8">
      <c r="A2570" t="s">
        <v>4</v>
      </c>
      <c r="B2570" s="4" t="s">
        <v>5</v>
      </c>
    </row>
    <row r="2571" spans="1:8">
      <c r="A2571" t="n">
        <v>25151</v>
      </c>
      <c r="B2571" s="32" t="n">
        <v>28</v>
      </c>
    </row>
    <row r="2572" spans="1:8">
      <c r="A2572" t="s">
        <v>4</v>
      </c>
      <c r="B2572" s="4" t="s">
        <v>5</v>
      </c>
      <c r="C2572" s="4" t="s">
        <v>7</v>
      </c>
      <c r="D2572" s="4" t="s">
        <v>7</v>
      </c>
    </row>
    <row r="2573" spans="1:8">
      <c r="A2573" t="n">
        <v>25152</v>
      </c>
      <c r="B2573" s="13" t="n">
        <v>49</v>
      </c>
      <c r="C2573" s="7" t="n">
        <v>2</v>
      </c>
      <c r="D2573" s="7" t="n">
        <v>0</v>
      </c>
    </row>
    <row r="2574" spans="1:8">
      <c r="A2574" t="s">
        <v>4</v>
      </c>
      <c r="B2574" s="4" t="s">
        <v>5</v>
      </c>
      <c r="C2574" s="4" t="s">
        <v>7</v>
      </c>
      <c r="D2574" s="4" t="s">
        <v>9</v>
      </c>
      <c r="E2574" s="4" t="s">
        <v>11</v>
      </c>
      <c r="F2574" s="4" t="s">
        <v>9</v>
      </c>
      <c r="G2574" s="4" t="s">
        <v>11</v>
      </c>
      <c r="H2574" s="4" t="s">
        <v>7</v>
      </c>
    </row>
    <row r="2575" spans="1:8">
      <c r="A2575" t="n">
        <v>25155</v>
      </c>
      <c r="B2575" s="13" t="n">
        <v>49</v>
      </c>
      <c r="C2575" s="7" t="n">
        <v>0</v>
      </c>
      <c r="D2575" s="7" t="n">
        <v>539</v>
      </c>
      <c r="E2575" s="7" t="n">
        <v>1060320051</v>
      </c>
      <c r="F2575" s="7" t="n">
        <v>0</v>
      </c>
      <c r="G2575" s="7" t="n">
        <v>0</v>
      </c>
      <c r="H2575" s="7" t="n">
        <v>0</v>
      </c>
    </row>
    <row r="2576" spans="1:8">
      <c r="A2576" t="s">
        <v>4</v>
      </c>
      <c r="B2576" s="4" t="s">
        <v>5</v>
      </c>
      <c r="C2576" s="4" t="s">
        <v>7</v>
      </c>
      <c r="D2576" s="4" t="s">
        <v>9</v>
      </c>
      <c r="E2576" s="4" t="s">
        <v>11</v>
      </c>
      <c r="F2576" s="4" t="s">
        <v>9</v>
      </c>
    </row>
    <row r="2577" spans="1:13">
      <c r="A2577" t="n">
        <v>25170</v>
      </c>
      <c r="B2577" s="9" t="n">
        <v>50</v>
      </c>
      <c r="C2577" s="7" t="n">
        <v>3</v>
      </c>
      <c r="D2577" s="7" t="n">
        <v>5043</v>
      </c>
      <c r="E2577" s="7" t="n">
        <v>0</v>
      </c>
      <c r="F2577" s="7" t="n">
        <v>2000</v>
      </c>
    </row>
    <row r="2578" spans="1:13">
      <c r="A2578" t="s">
        <v>4</v>
      </c>
      <c r="B2578" s="4" t="s">
        <v>5</v>
      </c>
      <c r="C2578" s="4" t="s">
        <v>7</v>
      </c>
      <c r="D2578" s="4" t="s">
        <v>7</v>
      </c>
      <c r="E2578" s="4" t="s">
        <v>10</v>
      </c>
      <c r="F2578" s="4" t="s">
        <v>9</v>
      </c>
    </row>
    <row r="2579" spans="1:13">
      <c r="A2579" t="n">
        <v>25180</v>
      </c>
      <c r="B2579" s="55" t="n">
        <v>45</v>
      </c>
      <c r="C2579" s="7" t="n">
        <v>5</v>
      </c>
      <c r="D2579" s="7" t="n">
        <v>3</v>
      </c>
      <c r="E2579" s="7" t="n">
        <v>2.09999990463257</v>
      </c>
      <c r="F2579" s="7" t="n">
        <v>2000</v>
      </c>
    </row>
    <row r="2580" spans="1:13">
      <c r="A2580" t="s">
        <v>4</v>
      </c>
      <c r="B2580" s="4" t="s">
        <v>5</v>
      </c>
      <c r="C2580" s="4" t="s">
        <v>7</v>
      </c>
      <c r="D2580" s="4" t="s">
        <v>9</v>
      </c>
      <c r="E2580" s="4" t="s">
        <v>10</v>
      </c>
    </row>
    <row r="2581" spans="1:13">
      <c r="A2581" t="n">
        <v>25189</v>
      </c>
      <c r="B2581" s="25" t="n">
        <v>58</v>
      </c>
      <c r="C2581" s="7" t="n">
        <v>0</v>
      </c>
      <c r="D2581" s="7" t="n">
        <v>2000</v>
      </c>
      <c r="E2581" s="7" t="n">
        <v>1</v>
      </c>
    </row>
    <row r="2582" spans="1:13">
      <c r="A2582" t="s">
        <v>4</v>
      </c>
      <c r="B2582" s="4" t="s">
        <v>5</v>
      </c>
      <c r="C2582" s="4" t="s">
        <v>7</v>
      </c>
      <c r="D2582" s="4" t="s">
        <v>9</v>
      </c>
    </row>
    <row r="2583" spans="1:13">
      <c r="A2583" t="n">
        <v>25197</v>
      </c>
      <c r="B2583" s="25" t="n">
        <v>58</v>
      </c>
      <c r="C2583" s="7" t="n">
        <v>255</v>
      </c>
      <c r="D2583" s="7" t="n">
        <v>0</v>
      </c>
    </row>
    <row r="2584" spans="1:13">
      <c r="A2584" t="s">
        <v>4</v>
      </c>
      <c r="B2584" s="4" t="s">
        <v>5</v>
      </c>
      <c r="C2584" s="4" t="s">
        <v>9</v>
      </c>
      <c r="D2584" s="4" t="s">
        <v>7</v>
      </c>
    </row>
    <row r="2585" spans="1:13">
      <c r="A2585" t="n">
        <v>25201</v>
      </c>
      <c r="B2585" s="60" t="n">
        <v>89</v>
      </c>
      <c r="C2585" s="7" t="n">
        <v>65533</v>
      </c>
      <c r="D2585" s="7" t="n">
        <v>1</v>
      </c>
    </row>
    <row r="2586" spans="1:13">
      <c r="A2586" t="s">
        <v>4</v>
      </c>
      <c r="B2586" s="4" t="s">
        <v>5</v>
      </c>
      <c r="C2586" s="4" t="s">
        <v>9</v>
      </c>
    </row>
    <row r="2587" spans="1:13">
      <c r="A2587" t="n">
        <v>25205</v>
      </c>
      <c r="B2587" s="26" t="n">
        <v>16</v>
      </c>
      <c r="C2587" s="7" t="n">
        <v>1000</v>
      </c>
    </row>
    <row r="2588" spans="1:13">
      <c r="A2588" t="s">
        <v>4</v>
      </c>
      <c r="B2588" s="4" t="s">
        <v>5</v>
      </c>
      <c r="C2588" s="4" t="s">
        <v>7</v>
      </c>
      <c r="D2588" s="4" t="s">
        <v>9</v>
      </c>
      <c r="E2588" s="4" t="s">
        <v>9</v>
      </c>
      <c r="F2588" s="4" t="s">
        <v>9</v>
      </c>
      <c r="G2588" s="4" t="s">
        <v>9</v>
      </c>
      <c r="H2588" s="4" t="s">
        <v>7</v>
      </c>
    </row>
    <row r="2589" spans="1:13">
      <c r="A2589" t="n">
        <v>25208</v>
      </c>
      <c r="B2589" s="35" t="n">
        <v>25</v>
      </c>
      <c r="C2589" s="7" t="n">
        <v>5</v>
      </c>
      <c r="D2589" s="7" t="n">
        <v>65535</v>
      </c>
      <c r="E2589" s="7" t="n">
        <v>65535</v>
      </c>
      <c r="F2589" s="7" t="n">
        <v>65535</v>
      </c>
      <c r="G2589" s="7" t="n">
        <v>65535</v>
      </c>
      <c r="H2589" s="7" t="n">
        <v>100</v>
      </c>
    </row>
    <row r="2590" spans="1:13">
      <c r="A2590" t="s">
        <v>4</v>
      </c>
      <c r="B2590" s="4" t="s">
        <v>5</v>
      </c>
      <c r="C2590" s="4" t="s">
        <v>9</v>
      </c>
      <c r="D2590" s="4" t="s">
        <v>7</v>
      </c>
      <c r="E2590" s="4" t="s">
        <v>7</v>
      </c>
      <c r="F2590" s="4" t="s">
        <v>11</v>
      </c>
      <c r="G2590" s="4" t="s">
        <v>52</v>
      </c>
      <c r="H2590" s="4" t="s">
        <v>7</v>
      </c>
      <c r="I2590" s="4" t="s">
        <v>7</v>
      </c>
    </row>
    <row r="2591" spans="1:13">
      <c r="A2591" t="n">
        <v>25219</v>
      </c>
      <c r="B2591" s="36" t="n">
        <v>24</v>
      </c>
      <c r="C2591" s="7" t="n">
        <v>65533</v>
      </c>
      <c r="D2591" s="7" t="n">
        <v>7</v>
      </c>
      <c r="E2591" s="7" t="n">
        <v>17</v>
      </c>
      <c r="F2591" s="7" t="n">
        <v>28365</v>
      </c>
      <c r="G2591" s="7" t="s">
        <v>375</v>
      </c>
      <c r="H2591" s="7" t="n">
        <v>2</v>
      </c>
      <c r="I2591" s="7" t="n">
        <v>0</v>
      </c>
    </row>
    <row r="2592" spans="1:13">
      <c r="A2592" t="s">
        <v>4</v>
      </c>
      <c r="B2592" s="4" t="s">
        <v>5</v>
      </c>
    </row>
    <row r="2593" spans="1:9">
      <c r="A2593" t="n">
        <v>25289</v>
      </c>
      <c r="B2593" s="32" t="n">
        <v>28</v>
      </c>
    </row>
    <row r="2594" spans="1:9">
      <c r="A2594" t="s">
        <v>4</v>
      </c>
      <c r="B2594" s="4" t="s">
        <v>5</v>
      </c>
      <c r="C2594" s="4" t="s">
        <v>7</v>
      </c>
    </row>
    <row r="2595" spans="1:9">
      <c r="A2595" t="n">
        <v>25290</v>
      </c>
      <c r="B2595" s="37" t="n">
        <v>27</v>
      </c>
      <c r="C2595" s="7" t="n">
        <v>0</v>
      </c>
    </row>
    <row r="2596" spans="1:9">
      <c r="A2596" t="s">
        <v>4</v>
      </c>
      <c r="B2596" s="4" t="s">
        <v>5</v>
      </c>
      <c r="C2596" s="4" t="s">
        <v>7</v>
      </c>
      <c r="D2596" s="4" t="s">
        <v>9</v>
      </c>
      <c r="E2596" s="4" t="s">
        <v>9</v>
      </c>
      <c r="F2596" s="4" t="s">
        <v>9</v>
      </c>
      <c r="G2596" s="4" t="s">
        <v>9</v>
      </c>
      <c r="H2596" s="4" t="s">
        <v>7</v>
      </c>
    </row>
    <row r="2597" spans="1:9">
      <c r="A2597" t="n">
        <v>25292</v>
      </c>
      <c r="B2597" s="35" t="n">
        <v>25</v>
      </c>
      <c r="C2597" s="7" t="n">
        <v>5</v>
      </c>
      <c r="D2597" s="7" t="n">
        <v>400</v>
      </c>
      <c r="E2597" s="7" t="n">
        <v>300</v>
      </c>
      <c r="F2597" s="7" t="n">
        <v>65535</v>
      </c>
      <c r="G2597" s="7" t="n">
        <v>65535</v>
      </c>
      <c r="H2597" s="7" t="n">
        <v>100</v>
      </c>
    </row>
    <row r="2598" spans="1:9">
      <c r="A2598" t="s">
        <v>4</v>
      </c>
      <c r="B2598" s="4" t="s">
        <v>5</v>
      </c>
      <c r="C2598" s="4" t="s">
        <v>9</v>
      </c>
      <c r="D2598" s="4" t="s">
        <v>7</v>
      </c>
      <c r="E2598" s="4" t="s">
        <v>7</v>
      </c>
      <c r="F2598" s="4" t="s">
        <v>11</v>
      </c>
      <c r="G2598" s="4" t="s">
        <v>52</v>
      </c>
      <c r="H2598" s="4" t="s">
        <v>7</v>
      </c>
      <c r="I2598" s="4" t="s">
        <v>7</v>
      </c>
    </row>
    <row r="2599" spans="1:9">
      <c r="A2599" t="n">
        <v>25303</v>
      </c>
      <c r="B2599" s="36" t="n">
        <v>24</v>
      </c>
      <c r="C2599" s="7" t="n">
        <v>65533</v>
      </c>
      <c r="D2599" s="7" t="n">
        <v>7</v>
      </c>
      <c r="E2599" s="7" t="n">
        <v>17</v>
      </c>
      <c r="F2599" s="7" t="n">
        <v>28366</v>
      </c>
      <c r="G2599" s="7" t="s">
        <v>376</v>
      </c>
      <c r="H2599" s="7" t="n">
        <v>2</v>
      </c>
      <c r="I2599" s="7" t="n">
        <v>0</v>
      </c>
    </row>
    <row r="2600" spans="1:9">
      <c r="A2600" t="s">
        <v>4</v>
      </c>
      <c r="B2600" s="4" t="s">
        <v>5</v>
      </c>
    </row>
    <row r="2601" spans="1:9">
      <c r="A2601" t="n">
        <v>25455</v>
      </c>
      <c r="B2601" s="32" t="n">
        <v>28</v>
      </c>
    </row>
    <row r="2602" spans="1:9">
      <c r="A2602" t="s">
        <v>4</v>
      </c>
      <c r="B2602" s="4" t="s">
        <v>5</v>
      </c>
      <c r="C2602" s="4" t="s">
        <v>7</v>
      </c>
    </row>
    <row r="2603" spans="1:9">
      <c r="A2603" t="n">
        <v>25456</v>
      </c>
      <c r="B2603" s="37" t="n">
        <v>27</v>
      </c>
      <c r="C2603" s="7" t="n">
        <v>0</v>
      </c>
    </row>
    <row r="2604" spans="1:9">
      <c r="A2604" t="s">
        <v>4</v>
      </c>
      <c r="B2604" s="4" t="s">
        <v>5</v>
      </c>
      <c r="C2604" s="4" t="s">
        <v>7</v>
      </c>
      <c r="D2604" s="4" t="s">
        <v>7</v>
      </c>
      <c r="E2604" s="4" t="s">
        <v>7</v>
      </c>
      <c r="F2604" s="4" t="s">
        <v>10</v>
      </c>
      <c r="G2604" s="4" t="s">
        <v>10</v>
      </c>
      <c r="H2604" s="4" t="s">
        <v>10</v>
      </c>
      <c r="I2604" s="4" t="s">
        <v>10</v>
      </c>
      <c r="J2604" s="4" t="s">
        <v>10</v>
      </c>
    </row>
    <row r="2605" spans="1:9">
      <c r="A2605" t="n">
        <v>25458</v>
      </c>
      <c r="B2605" s="52" t="n">
        <v>76</v>
      </c>
      <c r="C2605" s="7" t="n">
        <v>1</v>
      </c>
      <c r="D2605" s="7" t="n">
        <v>3</v>
      </c>
      <c r="E2605" s="7" t="n">
        <v>0</v>
      </c>
      <c r="F2605" s="7" t="n">
        <v>1</v>
      </c>
      <c r="G2605" s="7" t="n">
        <v>1</v>
      </c>
      <c r="H2605" s="7" t="n">
        <v>1</v>
      </c>
      <c r="I2605" s="7" t="n">
        <v>1</v>
      </c>
      <c r="J2605" s="7" t="n">
        <v>1000</v>
      </c>
    </row>
    <row r="2606" spans="1:9">
      <c r="A2606" t="s">
        <v>4</v>
      </c>
      <c r="B2606" s="4" t="s">
        <v>5</v>
      </c>
      <c r="C2606" s="4" t="s">
        <v>7</v>
      </c>
      <c r="D2606" s="4" t="s">
        <v>7</v>
      </c>
    </row>
    <row r="2607" spans="1:9">
      <c r="A2607" t="n">
        <v>25482</v>
      </c>
      <c r="B2607" s="58" t="n">
        <v>77</v>
      </c>
      <c r="C2607" s="7" t="n">
        <v>1</v>
      </c>
      <c r="D2607" s="7" t="n">
        <v>3</v>
      </c>
    </row>
    <row r="2608" spans="1:9">
      <c r="A2608" t="s">
        <v>4</v>
      </c>
      <c r="B2608" s="4" t="s">
        <v>5</v>
      </c>
      <c r="C2608" s="4" t="s">
        <v>9</v>
      </c>
    </row>
    <row r="2609" spans="1:10">
      <c r="A2609" t="n">
        <v>25485</v>
      </c>
      <c r="B2609" s="26" t="n">
        <v>16</v>
      </c>
      <c r="C2609" s="7" t="n">
        <v>500</v>
      </c>
    </row>
    <row r="2610" spans="1:10">
      <c r="A2610" t="s">
        <v>4</v>
      </c>
      <c r="B2610" s="4" t="s">
        <v>5</v>
      </c>
      <c r="C2610" s="4" t="s">
        <v>7</v>
      </c>
      <c r="D2610" s="4" t="s">
        <v>9</v>
      </c>
      <c r="E2610" s="4" t="s">
        <v>9</v>
      </c>
      <c r="F2610" s="4" t="s">
        <v>9</v>
      </c>
      <c r="G2610" s="4" t="s">
        <v>9</v>
      </c>
      <c r="H2610" s="4" t="s">
        <v>7</v>
      </c>
    </row>
    <row r="2611" spans="1:10">
      <c r="A2611" t="n">
        <v>25488</v>
      </c>
      <c r="B2611" s="35" t="n">
        <v>25</v>
      </c>
      <c r="C2611" s="7" t="n">
        <v>5</v>
      </c>
      <c r="D2611" s="7" t="n">
        <v>560</v>
      </c>
      <c r="E2611" s="7" t="n">
        <v>500</v>
      </c>
      <c r="F2611" s="7" t="n">
        <v>65535</v>
      </c>
      <c r="G2611" s="7" t="n">
        <v>65535</v>
      </c>
      <c r="H2611" s="7" t="n">
        <v>0</v>
      </c>
    </row>
    <row r="2612" spans="1:10">
      <c r="A2612" t="s">
        <v>4</v>
      </c>
      <c r="B2612" s="4" t="s">
        <v>5</v>
      </c>
      <c r="C2612" s="4" t="s">
        <v>9</v>
      </c>
      <c r="D2612" s="4" t="s">
        <v>7</v>
      </c>
      <c r="E2612" s="4" t="s">
        <v>7</v>
      </c>
      <c r="F2612" s="4" t="s">
        <v>11</v>
      </c>
      <c r="G2612" s="4" t="s">
        <v>52</v>
      </c>
      <c r="H2612" s="4" t="s">
        <v>7</v>
      </c>
      <c r="I2612" s="4" t="s">
        <v>7</v>
      </c>
      <c r="J2612" s="4" t="s">
        <v>7</v>
      </c>
      <c r="K2612" s="4" t="s">
        <v>11</v>
      </c>
      <c r="L2612" s="4" t="s">
        <v>52</v>
      </c>
      <c r="M2612" s="4" t="s">
        <v>7</v>
      </c>
      <c r="N2612" s="4" t="s">
        <v>7</v>
      </c>
      <c r="O2612" s="4" t="s">
        <v>7</v>
      </c>
      <c r="P2612" s="4" t="s">
        <v>11</v>
      </c>
      <c r="Q2612" s="4" t="s">
        <v>52</v>
      </c>
      <c r="R2612" s="4" t="s">
        <v>7</v>
      </c>
      <c r="S2612" s="4" t="s">
        <v>7</v>
      </c>
    </row>
    <row r="2613" spans="1:10">
      <c r="A2613" t="n">
        <v>25499</v>
      </c>
      <c r="B2613" s="36" t="n">
        <v>24</v>
      </c>
      <c r="C2613" s="7" t="n">
        <v>65533</v>
      </c>
      <c r="D2613" s="7" t="n">
        <v>7</v>
      </c>
      <c r="E2613" s="7" t="n">
        <v>17</v>
      </c>
      <c r="F2613" s="7" t="n">
        <v>28367</v>
      </c>
      <c r="G2613" s="7" t="s">
        <v>377</v>
      </c>
      <c r="H2613" s="7" t="n">
        <v>2</v>
      </c>
      <c r="I2613" s="7" t="n">
        <v>3</v>
      </c>
      <c r="J2613" s="7" t="n">
        <v>17</v>
      </c>
      <c r="K2613" s="7" t="n">
        <v>28368</v>
      </c>
      <c r="L2613" s="7" t="s">
        <v>378</v>
      </c>
      <c r="M2613" s="7" t="n">
        <v>2</v>
      </c>
      <c r="N2613" s="7" t="n">
        <v>3</v>
      </c>
      <c r="O2613" s="7" t="n">
        <v>17</v>
      </c>
      <c r="P2613" s="7" t="n">
        <v>28369</v>
      </c>
      <c r="Q2613" s="7" t="s">
        <v>379</v>
      </c>
      <c r="R2613" s="7" t="n">
        <v>2</v>
      </c>
      <c r="S2613" s="7" t="n">
        <v>0</v>
      </c>
    </row>
    <row r="2614" spans="1:10">
      <c r="A2614" t="s">
        <v>4</v>
      </c>
      <c r="B2614" s="4" t="s">
        <v>5</v>
      </c>
    </row>
    <row r="2615" spans="1:10">
      <c r="A2615" t="n">
        <v>25805</v>
      </c>
      <c r="B2615" s="32" t="n">
        <v>28</v>
      </c>
    </row>
    <row r="2616" spans="1:10">
      <c r="A2616" t="s">
        <v>4</v>
      </c>
      <c r="B2616" s="4" t="s">
        <v>5</v>
      </c>
      <c r="C2616" s="4" t="s">
        <v>7</v>
      </c>
    </row>
    <row r="2617" spans="1:10">
      <c r="A2617" t="n">
        <v>25806</v>
      </c>
      <c r="B2617" s="37" t="n">
        <v>27</v>
      </c>
      <c r="C2617" s="7" t="n">
        <v>0</v>
      </c>
    </row>
    <row r="2618" spans="1:10">
      <c r="A2618" t="s">
        <v>4</v>
      </c>
      <c r="B2618" s="4" t="s">
        <v>5</v>
      </c>
      <c r="C2618" s="4" t="s">
        <v>7</v>
      </c>
      <c r="D2618" s="4" t="s">
        <v>7</v>
      </c>
      <c r="E2618" s="4" t="s">
        <v>7</v>
      </c>
      <c r="F2618" s="4" t="s">
        <v>10</v>
      </c>
      <c r="G2618" s="4" t="s">
        <v>10</v>
      </c>
      <c r="H2618" s="4" t="s">
        <v>10</v>
      </c>
      <c r="I2618" s="4" t="s">
        <v>10</v>
      </c>
      <c r="J2618" s="4" t="s">
        <v>10</v>
      </c>
    </row>
    <row r="2619" spans="1:10">
      <c r="A2619" t="n">
        <v>25808</v>
      </c>
      <c r="B2619" s="52" t="n">
        <v>76</v>
      </c>
      <c r="C2619" s="7" t="n">
        <v>1</v>
      </c>
      <c r="D2619" s="7" t="n">
        <v>3</v>
      </c>
      <c r="E2619" s="7" t="n">
        <v>0</v>
      </c>
      <c r="F2619" s="7" t="n">
        <v>1</v>
      </c>
      <c r="G2619" s="7" t="n">
        <v>1</v>
      </c>
      <c r="H2619" s="7" t="n">
        <v>1</v>
      </c>
      <c r="I2619" s="7" t="n">
        <v>0</v>
      </c>
      <c r="J2619" s="7" t="n">
        <v>1000</v>
      </c>
    </row>
    <row r="2620" spans="1:10">
      <c r="A2620" t="s">
        <v>4</v>
      </c>
      <c r="B2620" s="4" t="s">
        <v>5</v>
      </c>
      <c r="C2620" s="4" t="s">
        <v>7</v>
      </c>
      <c r="D2620" s="4" t="s">
        <v>7</v>
      </c>
    </row>
    <row r="2621" spans="1:10">
      <c r="A2621" t="n">
        <v>25832</v>
      </c>
      <c r="B2621" s="58" t="n">
        <v>77</v>
      </c>
      <c r="C2621" s="7" t="n">
        <v>1</v>
      </c>
      <c r="D2621" s="7" t="n">
        <v>3</v>
      </c>
    </row>
    <row r="2622" spans="1:10">
      <c r="A2622" t="s">
        <v>4</v>
      </c>
      <c r="B2622" s="4" t="s">
        <v>5</v>
      </c>
      <c r="C2622" s="4" t="s">
        <v>9</v>
      </c>
    </row>
    <row r="2623" spans="1:10">
      <c r="A2623" t="n">
        <v>25835</v>
      </c>
      <c r="B2623" s="26" t="n">
        <v>16</v>
      </c>
      <c r="C2623" s="7" t="n">
        <v>500</v>
      </c>
    </row>
    <row r="2624" spans="1:10">
      <c r="A2624" t="s">
        <v>4</v>
      </c>
      <c r="B2624" s="4" t="s">
        <v>5</v>
      </c>
      <c r="C2624" s="4" t="s">
        <v>7</v>
      </c>
      <c r="D2624" s="4" t="s">
        <v>9</v>
      </c>
      <c r="E2624" s="4" t="s">
        <v>9</v>
      </c>
      <c r="F2624" s="4" t="s">
        <v>9</v>
      </c>
      <c r="G2624" s="4" t="s">
        <v>9</v>
      </c>
      <c r="H2624" s="4" t="s">
        <v>7</v>
      </c>
    </row>
    <row r="2625" spans="1:19">
      <c r="A2625" t="n">
        <v>25838</v>
      </c>
      <c r="B2625" s="35" t="n">
        <v>25</v>
      </c>
      <c r="C2625" s="7" t="n">
        <v>5</v>
      </c>
      <c r="D2625" s="7" t="n">
        <v>400</v>
      </c>
      <c r="E2625" s="7" t="n">
        <v>300</v>
      </c>
      <c r="F2625" s="7" t="n">
        <v>65535</v>
      </c>
      <c r="G2625" s="7" t="n">
        <v>65535</v>
      </c>
      <c r="H2625" s="7" t="n">
        <v>100</v>
      </c>
    </row>
    <row r="2626" spans="1:19">
      <c r="A2626" t="s">
        <v>4</v>
      </c>
      <c r="B2626" s="4" t="s">
        <v>5</v>
      </c>
      <c r="C2626" s="4" t="s">
        <v>9</v>
      </c>
      <c r="D2626" s="4" t="s">
        <v>7</v>
      </c>
      <c r="E2626" s="4" t="s">
        <v>7</v>
      </c>
      <c r="F2626" s="4" t="s">
        <v>11</v>
      </c>
      <c r="G2626" s="4" t="s">
        <v>52</v>
      </c>
      <c r="H2626" s="4" t="s">
        <v>7</v>
      </c>
      <c r="I2626" s="4" t="s">
        <v>7</v>
      </c>
    </row>
    <row r="2627" spans="1:19">
      <c r="A2627" t="n">
        <v>25849</v>
      </c>
      <c r="B2627" s="36" t="n">
        <v>24</v>
      </c>
      <c r="C2627" s="7" t="n">
        <v>65533</v>
      </c>
      <c r="D2627" s="7" t="n">
        <v>7</v>
      </c>
      <c r="E2627" s="7" t="n">
        <v>17</v>
      </c>
      <c r="F2627" s="7" t="n">
        <v>28370</v>
      </c>
      <c r="G2627" s="7" t="s">
        <v>380</v>
      </c>
      <c r="H2627" s="7" t="n">
        <v>2</v>
      </c>
      <c r="I2627" s="7" t="n">
        <v>0</v>
      </c>
    </row>
    <row r="2628" spans="1:19">
      <c r="A2628" t="s">
        <v>4</v>
      </c>
      <c r="B2628" s="4" t="s">
        <v>5</v>
      </c>
    </row>
    <row r="2629" spans="1:19">
      <c r="A2629" t="n">
        <v>25982</v>
      </c>
      <c r="B2629" s="32" t="n">
        <v>28</v>
      </c>
    </row>
    <row r="2630" spans="1:19">
      <c r="A2630" t="s">
        <v>4</v>
      </c>
      <c r="B2630" s="4" t="s">
        <v>5</v>
      </c>
      <c r="C2630" s="4" t="s">
        <v>9</v>
      </c>
      <c r="D2630" s="4" t="s">
        <v>7</v>
      </c>
      <c r="E2630" s="4" t="s">
        <v>7</v>
      </c>
      <c r="F2630" s="4" t="s">
        <v>11</v>
      </c>
      <c r="G2630" s="4" t="s">
        <v>52</v>
      </c>
      <c r="H2630" s="4" t="s">
        <v>7</v>
      </c>
      <c r="I2630" s="4" t="s">
        <v>7</v>
      </c>
    </row>
    <row r="2631" spans="1:19">
      <c r="A2631" t="n">
        <v>25983</v>
      </c>
      <c r="B2631" s="36" t="n">
        <v>24</v>
      </c>
      <c r="C2631" s="7" t="n">
        <v>65533</v>
      </c>
      <c r="D2631" s="7" t="n">
        <v>7</v>
      </c>
      <c r="E2631" s="7" t="n">
        <v>17</v>
      </c>
      <c r="F2631" s="7" t="n">
        <v>28371</v>
      </c>
      <c r="G2631" s="7" t="s">
        <v>381</v>
      </c>
      <c r="H2631" s="7" t="n">
        <v>2</v>
      </c>
      <c r="I2631" s="7" t="n">
        <v>0</v>
      </c>
    </row>
    <row r="2632" spans="1:19">
      <c r="A2632" t="s">
        <v>4</v>
      </c>
      <c r="B2632" s="4" t="s">
        <v>5</v>
      </c>
    </row>
    <row r="2633" spans="1:19">
      <c r="A2633" t="n">
        <v>26069</v>
      </c>
      <c r="B2633" s="32" t="n">
        <v>28</v>
      </c>
    </row>
    <row r="2634" spans="1:19">
      <c r="A2634" t="s">
        <v>4</v>
      </c>
      <c r="B2634" s="4" t="s">
        <v>5</v>
      </c>
      <c r="C2634" s="4" t="s">
        <v>9</v>
      </c>
      <c r="D2634" s="4" t="s">
        <v>7</v>
      </c>
      <c r="E2634" s="4" t="s">
        <v>7</v>
      </c>
      <c r="F2634" s="4" t="s">
        <v>11</v>
      </c>
      <c r="G2634" s="4" t="s">
        <v>52</v>
      </c>
      <c r="H2634" s="4" t="s">
        <v>7</v>
      </c>
      <c r="I2634" s="4" t="s">
        <v>7</v>
      </c>
    </row>
    <row r="2635" spans="1:19">
      <c r="A2635" t="n">
        <v>26070</v>
      </c>
      <c r="B2635" s="36" t="n">
        <v>24</v>
      </c>
      <c r="C2635" s="7" t="n">
        <v>65533</v>
      </c>
      <c r="D2635" s="7" t="n">
        <v>7</v>
      </c>
      <c r="E2635" s="7" t="n">
        <v>17</v>
      </c>
      <c r="F2635" s="7" t="n">
        <v>28372</v>
      </c>
      <c r="G2635" s="7" t="s">
        <v>382</v>
      </c>
      <c r="H2635" s="7" t="n">
        <v>2</v>
      </c>
      <c r="I2635" s="7" t="n">
        <v>0</v>
      </c>
    </row>
    <row r="2636" spans="1:19">
      <c r="A2636" t="s">
        <v>4</v>
      </c>
      <c r="B2636" s="4" t="s">
        <v>5</v>
      </c>
    </row>
    <row r="2637" spans="1:19">
      <c r="A2637" t="n">
        <v>26138</v>
      </c>
      <c r="B2637" s="32" t="n">
        <v>28</v>
      </c>
    </row>
    <row r="2638" spans="1:19">
      <c r="A2638" t="s">
        <v>4</v>
      </c>
      <c r="B2638" s="4" t="s">
        <v>5</v>
      </c>
      <c r="C2638" s="4" t="s">
        <v>7</v>
      </c>
    </row>
    <row r="2639" spans="1:19">
      <c r="A2639" t="n">
        <v>26139</v>
      </c>
      <c r="B2639" s="37" t="n">
        <v>27</v>
      </c>
      <c r="C2639" s="7" t="n">
        <v>0</v>
      </c>
    </row>
    <row r="2640" spans="1:19">
      <c r="A2640" t="s">
        <v>4</v>
      </c>
      <c r="B2640" s="4" t="s">
        <v>5</v>
      </c>
      <c r="C2640" s="4" t="s">
        <v>7</v>
      </c>
      <c r="D2640" s="4" t="s">
        <v>7</v>
      </c>
      <c r="E2640" s="4" t="s">
        <v>7</v>
      </c>
      <c r="F2640" s="4" t="s">
        <v>10</v>
      </c>
      <c r="G2640" s="4" t="s">
        <v>10</v>
      </c>
      <c r="H2640" s="4" t="s">
        <v>10</v>
      </c>
      <c r="I2640" s="4" t="s">
        <v>10</v>
      </c>
      <c r="J2640" s="4" t="s">
        <v>10</v>
      </c>
    </row>
    <row r="2641" spans="1:10">
      <c r="A2641" t="n">
        <v>26141</v>
      </c>
      <c r="B2641" s="52" t="n">
        <v>76</v>
      </c>
      <c r="C2641" s="7" t="n">
        <v>2</v>
      </c>
      <c r="D2641" s="7" t="n">
        <v>3</v>
      </c>
      <c r="E2641" s="7" t="n">
        <v>0</v>
      </c>
      <c r="F2641" s="7" t="n">
        <v>1</v>
      </c>
      <c r="G2641" s="7" t="n">
        <v>1</v>
      </c>
      <c r="H2641" s="7" t="n">
        <v>1</v>
      </c>
      <c r="I2641" s="7" t="n">
        <v>1</v>
      </c>
      <c r="J2641" s="7" t="n">
        <v>1000</v>
      </c>
    </row>
    <row r="2642" spans="1:10">
      <c r="A2642" t="s">
        <v>4</v>
      </c>
      <c r="B2642" s="4" t="s">
        <v>5</v>
      </c>
      <c r="C2642" s="4" t="s">
        <v>7</v>
      </c>
      <c r="D2642" s="4" t="s">
        <v>7</v>
      </c>
    </row>
    <row r="2643" spans="1:10">
      <c r="A2643" t="n">
        <v>26165</v>
      </c>
      <c r="B2643" s="58" t="n">
        <v>77</v>
      </c>
      <c r="C2643" s="7" t="n">
        <v>2</v>
      </c>
      <c r="D2643" s="7" t="n">
        <v>3</v>
      </c>
    </row>
    <row r="2644" spans="1:10">
      <c r="A2644" t="s">
        <v>4</v>
      </c>
      <c r="B2644" s="4" t="s">
        <v>5</v>
      </c>
      <c r="C2644" s="4" t="s">
        <v>9</v>
      </c>
    </row>
    <row r="2645" spans="1:10">
      <c r="A2645" t="n">
        <v>26168</v>
      </c>
      <c r="B2645" s="26" t="n">
        <v>16</v>
      </c>
      <c r="C2645" s="7" t="n">
        <v>500</v>
      </c>
    </row>
    <row r="2646" spans="1:10">
      <c r="A2646" t="s">
        <v>4</v>
      </c>
      <c r="B2646" s="4" t="s">
        <v>5</v>
      </c>
      <c r="C2646" s="4" t="s">
        <v>7</v>
      </c>
      <c r="D2646" s="4" t="s">
        <v>9</v>
      </c>
      <c r="E2646" s="4" t="s">
        <v>9</v>
      </c>
      <c r="F2646" s="4" t="s">
        <v>9</v>
      </c>
      <c r="G2646" s="4" t="s">
        <v>9</v>
      </c>
      <c r="H2646" s="4" t="s">
        <v>7</v>
      </c>
    </row>
    <row r="2647" spans="1:10">
      <c r="A2647" t="n">
        <v>26171</v>
      </c>
      <c r="B2647" s="35" t="n">
        <v>25</v>
      </c>
      <c r="C2647" s="7" t="n">
        <v>5</v>
      </c>
      <c r="D2647" s="7" t="n">
        <v>100</v>
      </c>
      <c r="E2647" s="7" t="n">
        <v>150</v>
      </c>
      <c r="F2647" s="7" t="n">
        <v>65535</v>
      </c>
      <c r="G2647" s="7" t="n">
        <v>65535</v>
      </c>
      <c r="H2647" s="7" t="n">
        <v>0</v>
      </c>
    </row>
    <row r="2648" spans="1:10">
      <c r="A2648" t="s">
        <v>4</v>
      </c>
      <c r="B2648" s="4" t="s">
        <v>5</v>
      </c>
      <c r="C2648" s="4" t="s">
        <v>9</v>
      </c>
      <c r="D2648" s="4" t="s">
        <v>7</v>
      </c>
      <c r="E2648" s="4" t="s">
        <v>7</v>
      </c>
      <c r="F2648" s="4" t="s">
        <v>11</v>
      </c>
      <c r="G2648" s="4" t="s">
        <v>52</v>
      </c>
      <c r="H2648" s="4" t="s">
        <v>7</v>
      </c>
      <c r="I2648" s="4" t="s">
        <v>7</v>
      </c>
      <c r="J2648" s="4" t="s">
        <v>7</v>
      </c>
      <c r="K2648" s="4" t="s">
        <v>11</v>
      </c>
      <c r="L2648" s="4" t="s">
        <v>52</v>
      </c>
      <c r="M2648" s="4" t="s">
        <v>7</v>
      </c>
      <c r="N2648" s="4" t="s">
        <v>7</v>
      </c>
      <c r="O2648" s="4" t="s">
        <v>7</v>
      </c>
      <c r="P2648" s="4" t="s">
        <v>11</v>
      </c>
      <c r="Q2648" s="4" t="s">
        <v>52</v>
      </c>
      <c r="R2648" s="4" t="s">
        <v>7</v>
      </c>
      <c r="S2648" s="4" t="s">
        <v>7</v>
      </c>
    </row>
    <row r="2649" spans="1:10">
      <c r="A2649" t="n">
        <v>26182</v>
      </c>
      <c r="B2649" s="36" t="n">
        <v>24</v>
      </c>
      <c r="C2649" s="7" t="n">
        <v>65533</v>
      </c>
      <c r="D2649" s="7" t="n">
        <v>7</v>
      </c>
      <c r="E2649" s="7" t="n">
        <v>17</v>
      </c>
      <c r="F2649" s="7" t="n">
        <v>28373</v>
      </c>
      <c r="G2649" s="7" t="s">
        <v>383</v>
      </c>
      <c r="H2649" s="7" t="n">
        <v>2</v>
      </c>
      <c r="I2649" s="7" t="n">
        <v>3</v>
      </c>
      <c r="J2649" s="7" t="n">
        <v>17</v>
      </c>
      <c r="K2649" s="7" t="n">
        <v>28374</v>
      </c>
      <c r="L2649" s="7" t="s">
        <v>384</v>
      </c>
      <c r="M2649" s="7" t="n">
        <v>2</v>
      </c>
      <c r="N2649" s="7" t="n">
        <v>3</v>
      </c>
      <c r="O2649" s="7" t="n">
        <v>17</v>
      </c>
      <c r="P2649" s="7" t="n">
        <v>28375</v>
      </c>
      <c r="Q2649" s="7" t="s">
        <v>385</v>
      </c>
      <c r="R2649" s="7" t="n">
        <v>2</v>
      </c>
      <c r="S2649" s="7" t="n">
        <v>0</v>
      </c>
    </row>
    <row r="2650" spans="1:10">
      <c r="A2650" t="s">
        <v>4</v>
      </c>
      <c r="B2650" s="4" t="s">
        <v>5</v>
      </c>
    </row>
    <row r="2651" spans="1:10">
      <c r="A2651" t="n">
        <v>26506</v>
      </c>
      <c r="B2651" s="32" t="n">
        <v>28</v>
      </c>
    </row>
    <row r="2652" spans="1:10">
      <c r="A2652" t="s">
        <v>4</v>
      </c>
      <c r="B2652" s="4" t="s">
        <v>5</v>
      </c>
      <c r="C2652" s="4" t="s">
        <v>7</v>
      </c>
    </row>
    <row r="2653" spans="1:10">
      <c r="A2653" t="n">
        <v>26507</v>
      </c>
      <c r="B2653" s="37" t="n">
        <v>27</v>
      </c>
      <c r="C2653" s="7" t="n">
        <v>0</v>
      </c>
    </row>
    <row r="2654" spans="1:10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7</v>
      </c>
      <c r="F2654" s="4" t="s">
        <v>10</v>
      </c>
      <c r="G2654" s="4" t="s">
        <v>10</v>
      </c>
      <c r="H2654" s="4" t="s">
        <v>10</v>
      </c>
      <c r="I2654" s="4" t="s">
        <v>10</v>
      </c>
      <c r="J2654" s="4" t="s">
        <v>10</v>
      </c>
    </row>
    <row r="2655" spans="1:10">
      <c r="A2655" t="n">
        <v>26509</v>
      </c>
      <c r="B2655" s="52" t="n">
        <v>76</v>
      </c>
      <c r="C2655" s="7" t="n">
        <v>3</v>
      </c>
      <c r="D2655" s="7" t="n">
        <v>3</v>
      </c>
      <c r="E2655" s="7" t="n">
        <v>0</v>
      </c>
      <c r="F2655" s="7" t="n">
        <v>1</v>
      </c>
      <c r="G2655" s="7" t="n">
        <v>1</v>
      </c>
      <c r="H2655" s="7" t="n">
        <v>1</v>
      </c>
      <c r="I2655" s="7" t="n">
        <v>1</v>
      </c>
      <c r="J2655" s="7" t="n">
        <v>1000</v>
      </c>
    </row>
    <row r="2656" spans="1:10">
      <c r="A2656" t="s">
        <v>4</v>
      </c>
      <c r="B2656" s="4" t="s">
        <v>5</v>
      </c>
      <c r="C2656" s="4" t="s">
        <v>7</v>
      </c>
      <c r="D2656" s="4" t="s">
        <v>7</v>
      </c>
    </row>
    <row r="2657" spans="1:19">
      <c r="A2657" t="n">
        <v>26533</v>
      </c>
      <c r="B2657" s="58" t="n">
        <v>77</v>
      </c>
      <c r="C2657" s="7" t="n">
        <v>3</v>
      </c>
      <c r="D2657" s="7" t="n">
        <v>3</v>
      </c>
    </row>
    <row r="2658" spans="1:19">
      <c r="A2658" t="s">
        <v>4</v>
      </c>
      <c r="B2658" s="4" t="s">
        <v>5</v>
      </c>
      <c r="C2658" s="4" t="s">
        <v>9</v>
      </c>
    </row>
    <row r="2659" spans="1:19">
      <c r="A2659" t="n">
        <v>26536</v>
      </c>
      <c r="B2659" s="26" t="n">
        <v>16</v>
      </c>
      <c r="C2659" s="7" t="n">
        <v>500</v>
      </c>
    </row>
    <row r="2660" spans="1:19">
      <c r="A2660" t="s">
        <v>4</v>
      </c>
      <c r="B2660" s="4" t="s">
        <v>5</v>
      </c>
      <c r="C2660" s="4" t="s">
        <v>7</v>
      </c>
      <c r="D2660" s="4" t="s">
        <v>9</v>
      </c>
      <c r="E2660" s="4" t="s">
        <v>9</v>
      </c>
      <c r="F2660" s="4" t="s">
        <v>9</v>
      </c>
      <c r="G2660" s="4" t="s">
        <v>9</v>
      </c>
      <c r="H2660" s="4" t="s">
        <v>7</v>
      </c>
    </row>
    <row r="2661" spans="1:19">
      <c r="A2661" t="n">
        <v>26539</v>
      </c>
      <c r="B2661" s="35" t="n">
        <v>25</v>
      </c>
      <c r="C2661" s="7" t="n">
        <v>5</v>
      </c>
      <c r="D2661" s="7" t="n">
        <v>680</v>
      </c>
      <c r="E2661" s="7" t="n">
        <v>450</v>
      </c>
      <c r="F2661" s="7" t="n">
        <v>65535</v>
      </c>
      <c r="G2661" s="7" t="n">
        <v>65535</v>
      </c>
      <c r="H2661" s="7" t="n">
        <v>0</v>
      </c>
    </row>
    <row r="2662" spans="1:19">
      <c r="A2662" t="s">
        <v>4</v>
      </c>
      <c r="B2662" s="4" t="s">
        <v>5</v>
      </c>
      <c r="C2662" s="4" t="s">
        <v>9</v>
      </c>
      <c r="D2662" s="4" t="s">
        <v>7</v>
      </c>
      <c r="E2662" s="4" t="s">
        <v>7</v>
      </c>
      <c r="F2662" s="4" t="s">
        <v>11</v>
      </c>
      <c r="G2662" s="4" t="s">
        <v>52</v>
      </c>
      <c r="H2662" s="4" t="s">
        <v>7</v>
      </c>
      <c r="I2662" s="4" t="s">
        <v>7</v>
      </c>
      <c r="J2662" s="4" t="s">
        <v>7</v>
      </c>
      <c r="K2662" s="4" t="s">
        <v>11</v>
      </c>
      <c r="L2662" s="4" t="s">
        <v>52</v>
      </c>
      <c r="M2662" s="4" t="s">
        <v>7</v>
      </c>
      <c r="N2662" s="4" t="s">
        <v>7</v>
      </c>
      <c r="O2662" s="4" t="s">
        <v>7</v>
      </c>
      <c r="P2662" s="4" t="s">
        <v>11</v>
      </c>
      <c r="Q2662" s="4" t="s">
        <v>52</v>
      </c>
      <c r="R2662" s="4" t="s">
        <v>7</v>
      </c>
      <c r="S2662" s="4" t="s">
        <v>7</v>
      </c>
      <c r="T2662" s="4" t="s">
        <v>7</v>
      </c>
      <c r="U2662" s="4" t="s">
        <v>11</v>
      </c>
      <c r="V2662" s="4" t="s">
        <v>52</v>
      </c>
      <c r="W2662" s="4" t="s">
        <v>7</v>
      </c>
      <c r="X2662" s="4" t="s">
        <v>7</v>
      </c>
      <c r="Y2662" s="4" t="s">
        <v>7</v>
      </c>
      <c r="Z2662" s="4" t="s">
        <v>11</v>
      </c>
      <c r="AA2662" s="4" t="s">
        <v>52</v>
      </c>
      <c r="AB2662" s="4" t="s">
        <v>7</v>
      </c>
      <c r="AC2662" s="4" t="s">
        <v>7</v>
      </c>
    </row>
    <row r="2663" spans="1:19">
      <c r="A2663" t="n">
        <v>26550</v>
      </c>
      <c r="B2663" s="36" t="n">
        <v>24</v>
      </c>
      <c r="C2663" s="7" t="n">
        <v>65533</v>
      </c>
      <c r="D2663" s="7" t="n">
        <v>7</v>
      </c>
      <c r="E2663" s="7" t="n">
        <v>17</v>
      </c>
      <c r="F2663" s="7" t="n">
        <v>28376</v>
      </c>
      <c r="G2663" s="7" t="s">
        <v>386</v>
      </c>
      <c r="H2663" s="7" t="n">
        <v>2</v>
      </c>
      <c r="I2663" s="7" t="n">
        <v>3</v>
      </c>
      <c r="J2663" s="7" t="n">
        <v>17</v>
      </c>
      <c r="K2663" s="7" t="n">
        <v>28377</v>
      </c>
      <c r="L2663" s="7" t="s">
        <v>387</v>
      </c>
      <c r="M2663" s="7" t="n">
        <v>2</v>
      </c>
      <c r="N2663" s="7" t="n">
        <v>3</v>
      </c>
      <c r="O2663" s="7" t="n">
        <v>17</v>
      </c>
      <c r="P2663" s="7" t="n">
        <v>28378</v>
      </c>
      <c r="Q2663" s="7" t="s">
        <v>388</v>
      </c>
      <c r="R2663" s="7" t="n">
        <v>2</v>
      </c>
      <c r="S2663" s="7" t="n">
        <v>3</v>
      </c>
      <c r="T2663" s="7" t="n">
        <v>17</v>
      </c>
      <c r="U2663" s="7" t="n">
        <v>28379</v>
      </c>
      <c r="V2663" s="7" t="s">
        <v>389</v>
      </c>
      <c r="W2663" s="7" t="n">
        <v>2</v>
      </c>
      <c r="X2663" s="7" t="n">
        <v>3</v>
      </c>
      <c r="Y2663" s="7" t="n">
        <v>17</v>
      </c>
      <c r="Z2663" s="7" t="n">
        <v>28380</v>
      </c>
      <c r="AA2663" s="7" t="s">
        <v>390</v>
      </c>
      <c r="AB2663" s="7" t="n">
        <v>2</v>
      </c>
      <c r="AC2663" s="7" t="n">
        <v>0</v>
      </c>
    </row>
    <row r="2664" spans="1:19">
      <c r="A2664" t="s">
        <v>4</v>
      </c>
      <c r="B2664" s="4" t="s">
        <v>5</v>
      </c>
    </row>
    <row r="2665" spans="1:19">
      <c r="A2665" t="n">
        <v>26956</v>
      </c>
      <c r="B2665" s="32" t="n">
        <v>28</v>
      </c>
    </row>
    <row r="2666" spans="1:19">
      <c r="A2666" t="s">
        <v>4</v>
      </c>
      <c r="B2666" s="4" t="s">
        <v>5</v>
      </c>
      <c r="C2666" s="4" t="s">
        <v>7</v>
      </c>
    </row>
    <row r="2667" spans="1:19">
      <c r="A2667" t="n">
        <v>26957</v>
      </c>
      <c r="B2667" s="37" t="n">
        <v>27</v>
      </c>
      <c r="C2667" s="7" t="n">
        <v>0</v>
      </c>
    </row>
    <row r="2668" spans="1:19">
      <c r="A2668" t="s">
        <v>4</v>
      </c>
      <c r="B2668" s="4" t="s">
        <v>5</v>
      </c>
      <c r="C2668" s="4" t="s">
        <v>7</v>
      </c>
      <c r="D2668" s="4" t="s">
        <v>7</v>
      </c>
      <c r="E2668" s="4" t="s">
        <v>7</v>
      </c>
      <c r="F2668" s="4" t="s">
        <v>10</v>
      </c>
      <c r="G2668" s="4" t="s">
        <v>10</v>
      </c>
      <c r="H2668" s="4" t="s">
        <v>10</v>
      </c>
      <c r="I2668" s="4" t="s">
        <v>10</v>
      </c>
      <c r="J2668" s="4" t="s">
        <v>10</v>
      </c>
    </row>
    <row r="2669" spans="1:19">
      <c r="A2669" t="n">
        <v>26959</v>
      </c>
      <c r="B2669" s="52" t="n">
        <v>76</v>
      </c>
      <c r="C2669" s="7" t="n">
        <v>2</v>
      </c>
      <c r="D2669" s="7" t="n">
        <v>3</v>
      </c>
      <c r="E2669" s="7" t="n">
        <v>0</v>
      </c>
      <c r="F2669" s="7" t="n">
        <v>1</v>
      </c>
      <c r="G2669" s="7" t="n">
        <v>1</v>
      </c>
      <c r="H2669" s="7" t="n">
        <v>1</v>
      </c>
      <c r="I2669" s="7" t="n">
        <v>0</v>
      </c>
      <c r="J2669" s="7" t="n">
        <v>0</v>
      </c>
    </row>
    <row r="2670" spans="1:19">
      <c r="A2670" t="s">
        <v>4</v>
      </c>
      <c r="B2670" s="4" t="s">
        <v>5</v>
      </c>
      <c r="C2670" s="4" t="s">
        <v>7</v>
      </c>
      <c r="D2670" s="4" t="s">
        <v>7</v>
      </c>
      <c r="E2670" s="4" t="s">
        <v>7</v>
      </c>
      <c r="F2670" s="4" t="s">
        <v>10</v>
      </c>
      <c r="G2670" s="4" t="s">
        <v>10</v>
      </c>
      <c r="H2670" s="4" t="s">
        <v>10</v>
      </c>
      <c r="I2670" s="4" t="s">
        <v>10</v>
      </c>
      <c r="J2670" s="4" t="s">
        <v>10</v>
      </c>
    </row>
    <row r="2671" spans="1:19">
      <c r="A2671" t="n">
        <v>26983</v>
      </c>
      <c r="B2671" s="52" t="n">
        <v>76</v>
      </c>
      <c r="C2671" s="7" t="n">
        <v>3</v>
      </c>
      <c r="D2671" s="7" t="n">
        <v>3</v>
      </c>
      <c r="E2671" s="7" t="n">
        <v>0</v>
      </c>
      <c r="F2671" s="7" t="n">
        <v>1</v>
      </c>
      <c r="G2671" s="7" t="n">
        <v>1</v>
      </c>
      <c r="H2671" s="7" t="n">
        <v>1</v>
      </c>
      <c r="I2671" s="7" t="n">
        <v>0</v>
      </c>
      <c r="J2671" s="7" t="n">
        <v>1000</v>
      </c>
    </row>
    <row r="2672" spans="1:19">
      <c r="A2672" t="s">
        <v>4</v>
      </c>
      <c r="B2672" s="4" t="s">
        <v>5</v>
      </c>
      <c r="C2672" s="4" t="s">
        <v>7</v>
      </c>
      <c r="D2672" s="4" t="s">
        <v>7</v>
      </c>
    </row>
    <row r="2673" spans="1:29">
      <c r="A2673" t="n">
        <v>27007</v>
      </c>
      <c r="B2673" s="58" t="n">
        <v>77</v>
      </c>
      <c r="C2673" s="7" t="n">
        <v>3</v>
      </c>
      <c r="D2673" s="7" t="n">
        <v>3</v>
      </c>
    </row>
    <row r="2674" spans="1:29">
      <c r="A2674" t="s">
        <v>4</v>
      </c>
      <c r="B2674" s="4" t="s">
        <v>5</v>
      </c>
      <c r="C2674" s="4" t="s">
        <v>9</v>
      </c>
    </row>
    <row r="2675" spans="1:29">
      <c r="A2675" t="n">
        <v>27010</v>
      </c>
      <c r="B2675" s="26" t="n">
        <v>16</v>
      </c>
      <c r="C2675" s="7" t="n">
        <v>500</v>
      </c>
    </row>
    <row r="2676" spans="1:29">
      <c r="A2676" t="s">
        <v>4</v>
      </c>
      <c r="B2676" s="4" t="s">
        <v>5</v>
      </c>
      <c r="C2676" s="4" t="s">
        <v>7</v>
      </c>
      <c r="D2676" s="4" t="s">
        <v>9</v>
      </c>
      <c r="E2676" s="4" t="s">
        <v>9</v>
      </c>
      <c r="F2676" s="4" t="s">
        <v>9</v>
      </c>
      <c r="G2676" s="4" t="s">
        <v>9</v>
      </c>
      <c r="H2676" s="4" t="s">
        <v>7</v>
      </c>
    </row>
    <row r="2677" spans="1:29">
      <c r="A2677" t="n">
        <v>27013</v>
      </c>
      <c r="B2677" s="35" t="n">
        <v>25</v>
      </c>
      <c r="C2677" s="7" t="n">
        <v>5</v>
      </c>
      <c r="D2677" s="7" t="n">
        <v>400</v>
      </c>
      <c r="E2677" s="7" t="n">
        <v>300</v>
      </c>
      <c r="F2677" s="7" t="n">
        <v>65535</v>
      </c>
      <c r="G2677" s="7" t="n">
        <v>65535</v>
      </c>
      <c r="H2677" s="7" t="n">
        <v>100</v>
      </c>
    </row>
    <row r="2678" spans="1:29">
      <c r="A2678" t="s">
        <v>4</v>
      </c>
      <c r="B2678" s="4" t="s">
        <v>5</v>
      </c>
      <c r="C2678" s="4" t="s">
        <v>9</v>
      </c>
      <c r="D2678" s="4" t="s">
        <v>7</v>
      </c>
      <c r="E2678" s="4" t="s">
        <v>7</v>
      </c>
      <c r="F2678" s="4" t="s">
        <v>11</v>
      </c>
      <c r="G2678" s="4" t="s">
        <v>52</v>
      </c>
      <c r="H2678" s="4" t="s">
        <v>7</v>
      </c>
      <c r="I2678" s="4" t="s">
        <v>7</v>
      </c>
    </row>
    <row r="2679" spans="1:29">
      <c r="A2679" t="n">
        <v>27024</v>
      </c>
      <c r="B2679" s="36" t="n">
        <v>24</v>
      </c>
      <c r="C2679" s="7" t="n">
        <v>65533</v>
      </c>
      <c r="D2679" s="7" t="n">
        <v>7</v>
      </c>
      <c r="E2679" s="7" t="n">
        <v>17</v>
      </c>
      <c r="F2679" s="7" t="n">
        <v>28381</v>
      </c>
      <c r="G2679" s="7" t="s">
        <v>391</v>
      </c>
      <c r="H2679" s="7" t="n">
        <v>2</v>
      </c>
      <c r="I2679" s="7" t="n">
        <v>0</v>
      </c>
    </row>
    <row r="2680" spans="1:29">
      <c r="A2680" t="s">
        <v>4</v>
      </c>
      <c r="B2680" s="4" t="s">
        <v>5</v>
      </c>
    </row>
    <row r="2681" spans="1:29">
      <c r="A2681" t="n">
        <v>27082</v>
      </c>
      <c r="B2681" s="32" t="n">
        <v>28</v>
      </c>
    </row>
    <row r="2682" spans="1:29">
      <c r="A2682" t="s">
        <v>4</v>
      </c>
      <c r="B2682" s="4" t="s">
        <v>5</v>
      </c>
      <c r="C2682" s="4" t="s">
        <v>9</v>
      </c>
      <c r="D2682" s="4" t="s">
        <v>7</v>
      </c>
      <c r="E2682" s="4" t="s">
        <v>7</v>
      </c>
      <c r="F2682" s="4" t="s">
        <v>11</v>
      </c>
      <c r="G2682" s="4" t="s">
        <v>52</v>
      </c>
      <c r="H2682" s="4" t="s">
        <v>7</v>
      </c>
      <c r="I2682" s="4" t="s">
        <v>7</v>
      </c>
    </row>
    <row r="2683" spans="1:29">
      <c r="A2683" t="n">
        <v>27083</v>
      </c>
      <c r="B2683" s="36" t="n">
        <v>24</v>
      </c>
      <c r="C2683" s="7" t="n">
        <v>65533</v>
      </c>
      <c r="D2683" s="7" t="n">
        <v>7</v>
      </c>
      <c r="E2683" s="7" t="n">
        <v>17</v>
      </c>
      <c r="F2683" s="7" t="n">
        <v>28382</v>
      </c>
      <c r="G2683" s="7" t="s">
        <v>392</v>
      </c>
      <c r="H2683" s="7" t="n">
        <v>2</v>
      </c>
      <c r="I2683" s="7" t="n">
        <v>0</v>
      </c>
    </row>
    <row r="2684" spans="1:29">
      <c r="A2684" t="s">
        <v>4</v>
      </c>
      <c r="B2684" s="4" t="s">
        <v>5</v>
      </c>
    </row>
    <row r="2685" spans="1:29">
      <c r="A2685" t="n">
        <v>27166</v>
      </c>
      <c r="B2685" s="32" t="n">
        <v>28</v>
      </c>
    </row>
    <row r="2686" spans="1:29">
      <c r="A2686" t="s">
        <v>4</v>
      </c>
      <c r="B2686" s="4" t="s">
        <v>5</v>
      </c>
      <c r="C2686" s="4" t="s">
        <v>9</v>
      </c>
      <c r="D2686" s="4" t="s">
        <v>7</v>
      </c>
      <c r="E2686" s="4" t="s">
        <v>7</v>
      </c>
      <c r="F2686" s="4" t="s">
        <v>11</v>
      </c>
      <c r="G2686" s="4" t="s">
        <v>52</v>
      </c>
      <c r="H2686" s="4" t="s">
        <v>7</v>
      </c>
      <c r="I2686" s="4" t="s">
        <v>7</v>
      </c>
    </row>
    <row r="2687" spans="1:29">
      <c r="A2687" t="n">
        <v>27167</v>
      </c>
      <c r="B2687" s="36" t="n">
        <v>24</v>
      </c>
      <c r="C2687" s="7" t="n">
        <v>65533</v>
      </c>
      <c r="D2687" s="7" t="n">
        <v>7</v>
      </c>
      <c r="E2687" s="7" t="n">
        <v>17</v>
      </c>
      <c r="F2687" s="7" t="n">
        <v>28383</v>
      </c>
      <c r="G2687" s="7" t="s">
        <v>393</v>
      </c>
      <c r="H2687" s="7" t="n">
        <v>2</v>
      </c>
      <c r="I2687" s="7" t="n">
        <v>0</v>
      </c>
    </row>
    <row r="2688" spans="1:29">
      <c r="A2688" t="s">
        <v>4</v>
      </c>
      <c r="B2688" s="4" t="s">
        <v>5</v>
      </c>
    </row>
    <row r="2689" spans="1:9">
      <c r="A2689" t="n">
        <v>27261</v>
      </c>
      <c r="B2689" s="32" t="n">
        <v>28</v>
      </c>
    </row>
    <row r="2690" spans="1:9">
      <c r="A2690" t="s">
        <v>4</v>
      </c>
      <c r="B2690" s="4" t="s">
        <v>5</v>
      </c>
      <c r="C2690" s="4" t="s">
        <v>9</v>
      </c>
      <c r="D2690" s="4" t="s">
        <v>7</v>
      </c>
      <c r="E2690" s="4" t="s">
        <v>7</v>
      </c>
      <c r="F2690" s="4" t="s">
        <v>11</v>
      </c>
      <c r="G2690" s="4" t="s">
        <v>52</v>
      </c>
      <c r="H2690" s="4" t="s">
        <v>7</v>
      </c>
      <c r="I2690" s="4" t="s">
        <v>7</v>
      </c>
    </row>
    <row r="2691" spans="1:9">
      <c r="A2691" t="n">
        <v>27262</v>
      </c>
      <c r="B2691" s="36" t="n">
        <v>24</v>
      </c>
      <c r="C2691" s="7" t="n">
        <v>65533</v>
      </c>
      <c r="D2691" s="7" t="n">
        <v>7</v>
      </c>
      <c r="E2691" s="7" t="n">
        <v>17</v>
      </c>
      <c r="F2691" s="7" t="n">
        <v>28384</v>
      </c>
      <c r="G2691" s="7" t="s">
        <v>394</v>
      </c>
      <c r="H2691" s="7" t="n">
        <v>2</v>
      </c>
      <c r="I2691" s="7" t="n">
        <v>0</v>
      </c>
    </row>
    <row r="2692" spans="1:9">
      <c r="A2692" t="s">
        <v>4</v>
      </c>
      <c r="B2692" s="4" t="s">
        <v>5</v>
      </c>
    </row>
    <row r="2693" spans="1:9">
      <c r="A2693" t="n">
        <v>27413</v>
      </c>
      <c r="B2693" s="32" t="n">
        <v>28</v>
      </c>
    </row>
    <row r="2694" spans="1:9">
      <c r="A2694" t="s">
        <v>4</v>
      </c>
      <c r="B2694" s="4" t="s">
        <v>5</v>
      </c>
      <c r="C2694" s="4" t="s">
        <v>9</v>
      </c>
      <c r="D2694" s="4" t="s">
        <v>7</v>
      </c>
      <c r="E2694" s="4" t="s">
        <v>7</v>
      </c>
      <c r="F2694" s="4" t="s">
        <v>11</v>
      </c>
      <c r="G2694" s="4" t="s">
        <v>52</v>
      </c>
      <c r="H2694" s="4" t="s">
        <v>7</v>
      </c>
      <c r="I2694" s="4" t="s">
        <v>7</v>
      </c>
    </row>
    <row r="2695" spans="1:9">
      <c r="A2695" t="n">
        <v>27414</v>
      </c>
      <c r="B2695" s="36" t="n">
        <v>24</v>
      </c>
      <c r="C2695" s="7" t="n">
        <v>65533</v>
      </c>
      <c r="D2695" s="7" t="n">
        <v>7</v>
      </c>
      <c r="E2695" s="7" t="n">
        <v>17</v>
      </c>
      <c r="F2695" s="7" t="n">
        <v>28385</v>
      </c>
      <c r="G2695" s="7" t="s">
        <v>395</v>
      </c>
      <c r="H2695" s="7" t="n">
        <v>2</v>
      </c>
      <c r="I2695" s="7" t="n">
        <v>0</v>
      </c>
    </row>
    <row r="2696" spans="1:9">
      <c r="A2696" t="s">
        <v>4</v>
      </c>
      <c r="B2696" s="4" t="s">
        <v>5</v>
      </c>
    </row>
    <row r="2697" spans="1:9">
      <c r="A2697" t="n">
        <v>27542</v>
      </c>
      <c r="B2697" s="32" t="n">
        <v>28</v>
      </c>
    </row>
    <row r="2698" spans="1:9">
      <c r="A2698" t="s">
        <v>4</v>
      </c>
      <c r="B2698" s="4" t="s">
        <v>5</v>
      </c>
      <c r="C2698" s="4" t="s">
        <v>7</v>
      </c>
    </row>
    <row r="2699" spans="1:9">
      <c r="A2699" t="n">
        <v>27543</v>
      </c>
      <c r="B2699" s="37" t="n">
        <v>27</v>
      </c>
      <c r="C2699" s="7" t="n">
        <v>0</v>
      </c>
    </row>
    <row r="2700" spans="1:9">
      <c r="A2700" t="s">
        <v>4</v>
      </c>
      <c r="B2700" s="4" t="s">
        <v>5</v>
      </c>
      <c r="C2700" s="4" t="s">
        <v>7</v>
      </c>
      <c r="D2700" s="4" t="s">
        <v>7</v>
      </c>
      <c r="E2700" s="4" t="s">
        <v>7</v>
      </c>
      <c r="F2700" s="4" t="s">
        <v>10</v>
      </c>
      <c r="G2700" s="4" t="s">
        <v>10</v>
      </c>
      <c r="H2700" s="4" t="s">
        <v>10</v>
      </c>
      <c r="I2700" s="4" t="s">
        <v>10</v>
      </c>
      <c r="J2700" s="4" t="s">
        <v>10</v>
      </c>
    </row>
    <row r="2701" spans="1:9">
      <c r="A2701" t="n">
        <v>27545</v>
      </c>
      <c r="B2701" s="52" t="n">
        <v>76</v>
      </c>
      <c r="C2701" s="7" t="n">
        <v>4</v>
      </c>
      <c r="D2701" s="7" t="n">
        <v>3</v>
      </c>
      <c r="E2701" s="7" t="n">
        <v>0</v>
      </c>
      <c r="F2701" s="7" t="n">
        <v>1</v>
      </c>
      <c r="G2701" s="7" t="n">
        <v>1</v>
      </c>
      <c r="H2701" s="7" t="n">
        <v>1</v>
      </c>
      <c r="I2701" s="7" t="n">
        <v>1</v>
      </c>
      <c r="J2701" s="7" t="n">
        <v>1000</v>
      </c>
    </row>
    <row r="2702" spans="1:9">
      <c r="A2702" t="s">
        <v>4</v>
      </c>
      <c r="B2702" s="4" t="s">
        <v>5</v>
      </c>
      <c r="C2702" s="4" t="s">
        <v>7</v>
      </c>
      <c r="D2702" s="4" t="s">
        <v>7</v>
      </c>
    </row>
    <row r="2703" spans="1:9">
      <c r="A2703" t="n">
        <v>27569</v>
      </c>
      <c r="B2703" s="58" t="n">
        <v>77</v>
      </c>
      <c r="C2703" s="7" t="n">
        <v>4</v>
      </c>
      <c r="D2703" s="7" t="n">
        <v>3</v>
      </c>
    </row>
    <row r="2704" spans="1:9">
      <c r="A2704" t="s">
        <v>4</v>
      </c>
      <c r="B2704" s="4" t="s">
        <v>5</v>
      </c>
      <c r="C2704" s="4" t="s">
        <v>9</v>
      </c>
    </row>
    <row r="2705" spans="1:10">
      <c r="A2705" t="n">
        <v>27572</v>
      </c>
      <c r="B2705" s="26" t="n">
        <v>16</v>
      </c>
      <c r="C2705" s="7" t="n">
        <v>500</v>
      </c>
    </row>
    <row r="2706" spans="1:10">
      <c r="A2706" t="s">
        <v>4</v>
      </c>
      <c r="B2706" s="4" t="s">
        <v>5</v>
      </c>
      <c r="C2706" s="4" t="s">
        <v>7</v>
      </c>
      <c r="D2706" s="4" t="s">
        <v>9</v>
      </c>
      <c r="E2706" s="4" t="s">
        <v>9</v>
      </c>
      <c r="F2706" s="4" t="s">
        <v>9</v>
      </c>
      <c r="G2706" s="4" t="s">
        <v>9</v>
      </c>
      <c r="H2706" s="4" t="s">
        <v>7</v>
      </c>
    </row>
    <row r="2707" spans="1:10">
      <c r="A2707" t="n">
        <v>27575</v>
      </c>
      <c r="B2707" s="35" t="n">
        <v>25</v>
      </c>
      <c r="C2707" s="7" t="n">
        <v>5</v>
      </c>
      <c r="D2707" s="7" t="n">
        <v>65535</v>
      </c>
      <c r="E2707" s="7" t="n">
        <v>500</v>
      </c>
      <c r="F2707" s="7" t="n">
        <v>65535</v>
      </c>
      <c r="G2707" s="7" t="n">
        <v>65535</v>
      </c>
      <c r="H2707" s="7" t="n">
        <v>0</v>
      </c>
    </row>
    <row r="2708" spans="1:10">
      <c r="A2708" t="s">
        <v>4</v>
      </c>
      <c r="B2708" s="4" t="s">
        <v>5</v>
      </c>
      <c r="C2708" s="4" t="s">
        <v>9</v>
      </c>
      <c r="D2708" s="4" t="s">
        <v>7</v>
      </c>
      <c r="E2708" s="4" t="s">
        <v>7</v>
      </c>
      <c r="F2708" s="4" t="s">
        <v>11</v>
      </c>
      <c r="G2708" s="4" t="s">
        <v>52</v>
      </c>
      <c r="H2708" s="4" t="s">
        <v>7</v>
      </c>
      <c r="I2708" s="4" t="s">
        <v>7</v>
      </c>
      <c r="J2708" s="4" t="s">
        <v>7</v>
      </c>
      <c r="K2708" s="4" t="s">
        <v>11</v>
      </c>
      <c r="L2708" s="4" t="s">
        <v>52</v>
      </c>
      <c r="M2708" s="4" t="s">
        <v>7</v>
      </c>
      <c r="N2708" s="4" t="s">
        <v>7</v>
      </c>
      <c r="O2708" s="4" t="s">
        <v>7</v>
      </c>
      <c r="P2708" s="4" t="s">
        <v>11</v>
      </c>
      <c r="Q2708" s="4" t="s">
        <v>52</v>
      </c>
      <c r="R2708" s="4" t="s">
        <v>7</v>
      </c>
      <c r="S2708" s="4" t="s">
        <v>7</v>
      </c>
      <c r="T2708" s="4" t="s">
        <v>7</v>
      </c>
      <c r="U2708" s="4" t="s">
        <v>11</v>
      </c>
      <c r="V2708" s="4" t="s">
        <v>52</v>
      </c>
      <c r="W2708" s="4" t="s">
        <v>7</v>
      </c>
      <c r="X2708" s="4" t="s">
        <v>7</v>
      </c>
      <c r="Y2708" s="4" t="s">
        <v>7</v>
      </c>
      <c r="Z2708" s="4" t="s">
        <v>11</v>
      </c>
      <c r="AA2708" s="4" t="s">
        <v>52</v>
      </c>
      <c r="AB2708" s="4" t="s">
        <v>7</v>
      </c>
      <c r="AC2708" s="4" t="s">
        <v>7</v>
      </c>
    </row>
    <row r="2709" spans="1:10">
      <c r="A2709" t="n">
        <v>27586</v>
      </c>
      <c r="B2709" s="36" t="n">
        <v>24</v>
      </c>
      <c r="C2709" s="7" t="n">
        <v>65533</v>
      </c>
      <c r="D2709" s="7" t="n">
        <v>7</v>
      </c>
      <c r="E2709" s="7" t="n">
        <v>17</v>
      </c>
      <c r="F2709" s="7" t="n">
        <v>28386</v>
      </c>
      <c r="G2709" s="7" t="s">
        <v>396</v>
      </c>
      <c r="H2709" s="7" t="n">
        <v>2</v>
      </c>
      <c r="I2709" s="7" t="n">
        <v>3</v>
      </c>
      <c r="J2709" s="7" t="n">
        <v>17</v>
      </c>
      <c r="K2709" s="7" t="n">
        <v>28387</v>
      </c>
      <c r="L2709" s="7" t="s">
        <v>397</v>
      </c>
      <c r="M2709" s="7" t="n">
        <v>2</v>
      </c>
      <c r="N2709" s="7" t="n">
        <v>3</v>
      </c>
      <c r="O2709" s="7" t="n">
        <v>17</v>
      </c>
      <c r="P2709" s="7" t="n">
        <v>28388</v>
      </c>
      <c r="Q2709" s="7" t="s">
        <v>398</v>
      </c>
      <c r="R2709" s="7" t="n">
        <v>2</v>
      </c>
      <c r="S2709" s="7" t="n">
        <v>3</v>
      </c>
      <c r="T2709" s="7" t="n">
        <v>17</v>
      </c>
      <c r="U2709" s="7" t="n">
        <v>28389</v>
      </c>
      <c r="V2709" s="7" t="s">
        <v>399</v>
      </c>
      <c r="W2709" s="7" t="n">
        <v>2</v>
      </c>
      <c r="X2709" s="7" t="n">
        <v>3</v>
      </c>
      <c r="Y2709" s="7" t="n">
        <v>17</v>
      </c>
      <c r="Z2709" s="7" t="n">
        <v>28390</v>
      </c>
      <c r="AA2709" s="7" t="s">
        <v>400</v>
      </c>
      <c r="AB2709" s="7" t="n">
        <v>2</v>
      </c>
      <c r="AC2709" s="7" t="n">
        <v>0</v>
      </c>
    </row>
    <row r="2710" spans="1:10">
      <c r="A2710" t="s">
        <v>4</v>
      </c>
      <c r="B2710" s="4" t="s">
        <v>5</v>
      </c>
    </row>
    <row r="2711" spans="1:10">
      <c r="A2711" t="n">
        <v>28218</v>
      </c>
      <c r="B2711" s="32" t="n">
        <v>28</v>
      </c>
    </row>
    <row r="2712" spans="1:10">
      <c r="A2712" t="s">
        <v>4</v>
      </c>
      <c r="B2712" s="4" t="s">
        <v>5</v>
      </c>
      <c r="C2712" s="4" t="s">
        <v>7</v>
      </c>
    </row>
    <row r="2713" spans="1:10">
      <c r="A2713" t="n">
        <v>28219</v>
      </c>
      <c r="B2713" s="37" t="n">
        <v>27</v>
      </c>
      <c r="C2713" s="7" t="n">
        <v>0</v>
      </c>
    </row>
    <row r="2714" spans="1:10">
      <c r="A2714" t="s">
        <v>4</v>
      </c>
      <c r="B2714" s="4" t="s">
        <v>5</v>
      </c>
      <c r="C2714" s="4" t="s">
        <v>7</v>
      </c>
      <c r="D2714" s="4" t="s">
        <v>7</v>
      </c>
      <c r="E2714" s="4" t="s">
        <v>7</v>
      </c>
      <c r="F2714" s="4" t="s">
        <v>10</v>
      </c>
      <c r="G2714" s="4" t="s">
        <v>10</v>
      </c>
      <c r="H2714" s="4" t="s">
        <v>10</v>
      </c>
      <c r="I2714" s="4" t="s">
        <v>10</v>
      </c>
      <c r="J2714" s="4" t="s">
        <v>10</v>
      </c>
    </row>
    <row r="2715" spans="1:10">
      <c r="A2715" t="n">
        <v>28221</v>
      </c>
      <c r="B2715" s="52" t="n">
        <v>76</v>
      </c>
      <c r="C2715" s="7" t="n">
        <v>5</v>
      </c>
      <c r="D2715" s="7" t="n">
        <v>3</v>
      </c>
      <c r="E2715" s="7" t="n">
        <v>0</v>
      </c>
      <c r="F2715" s="7" t="n">
        <v>1</v>
      </c>
      <c r="G2715" s="7" t="n">
        <v>1</v>
      </c>
      <c r="H2715" s="7" t="n">
        <v>1</v>
      </c>
      <c r="I2715" s="7" t="n">
        <v>1</v>
      </c>
      <c r="J2715" s="7" t="n">
        <v>1000</v>
      </c>
    </row>
    <row r="2716" spans="1:10">
      <c r="A2716" t="s">
        <v>4</v>
      </c>
      <c r="B2716" s="4" t="s">
        <v>5</v>
      </c>
      <c r="C2716" s="4" t="s">
        <v>7</v>
      </c>
      <c r="D2716" s="4" t="s">
        <v>7</v>
      </c>
    </row>
    <row r="2717" spans="1:10">
      <c r="A2717" t="n">
        <v>28245</v>
      </c>
      <c r="B2717" s="58" t="n">
        <v>77</v>
      </c>
      <c r="C2717" s="7" t="n">
        <v>5</v>
      </c>
      <c r="D2717" s="7" t="n">
        <v>3</v>
      </c>
    </row>
    <row r="2718" spans="1:10">
      <c r="A2718" t="s">
        <v>4</v>
      </c>
      <c r="B2718" s="4" t="s">
        <v>5</v>
      </c>
      <c r="C2718" s="4" t="s">
        <v>9</v>
      </c>
    </row>
    <row r="2719" spans="1:10">
      <c r="A2719" t="n">
        <v>28248</v>
      </c>
      <c r="B2719" s="26" t="n">
        <v>16</v>
      </c>
      <c r="C2719" s="7" t="n">
        <v>500</v>
      </c>
    </row>
    <row r="2720" spans="1:10">
      <c r="A2720" t="s">
        <v>4</v>
      </c>
      <c r="B2720" s="4" t="s">
        <v>5</v>
      </c>
      <c r="C2720" s="4" t="s">
        <v>7</v>
      </c>
      <c r="D2720" s="4" t="s">
        <v>9</v>
      </c>
      <c r="E2720" s="4" t="s">
        <v>9</v>
      </c>
      <c r="F2720" s="4" t="s">
        <v>9</v>
      </c>
      <c r="G2720" s="4" t="s">
        <v>9</v>
      </c>
      <c r="H2720" s="4" t="s">
        <v>7</v>
      </c>
    </row>
    <row r="2721" spans="1:29">
      <c r="A2721" t="n">
        <v>28251</v>
      </c>
      <c r="B2721" s="35" t="n">
        <v>25</v>
      </c>
      <c r="C2721" s="7" t="n">
        <v>5</v>
      </c>
      <c r="D2721" s="7" t="n">
        <v>65535</v>
      </c>
      <c r="E2721" s="7" t="n">
        <v>500</v>
      </c>
      <c r="F2721" s="7" t="n">
        <v>65535</v>
      </c>
      <c r="G2721" s="7" t="n">
        <v>65535</v>
      </c>
      <c r="H2721" s="7" t="n">
        <v>0</v>
      </c>
    </row>
    <row r="2722" spans="1:29">
      <c r="A2722" t="s">
        <v>4</v>
      </c>
      <c r="B2722" s="4" t="s">
        <v>5</v>
      </c>
      <c r="C2722" s="4" t="s">
        <v>9</v>
      </c>
      <c r="D2722" s="4" t="s">
        <v>7</v>
      </c>
      <c r="E2722" s="4" t="s">
        <v>7</v>
      </c>
      <c r="F2722" s="4" t="s">
        <v>11</v>
      </c>
      <c r="G2722" s="4" t="s">
        <v>52</v>
      </c>
      <c r="H2722" s="4" t="s">
        <v>7</v>
      </c>
      <c r="I2722" s="4" t="s">
        <v>7</v>
      </c>
      <c r="J2722" s="4" t="s">
        <v>7</v>
      </c>
      <c r="K2722" s="4" t="s">
        <v>11</v>
      </c>
      <c r="L2722" s="4" t="s">
        <v>52</v>
      </c>
      <c r="M2722" s="4" t="s">
        <v>7</v>
      </c>
      <c r="N2722" s="4" t="s">
        <v>7</v>
      </c>
      <c r="O2722" s="4" t="s">
        <v>7</v>
      </c>
      <c r="P2722" s="4" t="s">
        <v>11</v>
      </c>
      <c r="Q2722" s="4" t="s">
        <v>52</v>
      </c>
      <c r="R2722" s="4" t="s">
        <v>7</v>
      </c>
      <c r="S2722" s="4" t="s">
        <v>7</v>
      </c>
    </row>
    <row r="2723" spans="1:29">
      <c r="A2723" t="n">
        <v>28262</v>
      </c>
      <c r="B2723" s="36" t="n">
        <v>24</v>
      </c>
      <c r="C2723" s="7" t="n">
        <v>65533</v>
      </c>
      <c r="D2723" s="7" t="n">
        <v>7</v>
      </c>
      <c r="E2723" s="7" t="n">
        <v>17</v>
      </c>
      <c r="F2723" s="7" t="n">
        <v>28391</v>
      </c>
      <c r="G2723" s="7" t="s">
        <v>401</v>
      </c>
      <c r="H2723" s="7" t="n">
        <v>2</v>
      </c>
      <c r="I2723" s="7" t="n">
        <v>3</v>
      </c>
      <c r="J2723" s="7" t="n">
        <v>17</v>
      </c>
      <c r="K2723" s="7" t="n">
        <v>28392</v>
      </c>
      <c r="L2723" s="7" t="s">
        <v>402</v>
      </c>
      <c r="M2723" s="7" t="n">
        <v>2</v>
      </c>
      <c r="N2723" s="7" t="n">
        <v>3</v>
      </c>
      <c r="O2723" s="7" t="n">
        <v>17</v>
      </c>
      <c r="P2723" s="7" t="n">
        <v>28393</v>
      </c>
      <c r="Q2723" s="7" t="s">
        <v>403</v>
      </c>
      <c r="R2723" s="7" t="n">
        <v>2</v>
      </c>
      <c r="S2723" s="7" t="n">
        <v>0</v>
      </c>
    </row>
    <row r="2724" spans="1:29">
      <c r="A2724" t="s">
        <v>4</v>
      </c>
      <c r="B2724" s="4" t="s">
        <v>5</v>
      </c>
    </row>
    <row r="2725" spans="1:29">
      <c r="A2725" t="n">
        <v>28601</v>
      </c>
      <c r="B2725" s="32" t="n">
        <v>28</v>
      </c>
    </row>
    <row r="2726" spans="1:29">
      <c r="A2726" t="s">
        <v>4</v>
      </c>
      <c r="B2726" s="4" t="s">
        <v>5</v>
      </c>
      <c r="C2726" s="4" t="s">
        <v>7</v>
      </c>
    </row>
    <row r="2727" spans="1:29">
      <c r="A2727" t="n">
        <v>28602</v>
      </c>
      <c r="B2727" s="37" t="n">
        <v>27</v>
      </c>
      <c r="C2727" s="7" t="n">
        <v>0</v>
      </c>
    </row>
    <row r="2728" spans="1:29">
      <c r="A2728" t="s">
        <v>4</v>
      </c>
      <c r="B2728" s="4" t="s">
        <v>5</v>
      </c>
      <c r="C2728" s="4" t="s">
        <v>7</v>
      </c>
      <c r="D2728" s="4" t="s">
        <v>7</v>
      </c>
      <c r="E2728" s="4" t="s">
        <v>7</v>
      </c>
      <c r="F2728" s="4" t="s">
        <v>10</v>
      </c>
      <c r="G2728" s="4" t="s">
        <v>10</v>
      </c>
      <c r="H2728" s="4" t="s">
        <v>10</v>
      </c>
      <c r="I2728" s="4" t="s">
        <v>10</v>
      </c>
      <c r="J2728" s="4" t="s">
        <v>10</v>
      </c>
    </row>
    <row r="2729" spans="1:29">
      <c r="A2729" t="n">
        <v>28604</v>
      </c>
      <c r="B2729" s="52" t="n">
        <v>76</v>
      </c>
      <c r="C2729" s="7" t="n">
        <v>4</v>
      </c>
      <c r="D2729" s="7" t="n">
        <v>3</v>
      </c>
      <c r="E2729" s="7" t="n">
        <v>0</v>
      </c>
      <c r="F2729" s="7" t="n">
        <v>1</v>
      </c>
      <c r="G2729" s="7" t="n">
        <v>1</v>
      </c>
      <c r="H2729" s="7" t="n">
        <v>1</v>
      </c>
      <c r="I2729" s="7" t="n">
        <v>0</v>
      </c>
      <c r="J2729" s="7" t="n">
        <v>0</v>
      </c>
    </row>
    <row r="2730" spans="1:29">
      <c r="A2730" t="s">
        <v>4</v>
      </c>
      <c r="B2730" s="4" t="s">
        <v>5</v>
      </c>
      <c r="C2730" s="4" t="s">
        <v>7</v>
      </c>
      <c r="D2730" s="4" t="s">
        <v>7</v>
      </c>
      <c r="E2730" s="4" t="s">
        <v>7</v>
      </c>
      <c r="F2730" s="4" t="s">
        <v>10</v>
      </c>
      <c r="G2730" s="4" t="s">
        <v>10</v>
      </c>
      <c r="H2730" s="4" t="s">
        <v>10</v>
      </c>
      <c r="I2730" s="4" t="s">
        <v>10</v>
      </c>
      <c r="J2730" s="4" t="s">
        <v>10</v>
      </c>
    </row>
    <row r="2731" spans="1:29">
      <c r="A2731" t="n">
        <v>28628</v>
      </c>
      <c r="B2731" s="52" t="n">
        <v>76</v>
      </c>
      <c r="C2731" s="7" t="n">
        <v>5</v>
      </c>
      <c r="D2731" s="7" t="n">
        <v>3</v>
      </c>
      <c r="E2731" s="7" t="n">
        <v>0</v>
      </c>
      <c r="F2731" s="7" t="n">
        <v>1</v>
      </c>
      <c r="G2731" s="7" t="n">
        <v>1</v>
      </c>
      <c r="H2731" s="7" t="n">
        <v>1</v>
      </c>
      <c r="I2731" s="7" t="n">
        <v>0</v>
      </c>
      <c r="J2731" s="7" t="n">
        <v>1000</v>
      </c>
    </row>
    <row r="2732" spans="1:29">
      <c r="A2732" t="s">
        <v>4</v>
      </c>
      <c r="B2732" s="4" t="s">
        <v>5</v>
      </c>
      <c r="C2732" s="4" t="s">
        <v>7</v>
      </c>
      <c r="D2732" s="4" t="s">
        <v>7</v>
      </c>
    </row>
    <row r="2733" spans="1:29">
      <c r="A2733" t="n">
        <v>28652</v>
      </c>
      <c r="B2733" s="58" t="n">
        <v>77</v>
      </c>
      <c r="C2733" s="7" t="n">
        <v>5</v>
      </c>
      <c r="D2733" s="7" t="n">
        <v>3</v>
      </c>
    </row>
    <row r="2734" spans="1:29">
      <c r="A2734" t="s">
        <v>4</v>
      </c>
      <c r="B2734" s="4" t="s">
        <v>5</v>
      </c>
      <c r="C2734" s="4" t="s">
        <v>9</v>
      </c>
    </row>
    <row r="2735" spans="1:29">
      <c r="A2735" t="n">
        <v>28655</v>
      </c>
      <c r="B2735" s="26" t="n">
        <v>16</v>
      </c>
      <c r="C2735" s="7" t="n">
        <v>500</v>
      </c>
    </row>
    <row r="2736" spans="1:29">
      <c r="A2736" t="s">
        <v>4</v>
      </c>
      <c r="B2736" s="4" t="s">
        <v>5</v>
      </c>
      <c r="C2736" s="4" t="s">
        <v>7</v>
      </c>
      <c r="D2736" s="4" t="s">
        <v>9</v>
      </c>
      <c r="E2736" s="4" t="s">
        <v>9</v>
      </c>
      <c r="F2736" s="4" t="s">
        <v>9</v>
      </c>
      <c r="G2736" s="4" t="s">
        <v>9</v>
      </c>
      <c r="H2736" s="4" t="s">
        <v>7</v>
      </c>
    </row>
    <row r="2737" spans="1:19">
      <c r="A2737" t="n">
        <v>28658</v>
      </c>
      <c r="B2737" s="35" t="n">
        <v>25</v>
      </c>
      <c r="C2737" s="7" t="n">
        <v>5</v>
      </c>
      <c r="D2737" s="7" t="n">
        <v>400</v>
      </c>
      <c r="E2737" s="7" t="n">
        <v>300</v>
      </c>
      <c r="F2737" s="7" t="n">
        <v>65535</v>
      </c>
      <c r="G2737" s="7" t="n">
        <v>65535</v>
      </c>
      <c r="H2737" s="7" t="n">
        <v>100</v>
      </c>
    </row>
    <row r="2738" spans="1:19">
      <c r="A2738" t="s">
        <v>4</v>
      </c>
      <c r="B2738" s="4" t="s">
        <v>5</v>
      </c>
      <c r="C2738" s="4" t="s">
        <v>9</v>
      </c>
      <c r="D2738" s="4" t="s">
        <v>7</v>
      </c>
      <c r="E2738" s="4" t="s">
        <v>7</v>
      </c>
      <c r="F2738" s="4" t="s">
        <v>11</v>
      </c>
      <c r="G2738" s="4" t="s">
        <v>52</v>
      </c>
      <c r="H2738" s="4" t="s">
        <v>7</v>
      </c>
      <c r="I2738" s="4" t="s">
        <v>7</v>
      </c>
    </row>
    <row r="2739" spans="1:19">
      <c r="A2739" t="n">
        <v>28669</v>
      </c>
      <c r="B2739" s="36" t="n">
        <v>24</v>
      </c>
      <c r="C2739" s="7" t="n">
        <v>65533</v>
      </c>
      <c r="D2739" s="7" t="n">
        <v>7</v>
      </c>
      <c r="E2739" s="7" t="n">
        <v>17</v>
      </c>
      <c r="F2739" s="7" t="n">
        <v>28394</v>
      </c>
      <c r="G2739" s="7" t="s">
        <v>404</v>
      </c>
      <c r="H2739" s="7" t="n">
        <v>2</v>
      </c>
      <c r="I2739" s="7" t="n">
        <v>0</v>
      </c>
    </row>
    <row r="2740" spans="1:19">
      <c r="A2740" t="s">
        <v>4</v>
      </c>
      <c r="B2740" s="4" t="s">
        <v>5</v>
      </c>
    </row>
    <row r="2741" spans="1:19">
      <c r="A2741" t="n">
        <v>28832</v>
      </c>
      <c r="B2741" s="32" t="n">
        <v>28</v>
      </c>
    </row>
    <row r="2742" spans="1:19">
      <c r="A2742" t="s">
        <v>4</v>
      </c>
      <c r="B2742" s="4" t="s">
        <v>5</v>
      </c>
      <c r="C2742" s="4" t="s">
        <v>9</v>
      </c>
      <c r="D2742" s="4" t="s">
        <v>7</v>
      </c>
      <c r="E2742" s="4" t="s">
        <v>7</v>
      </c>
      <c r="F2742" s="4" t="s">
        <v>11</v>
      </c>
      <c r="G2742" s="4" t="s">
        <v>52</v>
      </c>
      <c r="H2742" s="4" t="s">
        <v>7</v>
      </c>
      <c r="I2742" s="4" t="s">
        <v>7</v>
      </c>
    </row>
    <row r="2743" spans="1:19">
      <c r="A2743" t="n">
        <v>28833</v>
      </c>
      <c r="B2743" s="36" t="n">
        <v>24</v>
      </c>
      <c r="C2743" s="7" t="n">
        <v>65533</v>
      </c>
      <c r="D2743" s="7" t="n">
        <v>7</v>
      </c>
      <c r="E2743" s="7" t="n">
        <v>17</v>
      </c>
      <c r="F2743" s="7" t="n">
        <v>28395</v>
      </c>
      <c r="G2743" s="7" t="s">
        <v>405</v>
      </c>
      <c r="H2743" s="7" t="n">
        <v>2</v>
      </c>
      <c r="I2743" s="7" t="n">
        <v>0</v>
      </c>
    </row>
    <row r="2744" spans="1:19">
      <c r="A2744" t="s">
        <v>4</v>
      </c>
      <c r="B2744" s="4" t="s">
        <v>5</v>
      </c>
    </row>
    <row r="2745" spans="1:19">
      <c r="A2745" t="n">
        <v>28871</v>
      </c>
      <c r="B2745" s="32" t="n">
        <v>28</v>
      </c>
    </row>
    <row r="2746" spans="1:19">
      <c r="A2746" t="s">
        <v>4</v>
      </c>
      <c r="B2746" s="4" t="s">
        <v>5</v>
      </c>
      <c r="C2746" s="4" t="s">
        <v>9</v>
      </c>
      <c r="D2746" s="4" t="s">
        <v>7</v>
      </c>
      <c r="E2746" s="4" t="s">
        <v>7</v>
      </c>
      <c r="F2746" s="4" t="s">
        <v>11</v>
      </c>
      <c r="G2746" s="4" t="s">
        <v>52</v>
      </c>
      <c r="H2746" s="4" t="s">
        <v>7</v>
      </c>
      <c r="I2746" s="4" t="s">
        <v>7</v>
      </c>
    </row>
    <row r="2747" spans="1:19">
      <c r="A2747" t="n">
        <v>28872</v>
      </c>
      <c r="B2747" s="36" t="n">
        <v>24</v>
      </c>
      <c r="C2747" s="7" t="n">
        <v>65533</v>
      </c>
      <c r="D2747" s="7" t="n">
        <v>7</v>
      </c>
      <c r="E2747" s="7" t="n">
        <v>17</v>
      </c>
      <c r="F2747" s="7" t="n">
        <v>28396</v>
      </c>
      <c r="G2747" s="7" t="s">
        <v>406</v>
      </c>
      <c r="H2747" s="7" t="n">
        <v>2</v>
      </c>
      <c r="I2747" s="7" t="n">
        <v>0</v>
      </c>
    </row>
    <row r="2748" spans="1:19">
      <c r="A2748" t="s">
        <v>4</v>
      </c>
      <c r="B2748" s="4" t="s">
        <v>5</v>
      </c>
    </row>
    <row r="2749" spans="1:19">
      <c r="A2749" t="n">
        <v>29000</v>
      </c>
      <c r="B2749" s="32" t="n">
        <v>28</v>
      </c>
    </row>
    <row r="2750" spans="1:19">
      <c r="A2750" t="s">
        <v>4</v>
      </c>
      <c r="B2750" s="4" t="s">
        <v>5</v>
      </c>
      <c r="C2750" s="4" t="s">
        <v>9</v>
      </c>
      <c r="D2750" s="4" t="s">
        <v>7</v>
      </c>
      <c r="E2750" s="4" t="s">
        <v>7</v>
      </c>
      <c r="F2750" s="4" t="s">
        <v>11</v>
      </c>
      <c r="G2750" s="4" t="s">
        <v>52</v>
      </c>
      <c r="H2750" s="4" t="s">
        <v>7</v>
      </c>
      <c r="I2750" s="4" t="s">
        <v>7</v>
      </c>
    </row>
    <row r="2751" spans="1:19">
      <c r="A2751" t="n">
        <v>29001</v>
      </c>
      <c r="B2751" s="36" t="n">
        <v>24</v>
      </c>
      <c r="C2751" s="7" t="n">
        <v>65533</v>
      </c>
      <c r="D2751" s="7" t="n">
        <v>7</v>
      </c>
      <c r="E2751" s="7" t="n">
        <v>17</v>
      </c>
      <c r="F2751" s="7" t="n">
        <v>28397</v>
      </c>
      <c r="G2751" s="7" t="s">
        <v>407</v>
      </c>
      <c r="H2751" s="7" t="n">
        <v>2</v>
      </c>
      <c r="I2751" s="7" t="n">
        <v>0</v>
      </c>
    </row>
    <row r="2752" spans="1:19">
      <c r="A2752" t="s">
        <v>4</v>
      </c>
      <c r="B2752" s="4" t="s">
        <v>5</v>
      </c>
    </row>
    <row r="2753" spans="1:9">
      <c r="A2753" t="n">
        <v>29047</v>
      </c>
      <c r="B2753" s="32" t="n">
        <v>28</v>
      </c>
    </row>
    <row r="2754" spans="1:9">
      <c r="A2754" t="s">
        <v>4</v>
      </c>
      <c r="B2754" s="4" t="s">
        <v>5</v>
      </c>
      <c r="C2754" s="4" t="s">
        <v>7</v>
      </c>
    </row>
    <row r="2755" spans="1:9">
      <c r="A2755" t="n">
        <v>29048</v>
      </c>
      <c r="B2755" s="37" t="n">
        <v>27</v>
      </c>
      <c r="C2755" s="7" t="n">
        <v>0</v>
      </c>
    </row>
    <row r="2756" spans="1:9">
      <c r="A2756" t="s">
        <v>4</v>
      </c>
      <c r="B2756" s="4" t="s">
        <v>5</v>
      </c>
      <c r="C2756" s="4" t="s">
        <v>7</v>
      </c>
      <c r="D2756" s="4" t="s">
        <v>7</v>
      </c>
      <c r="E2756" s="4" t="s">
        <v>7</v>
      </c>
      <c r="F2756" s="4" t="s">
        <v>10</v>
      </c>
      <c r="G2756" s="4" t="s">
        <v>10</v>
      </c>
      <c r="H2756" s="4" t="s">
        <v>10</v>
      </c>
      <c r="I2756" s="4" t="s">
        <v>10</v>
      </c>
      <c r="J2756" s="4" t="s">
        <v>10</v>
      </c>
    </row>
    <row r="2757" spans="1:9">
      <c r="A2757" t="n">
        <v>29050</v>
      </c>
      <c r="B2757" s="52" t="n">
        <v>76</v>
      </c>
      <c r="C2757" s="7" t="n">
        <v>6</v>
      </c>
      <c r="D2757" s="7" t="n">
        <v>3</v>
      </c>
      <c r="E2757" s="7" t="n">
        <v>0</v>
      </c>
      <c r="F2757" s="7" t="n">
        <v>1</v>
      </c>
      <c r="G2757" s="7" t="n">
        <v>1</v>
      </c>
      <c r="H2757" s="7" t="n">
        <v>1</v>
      </c>
      <c r="I2757" s="7" t="n">
        <v>1</v>
      </c>
      <c r="J2757" s="7" t="n">
        <v>1000</v>
      </c>
    </row>
    <row r="2758" spans="1:9">
      <c r="A2758" t="s">
        <v>4</v>
      </c>
      <c r="B2758" s="4" t="s">
        <v>5</v>
      </c>
      <c r="C2758" s="4" t="s">
        <v>7</v>
      </c>
      <c r="D2758" s="4" t="s">
        <v>7</v>
      </c>
    </row>
    <row r="2759" spans="1:9">
      <c r="A2759" t="n">
        <v>29074</v>
      </c>
      <c r="B2759" s="58" t="n">
        <v>77</v>
      </c>
      <c r="C2759" s="7" t="n">
        <v>6</v>
      </c>
      <c r="D2759" s="7" t="n">
        <v>3</v>
      </c>
    </row>
    <row r="2760" spans="1:9">
      <c r="A2760" t="s">
        <v>4</v>
      </c>
      <c r="B2760" s="4" t="s">
        <v>5</v>
      </c>
      <c r="C2760" s="4" t="s">
        <v>9</v>
      </c>
    </row>
    <row r="2761" spans="1:9">
      <c r="A2761" t="n">
        <v>29077</v>
      </c>
      <c r="B2761" s="26" t="n">
        <v>16</v>
      </c>
      <c r="C2761" s="7" t="n">
        <v>500</v>
      </c>
    </row>
    <row r="2762" spans="1:9">
      <c r="A2762" t="s">
        <v>4</v>
      </c>
      <c r="B2762" s="4" t="s">
        <v>5</v>
      </c>
      <c r="C2762" s="4" t="s">
        <v>7</v>
      </c>
      <c r="D2762" s="4" t="s">
        <v>7</v>
      </c>
      <c r="E2762" s="4" t="s">
        <v>7</v>
      </c>
      <c r="F2762" s="4" t="s">
        <v>7</v>
      </c>
    </row>
    <row r="2763" spans="1:9">
      <c r="A2763" t="n">
        <v>29080</v>
      </c>
      <c r="B2763" s="8" t="n">
        <v>14</v>
      </c>
      <c r="C2763" s="7" t="n">
        <v>0</v>
      </c>
      <c r="D2763" s="7" t="n">
        <v>128</v>
      </c>
      <c r="E2763" s="7" t="n">
        <v>0</v>
      </c>
      <c r="F2763" s="7" t="n">
        <v>0</v>
      </c>
    </row>
    <row r="2764" spans="1:9">
      <c r="A2764" t="s">
        <v>4</v>
      </c>
      <c r="B2764" s="4" t="s">
        <v>5</v>
      </c>
      <c r="C2764" s="4" t="s">
        <v>7</v>
      </c>
      <c r="D2764" s="4" t="s">
        <v>9</v>
      </c>
      <c r="E2764" s="4" t="s">
        <v>9</v>
      </c>
      <c r="F2764" s="4" t="s">
        <v>9</v>
      </c>
      <c r="G2764" s="4" t="s">
        <v>9</v>
      </c>
      <c r="H2764" s="4" t="s">
        <v>7</v>
      </c>
    </row>
    <row r="2765" spans="1:9">
      <c r="A2765" t="n">
        <v>29085</v>
      </c>
      <c r="B2765" s="35" t="n">
        <v>25</v>
      </c>
      <c r="C2765" s="7" t="n">
        <v>5</v>
      </c>
      <c r="D2765" s="7" t="n">
        <v>800</v>
      </c>
      <c r="E2765" s="7" t="n">
        <v>400</v>
      </c>
      <c r="F2765" s="7" t="n">
        <v>65535</v>
      </c>
      <c r="G2765" s="7" t="n">
        <v>65535</v>
      </c>
      <c r="H2765" s="7" t="n">
        <v>0</v>
      </c>
    </row>
    <row r="2766" spans="1:9">
      <c r="A2766" t="s">
        <v>4</v>
      </c>
      <c r="B2766" s="4" t="s">
        <v>5</v>
      </c>
      <c r="C2766" s="4" t="s">
        <v>7</v>
      </c>
      <c r="D2766" s="4" t="s">
        <v>9</v>
      </c>
      <c r="E2766" s="4" t="s">
        <v>9</v>
      </c>
      <c r="F2766" s="4" t="s">
        <v>7</v>
      </c>
    </row>
    <row r="2767" spans="1:9">
      <c r="A2767" t="n">
        <v>29096</v>
      </c>
      <c r="B2767" s="35" t="n">
        <v>25</v>
      </c>
      <c r="C2767" s="7" t="n">
        <v>1</v>
      </c>
      <c r="D2767" s="7" t="n">
        <v>600</v>
      </c>
      <c r="E2767" s="7" t="n">
        <v>380</v>
      </c>
      <c r="F2767" s="7" t="n">
        <v>0</v>
      </c>
    </row>
    <row r="2768" spans="1:9">
      <c r="A2768" t="s">
        <v>4</v>
      </c>
      <c r="B2768" s="4" t="s">
        <v>5</v>
      </c>
      <c r="C2768" s="4" t="s">
        <v>12</v>
      </c>
      <c r="D2768" s="4" t="s">
        <v>9</v>
      </c>
    </row>
    <row r="2769" spans="1:10">
      <c r="A2769" t="n">
        <v>29103</v>
      </c>
      <c r="B2769" s="34" t="n">
        <v>29</v>
      </c>
      <c r="C2769" s="7" t="s">
        <v>408</v>
      </c>
      <c r="D2769" s="7" t="n">
        <v>65533</v>
      </c>
    </row>
    <row r="2770" spans="1:10">
      <c r="A2770" t="s">
        <v>4</v>
      </c>
      <c r="B2770" s="4" t="s">
        <v>5</v>
      </c>
      <c r="C2770" s="4" t="s">
        <v>7</v>
      </c>
      <c r="D2770" s="4" t="s">
        <v>9</v>
      </c>
      <c r="E2770" s="4" t="s">
        <v>12</v>
      </c>
    </row>
    <row r="2771" spans="1:10">
      <c r="A2771" t="n">
        <v>29125</v>
      </c>
      <c r="B2771" s="30" t="n">
        <v>51</v>
      </c>
      <c r="C2771" s="7" t="n">
        <v>4</v>
      </c>
      <c r="D2771" s="7" t="n">
        <v>23</v>
      </c>
      <c r="E2771" s="7" t="s">
        <v>409</v>
      </c>
    </row>
    <row r="2772" spans="1:10">
      <c r="A2772" t="s">
        <v>4</v>
      </c>
      <c r="B2772" s="4" t="s">
        <v>5</v>
      </c>
      <c r="C2772" s="4" t="s">
        <v>9</v>
      </c>
    </row>
    <row r="2773" spans="1:10">
      <c r="A2773" t="n">
        <v>29138</v>
      </c>
      <c r="B2773" s="26" t="n">
        <v>16</v>
      </c>
      <c r="C2773" s="7" t="n">
        <v>0</v>
      </c>
    </row>
    <row r="2774" spans="1:10">
      <c r="A2774" t="s">
        <v>4</v>
      </c>
      <c r="B2774" s="4" t="s">
        <v>5</v>
      </c>
      <c r="C2774" s="4" t="s">
        <v>9</v>
      </c>
      <c r="D2774" s="4" t="s">
        <v>7</v>
      </c>
      <c r="E2774" s="4" t="s">
        <v>11</v>
      </c>
      <c r="F2774" s="4" t="s">
        <v>52</v>
      </c>
      <c r="G2774" s="4" t="s">
        <v>7</v>
      </c>
      <c r="H2774" s="4" t="s">
        <v>7</v>
      </c>
      <c r="I2774" s="4" t="s">
        <v>7</v>
      </c>
      <c r="J2774" s="4" t="s">
        <v>11</v>
      </c>
      <c r="K2774" s="4" t="s">
        <v>52</v>
      </c>
      <c r="L2774" s="4" t="s">
        <v>7</v>
      </c>
      <c r="M2774" s="4" t="s">
        <v>7</v>
      </c>
      <c r="N2774" s="4" t="s">
        <v>7</v>
      </c>
      <c r="O2774" s="4" t="s">
        <v>11</v>
      </c>
      <c r="P2774" s="4" t="s">
        <v>52</v>
      </c>
      <c r="Q2774" s="4" t="s">
        <v>7</v>
      </c>
      <c r="R2774" s="4" t="s">
        <v>7</v>
      </c>
    </row>
    <row r="2775" spans="1:10">
      <c r="A2775" t="n">
        <v>29141</v>
      </c>
      <c r="B2775" s="31" t="n">
        <v>26</v>
      </c>
      <c r="C2775" s="7" t="n">
        <v>23</v>
      </c>
      <c r="D2775" s="7" t="n">
        <v>17</v>
      </c>
      <c r="E2775" s="7" t="n">
        <v>42300</v>
      </c>
      <c r="F2775" s="7" t="s">
        <v>410</v>
      </c>
      <c r="G2775" s="7" t="n">
        <v>2</v>
      </c>
      <c r="H2775" s="7" t="n">
        <v>3</v>
      </c>
      <c r="I2775" s="7" t="n">
        <v>17</v>
      </c>
      <c r="J2775" s="7" t="n">
        <v>42301</v>
      </c>
      <c r="K2775" s="7" t="s">
        <v>411</v>
      </c>
      <c r="L2775" s="7" t="n">
        <v>2</v>
      </c>
      <c r="M2775" s="7" t="n">
        <v>3</v>
      </c>
      <c r="N2775" s="7" t="n">
        <v>17</v>
      </c>
      <c r="O2775" s="7" t="n">
        <v>42302</v>
      </c>
      <c r="P2775" s="7" t="s">
        <v>412</v>
      </c>
      <c r="Q2775" s="7" t="n">
        <v>2</v>
      </c>
      <c r="R2775" s="7" t="n">
        <v>0</v>
      </c>
    </row>
    <row r="2776" spans="1:10">
      <c r="A2776" t="s">
        <v>4</v>
      </c>
      <c r="B2776" s="4" t="s">
        <v>5</v>
      </c>
    </row>
    <row r="2777" spans="1:10">
      <c r="A2777" t="n">
        <v>29457</v>
      </c>
      <c r="B2777" s="32" t="n">
        <v>28</v>
      </c>
    </row>
    <row r="2778" spans="1:10">
      <c r="A2778" t="s">
        <v>4</v>
      </c>
      <c r="B2778" s="4" t="s">
        <v>5</v>
      </c>
      <c r="C2778" s="4" t="s">
        <v>7</v>
      </c>
      <c r="D2778" s="4" t="s">
        <v>9</v>
      </c>
      <c r="E2778" s="4" t="s">
        <v>9</v>
      </c>
      <c r="F2778" s="4" t="s">
        <v>7</v>
      </c>
    </row>
    <row r="2779" spans="1:10">
      <c r="A2779" t="n">
        <v>29458</v>
      </c>
      <c r="B2779" s="35" t="n">
        <v>25</v>
      </c>
      <c r="C2779" s="7" t="n">
        <v>1</v>
      </c>
      <c r="D2779" s="7" t="n">
        <v>65535</v>
      </c>
      <c r="E2779" s="7" t="n">
        <v>65535</v>
      </c>
      <c r="F2779" s="7" t="n">
        <v>0</v>
      </c>
    </row>
    <row r="2780" spans="1:10">
      <c r="A2780" t="s">
        <v>4</v>
      </c>
      <c r="B2780" s="4" t="s">
        <v>5</v>
      </c>
      <c r="C2780" s="4" t="s">
        <v>11</v>
      </c>
    </row>
    <row r="2781" spans="1:10">
      <c r="A2781" t="n">
        <v>29465</v>
      </c>
      <c r="B2781" s="59" t="n">
        <v>15</v>
      </c>
      <c r="C2781" s="7" t="n">
        <v>32768</v>
      </c>
    </row>
    <row r="2782" spans="1:10">
      <c r="A2782" t="s">
        <v>4</v>
      </c>
      <c r="B2782" s="4" t="s">
        <v>5</v>
      </c>
      <c r="C2782" s="4" t="s">
        <v>12</v>
      </c>
      <c r="D2782" s="4" t="s">
        <v>9</v>
      </c>
    </row>
    <row r="2783" spans="1:10">
      <c r="A2783" t="n">
        <v>29470</v>
      </c>
      <c r="B2783" s="34" t="n">
        <v>29</v>
      </c>
      <c r="C2783" s="7" t="s">
        <v>13</v>
      </c>
      <c r="D2783" s="7" t="n">
        <v>65533</v>
      </c>
    </row>
    <row r="2784" spans="1:10">
      <c r="A2784" t="s">
        <v>4</v>
      </c>
      <c r="B2784" s="4" t="s">
        <v>5</v>
      </c>
      <c r="C2784" s="4" t="s">
        <v>7</v>
      </c>
      <c r="D2784" s="4" t="s">
        <v>7</v>
      </c>
      <c r="E2784" s="4" t="s">
        <v>7</v>
      </c>
      <c r="F2784" s="4" t="s">
        <v>10</v>
      </c>
      <c r="G2784" s="4" t="s">
        <v>10</v>
      </c>
      <c r="H2784" s="4" t="s">
        <v>10</v>
      </c>
      <c r="I2784" s="4" t="s">
        <v>10</v>
      </c>
      <c r="J2784" s="4" t="s">
        <v>10</v>
      </c>
    </row>
    <row r="2785" spans="1:18">
      <c r="A2785" t="n">
        <v>29474</v>
      </c>
      <c r="B2785" s="52" t="n">
        <v>76</v>
      </c>
      <c r="C2785" s="7" t="n">
        <v>6</v>
      </c>
      <c r="D2785" s="7" t="n">
        <v>3</v>
      </c>
      <c r="E2785" s="7" t="n">
        <v>0</v>
      </c>
      <c r="F2785" s="7" t="n">
        <v>1</v>
      </c>
      <c r="G2785" s="7" t="n">
        <v>1</v>
      </c>
      <c r="H2785" s="7" t="n">
        <v>1</v>
      </c>
      <c r="I2785" s="7" t="n">
        <v>0</v>
      </c>
      <c r="J2785" s="7" t="n">
        <v>1000</v>
      </c>
    </row>
    <row r="2786" spans="1:18">
      <c r="A2786" t="s">
        <v>4</v>
      </c>
      <c r="B2786" s="4" t="s">
        <v>5</v>
      </c>
      <c r="C2786" s="4" t="s">
        <v>7</v>
      </c>
      <c r="D2786" s="4" t="s">
        <v>7</v>
      </c>
    </row>
    <row r="2787" spans="1:18">
      <c r="A2787" t="n">
        <v>29498</v>
      </c>
      <c r="B2787" s="58" t="n">
        <v>77</v>
      </c>
      <c r="C2787" s="7" t="n">
        <v>6</v>
      </c>
      <c r="D2787" s="7" t="n">
        <v>3</v>
      </c>
    </row>
    <row r="2788" spans="1:18">
      <c r="A2788" t="s">
        <v>4</v>
      </c>
      <c r="B2788" s="4" t="s">
        <v>5</v>
      </c>
      <c r="C2788" s="4" t="s">
        <v>12</v>
      </c>
      <c r="D2788" s="4" t="s">
        <v>9</v>
      </c>
    </row>
    <row r="2789" spans="1:18">
      <c r="A2789" t="n">
        <v>29501</v>
      </c>
      <c r="B2789" s="34" t="n">
        <v>29</v>
      </c>
      <c r="C2789" s="7" t="s">
        <v>13</v>
      </c>
      <c r="D2789" s="7" t="n">
        <v>65533</v>
      </c>
    </row>
    <row r="2790" spans="1:18">
      <c r="A2790" t="s">
        <v>4</v>
      </c>
      <c r="B2790" s="4" t="s">
        <v>5</v>
      </c>
      <c r="C2790" s="4" t="s">
        <v>7</v>
      </c>
      <c r="D2790" s="4" t="s">
        <v>9</v>
      </c>
      <c r="E2790" s="4" t="s">
        <v>9</v>
      </c>
      <c r="F2790" s="4" t="s">
        <v>9</v>
      </c>
      <c r="G2790" s="4" t="s">
        <v>9</v>
      </c>
      <c r="H2790" s="4" t="s">
        <v>7</v>
      </c>
    </row>
    <row r="2791" spans="1:18">
      <c r="A2791" t="n">
        <v>29505</v>
      </c>
      <c r="B2791" s="35" t="n">
        <v>25</v>
      </c>
      <c r="C2791" s="7" t="n">
        <v>5</v>
      </c>
      <c r="D2791" s="7" t="n">
        <v>400</v>
      </c>
      <c r="E2791" s="7" t="n">
        <v>300</v>
      </c>
      <c r="F2791" s="7" t="n">
        <v>65535</v>
      </c>
      <c r="G2791" s="7" t="n">
        <v>65535</v>
      </c>
      <c r="H2791" s="7" t="n">
        <v>100</v>
      </c>
    </row>
    <row r="2792" spans="1:18">
      <c r="A2792" t="s">
        <v>4</v>
      </c>
      <c r="B2792" s="4" t="s">
        <v>5</v>
      </c>
      <c r="C2792" s="4" t="s">
        <v>9</v>
      </c>
      <c r="D2792" s="4" t="s">
        <v>7</v>
      </c>
      <c r="E2792" s="4" t="s">
        <v>7</v>
      </c>
      <c r="F2792" s="4" t="s">
        <v>11</v>
      </c>
      <c r="G2792" s="4" t="s">
        <v>52</v>
      </c>
      <c r="H2792" s="4" t="s">
        <v>7</v>
      </c>
      <c r="I2792" s="4" t="s">
        <v>7</v>
      </c>
    </row>
    <row r="2793" spans="1:18">
      <c r="A2793" t="n">
        <v>29516</v>
      </c>
      <c r="B2793" s="36" t="n">
        <v>24</v>
      </c>
      <c r="C2793" s="7" t="n">
        <v>65533</v>
      </c>
      <c r="D2793" s="7" t="n">
        <v>7</v>
      </c>
      <c r="E2793" s="7" t="n">
        <v>17</v>
      </c>
      <c r="F2793" s="7" t="n">
        <v>28398</v>
      </c>
      <c r="G2793" s="7" t="s">
        <v>413</v>
      </c>
      <c r="H2793" s="7" t="n">
        <v>2</v>
      </c>
      <c r="I2793" s="7" t="n">
        <v>0</v>
      </c>
    </row>
    <row r="2794" spans="1:18">
      <c r="A2794" t="s">
        <v>4</v>
      </c>
      <c r="B2794" s="4" t="s">
        <v>5</v>
      </c>
    </row>
    <row r="2795" spans="1:18">
      <c r="A2795" t="n">
        <v>29579</v>
      </c>
      <c r="B2795" s="32" t="n">
        <v>28</v>
      </c>
    </row>
    <row r="2796" spans="1:18">
      <c r="A2796" t="s">
        <v>4</v>
      </c>
      <c r="B2796" s="4" t="s">
        <v>5</v>
      </c>
      <c r="C2796" s="4" t="s">
        <v>9</v>
      </c>
      <c r="D2796" s="4" t="s">
        <v>7</v>
      </c>
      <c r="E2796" s="4" t="s">
        <v>7</v>
      </c>
      <c r="F2796" s="4" t="s">
        <v>11</v>
      </c>
      <c r="G2796" s="4" t="s">
        <v>52</v>
      </c>
      <c r="H2796" s="4" t="s">
        <v>7</v>
      </c>
      <c r="I2796" s="4" t="s">
        <v>7</v>
      </c>
    </row>
    <row r="2797" spans="1:18">
      <c r="A2797" t="n">
        <v>29580</v>
      </c>
      <c r="B2797" s="36" t="n">
        <v>24</v>
      </c>
      <c r="C2797" s="7" t="n">
        <v>65533</v>
      </c>
      <c r="D2797" s="7" t="n">
        <v>7</v>
      </c>
      <c r="E2797" s="7" t="n">
        <v>17</v>
      </c>
      <c r="F2797" s="7" t="n">
        <v>28399</v>
      </c>
      <c r="G2797" s="7" t="s">
        <v>414</v>
      </c>
      <c r="H2797" s="7" t="n">
        <v>2</v>
      </c>
      <c r="I2797" s="7" t="n">
        <v>0</v>
      </c>
    </row>
    <row r="2798" spans="1:18">
      <c r="A2798" t="s">
        <v>4</v>
      </c>
      <c r="B2798" s="4" t="s">
        <v>5</v>
      </c>
    </row>
    <row r="2799" spans="1:18">
      <c r="A2799" t="n">
        <v>29730</v>
      </c>
      <c r="B2799" s="32" t="n">
        <v>28</v>
      </c>
    </row>
    <row r="2800" spans="1:18">
      <c r="A2800" t="s">
        <v>4</v>
      </c>
      <c r="B2800" s="4" t="s">
        <v>5</v>
      </c>
      <c r="C2800" s="4" t="s">
        <v>9</v>
      </c>
      <c r="D2800" s="4" t="s">
        <v>7</v>
      </c>
      <c r="E2800" s="4" t="s">
        <v>7</v>
      </c>
      <c r="F2800" s="4" t="s">
        <v>11</v>
      </c>
      <c r="G2800" s="4" t="s">
        <v>52</v>
      </c>
      <c r="H2800" s="4" t="s">
        <v>7</v>
      </c>
      <c r="I2800" s="4" t="s">
        <v>7</v>
      </c>
    </row>
    <row r="2801" spans="1:10">
      <c r="A2801" t="n">
        <v>29731</v>
      </c>
      <c r="B2801" s="36" t="n">
        <v>24</v>
      </c>
      <c r="C2801" s="7" t="n">
        <v>65533</v>
      </c>
      <c r="D2801" s="7" t="n">
        <v>7</v>
      </c>
      <c r="E2801" s="7" t="n">
        <v>17</v>
      </c>
      <c r="F2801" s="7" t="n">
        <v>28400</v>
      </c>
      <c r="G2801" s="7" t="s">
        <v>415</v>
      </c>
      <c r="H2801" s="7" t="n">
        <v>2</v>
      </c>
      <c r="I2801" s="7" t="n">
        <v>0</v>
      </c>
    </row>
    <row r="2802" spans="1:10">
      <c r="A2802" t="s">
        <v>4</v>
      </c>
      <c r="B2802" s="4" t="s">
        <v>5</v>
      </c>
    </row>
    <row r="2803" spans="1:10">
      <c r="A2803" t="n">
        <v>29832</v>
      </c>
      <c r="B2803" s="32" t="n">
        <v>28</v>
      </c>
    </row>
    <row r="2804" spans="1:10">
      <c r="A2804" t="s">
        <v>4</v>
      </c>
      <c r="B2804" s="4" t="s">
        <v>5</v>
      </c>
      <c r="C2804" s="4" t="s">
        <v>9</v>
      </c>
      <c r="D2804" s="4" t="s">
        <v>7</v>
      </c>
      <c r="E2804" s="4" t="s">
        <v>7</v>
      </c>
      <c r="F2804" s="4" t="s">
        <v>11</v>
      </c>
      <c r="G2804" s="4" t="s">
        <v>52</v>
      </c>
      <c r="H2804" s="4" t="s">
        <v>7</v>
      </c>
      <c r="I2804" s="4" t="s">
        <v>7</v>
      </c>
    </row>
    <row r="2805" spans="1:10">
      <c r="A2805" t="n">
        <v>29833</v>
      </c>
      <c r="B2805" s="36" t="n">
        <v>24</v>
      </c>
      <c r="C2805" s="7" t="n">
        <v>65533</v>
      </c>
      <c r="D2805" s="7" t="n">
        <v>7</v>
      </c>
      <c r="E2805" s="7" t="n">
        <v>17</v>
      </c>
      <c r="F2805" s="7" t="n">
        <v>28401</v>
      </c>
      <c r="G2805" s="7" t="s">
        <v>416</v>
      </c>
      <c r="H2805" s="7" t="n">
        <v>2</v>
      </c>
      <c r="I2805" s="7" t="n">
        <v>0</v>
      </c>
    </row>
    <row r="2806" spans="1:10">
      <c r="A2806" t="s">
        <v>4</v>
      </c>
      <c r="B2806" s="4" t="s">
        <v>5</v>
      </c>
    </row>
    <row r="2807" spans="1:10">
      <c r="A2807" t="n">
        <v>29932</v>
      </c>
      <c r="B2807" s="32" t="n">
        <v>28</v>
      </c>
    </row>
    <row r="2808" spans="1:10">
      <c r="A2808" t="s">
        <v>4</v>
      </c>
      <c r="B2808" s="4" t="s">
        <v>5</v>
      </c>
      <c r="C2808" s="4" t="s">
        <v>9</v>
      </c>
      <c r="D2808" s="4" t="s">
        <v>7</v>
      </c>
      <c r="E2808" s="4" t="s">
        <v>7</v>
      </c>
      <c r="F2808" s="4" t="s">
        <v>11</v>
      </c>
      <c r="G2808" s="4" t="s">
        <v>52</v>
      </c>
      <c r="H2808" s="4" t="s">
        <v>7</v>
      </c>
      <c r="I2808" s="4" t="s">
        <v>7</v>
      </c>
    </row>
    <row r="2809" spans="1:10">
      <c r="A2809" t="n">
        <v>29933</v>
      </c>
      <c r="B2809" s="36" t="n">
        <v>24</v>
      </c>
      <c r="C2809" s="7" t="n">
        <v>65533</v>
      </c>
      <c r="D2809" s="7" t="n">
        <v>7</v>
      </c>
      <c r="E2809" s="7" t="n">
        <v>17</v>
      </c>
      <c r="F2809" s="7" t="n">
        <v>28402</v>
      </c>
      <c r="G2809" s="7" t="s">
        <v>417</v>
      </c>
      <c r="H2809" s="7" t="n">
        <v>2</v>
      </c>
      <c r="I2809" s="7" t="n">
        <v>0</v>
      </c>
    </row>
    <row r="2810" spans="1:10">
      <c r="A2810" t="s">
        <v>4</v>
      </c>
      <c r="B2810" s="4" t="s">
        <v>5</v>
      </c>
    </row>
    <row r="2811" spans="1:10">
      <c r="A2811" t="n">
        <v>30068</v>
      </c>
      <c r="B2811" s="32" t="n">
        <v>28</v>
      </c>
    </row>
    <row r="2812" spans="1:10">
      <c r="A2812" t="s">
        <v>4</v>
      </c>
      <c r="B2812" s="4" t="s">
        <v>5</v>
      </c>
      <c r="C2812" s="4" t="s">
        <v>9</v>
      </c>
      <c r="D2812" s="4" t="s">
        <v>7</v>
      </c>
      <c r="E2812" s="4" t="s">
        <v>7</v>
      </c>
      <c r="F2812" s="4" t="s">
        <v>11</v>
      </c>
      <c r="G2812" s="4" t="s">
        <v>52</v>
      </c>
      <c r="H2812" s="4" t="s">
        <v>7</v>
      </c>
      <c r="I2812" s="4" t="s">
        <v>7</v>
      </c>
    </row>
    <row r="2813" spans="1:10">
      <c r="A2813" t="n">
        <v>30069</v>
      </c>
      <c r="B2813" s="36" t="n">
        <v>24</v>
      </c>
      <c r="C2813" s="7" t="n">
        <v>65533</v>
      </c>
      <c r="D2813" s="7" t="n">
        <v>7</v>
      </c>
      <c r="E2813" s="7" t="n">
        <v>17</v>
      </c>
      <c r="F2813" s="7" t="n">
        <v>28403</v>
      </c>
      <c r="G2813" s="7" t="s">
        <v>418</v>
      </c>
      <c r="H2813" s="7" t="n">
        <v>2</v>
      </c>
      <c r="I2813" s="7" t="n">
        <v>0</v>
      </c>
    </row>
    <row r="2814" spans="1:10">
      <c r="A2814" t="s">
        <v>4</v>
      </c>
      <c r="B2814" s="4" t="s">
        <v>5</v>
      </c>
    </row>
    <row r="2815" spans="1:10">
      <c r="A2815" t="n">
        <v>30165</v>
      </c>
      <c r="B2815" s="32" t="n">
        <v>28</v>
      </c>
    </row>
    <row r="2816" spans="1:10">
      <c r="A2816" t="s">
        <v>4</v>
      </c>
      <c r="B2816" s="4" t="s">
        <v>5</v>
      </c>
      <c r="C2816" s="4" t="s">
        <v>9</v>
      </c>
      <c r="D2816" s="4" t="s">
        <v>7</v>
      </c>
      <c r="E2816" s="4" t="s">
        <v>7</v>
      </c>
      <c r="F2816" s="4" t="s">
        <v>11</v>
      </c>
      <c r="G2816" s="4" t="s">
        <v>52</v>
      </c>
      <c r="H2816" s="4" t="s">
        <v>7</v>
      </c>
      <c r="I2816" s="4" t="s">
        <v>7</v>
      </c>
    </row>
    <row r="2817" spans="1:9">
      <c r="A2817" t="n">
        <v>30166</v>
      </c>
      <c r="B2817" s="36" t="n">
        <v>24</v>
      </c>
      <c r="C2817" s="7" t="n">
        <v>65533</v>
      </c>
      <c r="D2817" s="7" t="n">
        <v>7</v>
      </c>
      <c r="E2817" s="7" t="n">
        <v>17</v>
      </c>
      <c r="F2817" s="7" t="n">
        <v>28404</v>
      </c>
      <c r="G2817" s="7" t="s">
        <v>419</v>
      </c>
      <c r="H2817" s="7" t="n">
        <v>2</v>
      </c>
      <c r="I2817" s="7" t="n">
        <v>0</v>
      </c>
    </row>
    <row r="2818" spans="1:9">
      <c r="A2818" t="s">
        <v>4</v>
      </c>
      <c r="B2818" s="4" t="s">
        <v>5</v>
      </c>
    </row>
    <row r="2819" spans="1:9">
      <c r="A2819" t="n">
        <v>30192</v>
      </c>
      <c r="B2819" s="32" t="n">
        <v>28</v>
      </c>
    </row>
    <row r="2820" spans="1:9">
      <c r="A2820" t="s">
        <v>4</v>
      </c>
      <c r="B2820" s="4" t="s">
        <v>5</v>
      </c>
      <c r="C2820" s="4" t="s">
        <v>7</v>
      </c>
    </row>
    <row r="2821" spans="1:9">
      <c r="A2821" t="n">
        <v>30193</v>
      </c>
      <c r="B2821" s="37" t="n">
        <v>27</v>
      </c>
      <c r="C2821" s="7" t="n">
        <v>0</v>
      </c>
    </row>
    <row r="2822" spans="1:9">
      <c r="A2822" t="s">
        <v>4</v>
      </c>
      <c r="B2822" s="4" t="s">
        <v>5</v>
      </c>
      <c r="C2822" s="4" t="s">
        <v>7</v>
      </c>
      <c r="D2822" s="4" t="s">
        <v>7</v>
      </c>
      <c r="E2822" s="4" t="s">
        <v>7</v>
      </c>
      <c r="F2822" s="4" t="s">
        <v>10</v>
      </c>
      <c r="G2822" s="4" t="s">
        <v>10</v>
      </c>
      <c r="H2822" s="4" t="s">
        <v>10</v>
      </c>
      <c r="I2822" s="4" t="s">
        <v>10</v>
      </c>
      <c r="J2822" s="4" t="s">
        <v>10</v>
      </c>
    </row>
    <row r="2823" spans="1:9">
      <c r="A2823" t="n">
        <v>30195</v>
      </c>
      <c r="B2823" s="52" t="n">
        <v>76</v>
      </c>
      <c r="C2823" s="7" t="n">
        <v>7</v>
      </c>
      <c r="D2823" s="7" t="n">
        <v>3</v>
      </c>
      <c r="E2823" s="7" t="n">
        <v>0</v>
      </c>
      <c r="F2823" s="7" t="n">
        <v>1</v>
      </c>
      <c r="G2823" s="7" t="n">
        <v>1</v>
      </c>
      <c r="H2823" s="7" t="n">
        <v>1</v>
      </c>
      <c r="I2823" s="7" t="n">
        <v>1</v>
      </c>
      <c r="J2823" s="7" t="n">
        <v>1000</v>
      </c>
    </row>
    <row r="2824" spans="1:9">
      <c r="A2824" t="s">
        <v>4</v>
      </c>
      <c r="B2824" s="4" t="s">
        <v>5</v>
      </c>
      <c r="C2824" s="4" t="s">
        <v>7</v>
      </c>
      <c r="D2824" s="4" t="s">
        <v>7</v>
      </c>
    </row>
    <row r="2825" spans="1:9">
      <c r="A2825" t="n">
        <v>30219</v>
      </c>
      <c r="B2825" s="58" t="n">
        <v>77</v>
      </c>
      <c r="C2825" s="7" t="n">
        <v>7</v>
      </c>
      <c r="D2825" s="7" t="n">
        <v>3</v>
      </c>
    </row>
    <row r="2826" spans="1:9">
      <c r="A2826" t="s">
        <v>4</v>
      </c>
      <c r="B2826" s="4" t="s">
        <v>5</v>
      </c>
      <c r="C2826" s="4" t="s">
        <v>9</v>
      </c>
    </row>
    <row r="2827" spans="1:9">
      <c r="A2827" t="n">
        <v>30222</v>
      </c>
      <c r="B2827" s="26" t="n">
        <v>16</v>
      </c>
      <c r="C2827" s="7" t="n">
        <v>500</v>
      </c>
    </row>
    <row r="2828" spans="1:9">
      <c r="A2828" t="s">
        <v>4</v>
      </c>
      <c r="B2828" s="4" t="s">
        <v>5</v>
      </c>
      <c r="C2828" s="4" t="s">
        <v>7</v>
      </c>
      <c r="D2828" s="4" t="s">
        <v>9</v>
      </c>
      <c r="E2828" s="4" t="s">
        <v>9</v>
      </c>
      <c r="F2828" s="4" t="s">
        <v>9</v>
      </c>
      <c r="G2828" s="4" t="s">
        <v>9</v>
      </c>
      <c r="H2828" s="4" t="s">
        <v>7</v>
      </c>
    </row>
    <row r="2829" spans="1:9">
      <c r="A2829" t="n">
        <v>30225</v>
      </c>
      <c r="B2829" s="35" t="n">
        <v>25</v>
      </c>
      <c r="C2829" s="7" t="n">
        <v>5</v>
      </c>
      <c r="D2829" s="7" t="n">
        <v>65535</v>
      </c>
      <c r="E2829" s="7" t="n">
        <v>500</v>
      </c>
      <c r="F2829" s="7" t="n">
        <v>65535</v>
      </c>
      <c r="G2829" s="7" t="n">
        <v>65535</v>
      </c>
      <c r="H2829" s="7" t="n">
        <v>0</v>
      </c>
    </row>
    <row r="2830" spans="1:9">
      <c r="A2830" t="s">
        <v>4</v>
      </c>
      <c r="B2830" s="4" t="s">
        <v>5</v>
      </c>
      <c r="C2830" s="4" t="s">
        <v>9</v>
      </c>
      <c r="D2830" s="4" t="s">
        <v>7</v>
      </c>
      <c r="E2830" s="4" t="s">
        <v>7</v>
      </c>
      <c r="F2830" s="4" t="s">
        <v>11</v>
      </c>
      <c r="G2830" s="4" t="s">
        <v>52</v>
      </c>
      <c r="H2830" s="4" t="s">
        <v>7</v>
      </c>
      <c r="I2830" s="4" t="s">
        <v>7</v>
      </c>
      <c r="J2830" s="4" t="s">
        <v>7</v>
      </c>
      <c r="K2830" s="4" t="s">
        <v>11</v>
      </c>
      <c r="L2830" s="4" t="s">
        <v>52</v>
      </c>
      <c r="M2830" s="4" t="s">
        <v>7</v>
      </c>
      <c r="N2830" s="4" t="s">
        <v>7</v>
      </c>
      <c r="O2830" s="4" t="s">
        <v>7</v>
      </c>
      <c r="P2830" s="4" t="s">
        <v>11</v>
      </c>
      <c r="Q2830" s="4" t="s">
        <v>52</v>
      </c>
      <c r="R2830" s="4" t="s">
        <v>7</v>
      </c>
      <c r="S2830" s="4" t="s">
        <v>7</v>
      </c>
      <c r="T2830" s="4" t="s">
        <v>7</v>
      </c>
      <c r="U2830" s="4" t="s">
        <v>11</v>
      </c>
      <c r="V2830" s="4" t="s">
        <v>52</v>
      </c>
      <c r="W2830" s="4" t="s">
        <v>7</v>
      </c>
      <c r="X2830" s="4" t="s">
        <v>7</v>
      </c>
    </row>
    <row r="2831" spans="1:9">
      <c r="A2831" t="n">
        <v>30236</v>
      </c>
      <c r="B2831" s="36" t="n">
        <v>24</v>
      </c>
      <c r="C2831" s="7" t="n">
        <v>65533</v>
      </c>
      <c r="D2831" s="7" t="n">
        <v>7</v>
      </c>
      <c r="E2831" s="7" t="n">
        <v>17</v>
      </c>
      <c r="F2831" s="7" t="n">
        <v>28405</v>
      </c>
      <c r="G2831" s="7" t="s">
        <v>420</v>
      </c>
      <c r="H2831" s="7" t="n">
        <v>2</v>
      </c>
      <c r="I2831" s="7" t="n">
        <v>3</v>
      </c>
      <c r="J2831" s="7" t="n">
        <v>17</v>
      </c>
      <c r="K2831" s="7" t="n">
        <v>28406</v>
      </c>
      <c r="L2831" s="7" t="s">
        <v>421</v>
      </c>
      <c r="M2831" s="7" t="n">
        <v>2</v>
      </c>
      <c r="N2831" s="7" t="n">
        <v>3</v>
      </c>
      <c r="O2831" s="7" t="n">
        <v>17</v>
      </c>
      <c r="P2831" s="7" t="n">
        <v>28407</v>
      </c>
      <c r="Q2831" s="7" t="s">
        <v>422</v>
      </c>
      <c r="R2831" s="7" t="n">
        <v>2</v>
      </c>
      <c r="S2831" s="7" t="n">
        <v>3</v>
      </c>
      <c r="T2831" s="7" t="n">
        <v>17</v>
      </c>
      <c r="U2831" s="7" t="n">
        <v>28408</v>
      </c>
      <c r="V2831" s="7" t="s">
        <v>423</v>
      </c>
      <c r="W2831" s="7" t="n">
        <v>2</v>
      </c>
      <c r="X2831" s="7" t="n">
        <v>0</v>
      </c>
    </row>
    <row r="2832" spans="1:9">
      <c r="A2832" t="s">
        <v>4</v>
      </c>
      <c r="B2832" s="4" t="s">
        <v>5</v>
      </c>
    </row>
    <row r="2833" spans="1:24">
      <c r="A2833" t="n">
        <v>30643</v>
      </c>
      <c r="B2833" s="32" t="n">
        <v>28</v>
      </c>
    </row>
    <row r="2834" spans="1:24">
      <c r="A2834" t="s">
        <v>4</v>
      </c>
      <c r="B2834" s="4" t="s">
        <v>5</v>
      </c>
      <c r="C2834" s="4" t="s">
        <v>7</v>
      </c>
    </row>
    <row r="2835" spans="1:24">
      <c r="A2835" t="n">
        <v>30644</v>
      </c>
      <c r="B2835" s="37" t="n">
        <v>27</v>
      </c>
      <c r="C2835" s="7" t="n">
        <v>0</v>
      </c>
    </row>
    <row r="2836" spans="1:24">
      <c r="A2836" t="s">
        <v>4</v>
      </c>
      <c r="B2836" s="4" t="s">
        <v>5</v>
      </c>
      <c r="C2836" s="4" t="s">
        <v>7</v>
      </c>
      <c r="D2836" s="4" t="s">
        <v>7</v>
      </c>
      <c r="E2836" s="4" t="s">
        <v>7</v>
      </c>
      <c r="F2836" s="4" t="s">
        <v>10</v>
      </c>
      <c r="G2836" s="4" t="s">
        <v>10</v>
      </c>
      <c r="H2836" s="4" t="s">
        <v>10</v>
      </c>
      <c r="I2836" s="4" t="s">
        <v>10</v>
      </c>
      <c r="J2836" s="4" t="s">
        <v>10</v>
      </c>
    </row>
    <row r="2837" spans="1:24">
      <c r="A2837" t="n">
        <v>30646</v>
      </c>
      <c r="B2837" s="52" t="n">
        <v>76</v>
      </c>
      <c r="C2837" s="7" t="n">
        <v>7</v>
      </c>
      <c r="D2837" s="7" t="n">
        <v>3</v>
      </c>
      <c r="E2837" s="7" t="n">
        <v>0</v>
      </c>
      <c r="F2837" s="7" t="n">
        <v>1</v>
      </c>
      <c r="G2837" s="7" t="n">
        <v>1</v>
      </c>
      <c r="H2837" s="7" t="n">
        <v>1</v>
      </c>
      <c r="I2837" s="7" t="n">
        <v>0</v>
      </c>
      <c r="J2837" s="7" t="n">
        <v>1000</v>
      </c>
    </row>
    <row r="2838" spans="1:24">
      <c r="A2838" t="s">
        <v>4</v>
      </c>
      <c r="B2838" s="4" t="s">
        <v>5</v>
      </c>
      <c r="C2838" s="4" t="s">
        <v>7</v>
      </c>
      <c r="D2838" s="4" t="s">
        <v>7</v>
      </c>
    </row>
    <row r="2839" spans="1:24">
      <c r="A2839" t="n">
        <v>30670</v>
      </c>
      <c r="B2839" s="58" t="n">
        <v>77</v>
      </c>
      <c r="C2839" s="7" t="n">
        <v>7</v>
      </c>
      <c r="D2839" s="7" t="n">
        <v>3</v>
      </c>
    </row>
    <row r="2840" spans="1:24">
      <c r="A2840" t="s">
        <v>4</v>
      </c>
      <c r="B2840" s="4" t="s">
        <v>5</v>
      </c>
      <c r="C2840" s="4" t="s">
        <v>9</v>
      </c>
      <c r="D2840" s="4" t="s">
        <v>7</v>
      </c>
      <c r="E2840" s="4" t="s">
        <v>12</v>
      </c>
      <c r="F2840" s="4" t="s">
        <v>10</v>
      </c>
      <c r="G2840" s="4" t="s">
        <v>10</v>
      </c>
      <c r="H2840" s="4" t="s">
        <v>10</v>
      </c>
    </row>
    <row r="2841" spans="1:24">
      <c r="A2841" t="n">
        <v>30673</v>
      </c>
      <c r="B2841" s="45" t="n">
        <v>48</v>
      </c>
      <c r="C2841" s="7" t="n">
        <v>0</v>
      </c>
      <c r="D2841" s="7" t="n">
        <v>0</v>
      </c>
      <c r="E2841" s="7" t="s">
        <v>363</v>
      </c>
      <c r="F2841" s="7" t="n">
        <v>0</v>
      </c>
      <c r="G2841" s="7" t="n">
        <v>1</v>
      </c>
      <c r="H2841" s="7" t="n">
        <v>0</v>
      </c>
    </row>
    <row r="2842" spans="1:24">
      <c r="A2842" t="s">
        <v>4</v>
      </c>
      <c r="B2842" s="4" t="s">
        <v>5</v>
      </c>
      <c r="C2842" s="4" t="s">
        <v>9</v>
      </c>
      <c r="D2842" s="4" t="s">
        <v>10</v>
      </c>
      <c r="E2842" s="4" t="s">
        <v>10</v>
      </c>
      <c r="F2842" s="4" t="s">
        <v>10</v>
      </c>
      <c r="G2842" s="4" t="s">
        <v>10</v>
      </c>
    </row>
    <row r="2843" spans="1:24">
      <c r="A2843" t="n">
        <v>30699</v>
      </c>
      <c r="B2843" s="42" t="n">
        <v>46</v>
      </c>
      <c r="C2843" s="7" t="n">
        <v>0</v>
      </c>
      <c r="D2843" s="7" t="n">
        <v>-16.7000007629395</v>
      </c>
      <c r="E2843" s="7" t="n">
        <v>0</v>
      </c>
      <c r="F2843" s="7" t="n">
        <v>20.9500007629395</v>
      </c>
      <c r="G2843" s="7" t="n">
        <v>210</v>
      </c>
    </row>
    <row r="2844" spans="1:24">
      <c r="A2844" t="s">
        <v>4</v>
      </c>
      <c r="B2844" s="4" t="s">
        <v>5</v>
      </c>
      <c r="C2844" s="4" t="s">
        <v>9</v>
      </c>
      <c r="D2844" s="4" t="s">
        <v>9</v>
      </c>
      <c r="E2844" s="4" t="s">
        <v>10</v>
      </c>
      <c r="F2844" s="4" t="s">
        <v>7</v>
      </c>
    </row>
    <row r="2845" spans="1:24">
      <c r="A2845" t="n">
        <v>30718</v>
      </c>
      <c r="B2845" s="70" t="n">
        <v>53</v>
      </c>
      <c r="C2845" s="7" t="n">
        <v>0</v>
      </c>
      <c r="D2845" s="7" t="n">
        <v>23</v>
      </c>
      <c r="E2845" s="7" t="n">
        <v>0</v>
      </c>
      <c r="F2845" s="7" t="n">
        <v>0</v>
      </c>
    </row>
    <row r="2846" spans="1:24">
      <c r="A2846" t="s">
        <v>4</v>
      </c>
      <c r="B2846" s="4" t="s">
        <v>5</v>
      </c>
      <c r="C2846" s="4" t="s">
        <v>9</v>
      </c>
      <c r="D2846" s="4" t="s">
        <v>10</v>
      </c>
      <c r="E2846" s="4" t="s">
        <v>10</v>
      </c>
      <c r="F2846" s="4" t="s">
        <v>10</v>
      </c>
      <c r="G2846" s="4" t="s">
        <v>9</v>
      </c>
      <c r="H2846" s="4" t="s">
        <v>9</v>
      </c>
    </row>
    <row r="2847" spans="1:24">
      <c r="A2847" t="n">
        <v>30728</v>
      </c>
      <c r="B2847" s="65" t="n">
        <v>60</v>
      </c>
      <c r="C2847" s="7" t="n">
        <v>0</v>
      </c>
      <c r="D2847" s="7" t="n">
        <v>0</v>
      </c>
      <c r="E2847" s="7" t="n">
        <v>0</v>
      </c>
      <c r="F2847" s="7" t="n">
        <v>0</v>
      </c>
      <c r="G2847" s="7" t="n">
        <v>0</v>
      </c>
      <c r="H2847" s="7" t="n">
        <v>1</v>
      </c>
    </row>
    <row r="2848" spans="1:24">
      <c r="A2848" t="s">
        <v>4</v>
      </c>
      <c r="B2848" s="4" t="s">
        <v>5</v>
      </c>
      <c r="C2848" s="4" t="s">
        <v>9</v>
      </c>
      <c r="D2848" s="4" t="s">
        <v>10</v>
      </c>
      <c r="E2848" s="4" t="s">
        <v>10</v>
      </c>
      <c r="F2848" s="4" t="s">
        <v>10</v>
      </c>
      <c r="G2848" s="4" t="s">
        <v>9</v>
      </c>
      <c r="H2848" s="4" t="s">
        <v>9</v>
      </c>
    </row>
    <row r="2849" spans="1:10">
      <c r="A2849" t="n">
        <v>30747</v>
      </c>
      <c r="B2849" s="65" t="n">
        <v>60</v>
      </c>
      <c r="C2849" s="7" t="n">
        <v>0</v>
      </c>
      <c r="D2849" s="7" t="n">
        <v>0</v>
      </c>
      <c r="E2849" s="7" t="n">
        <v>0</v>
      </c>
      <c r="F2849" s="7" t="n">
        <v>0</v>
      </c>
      <c r="G2849" s="7" t="n">
        <v>0</v>
      </c>
      <c r="H2849" s="7" t="n">
        <v>0</v>
      </c>
    </row>
    <row r="2850" spans="1:10">
      <c r="A2850" t="s">
        <v>4</v>
      </c>
      <c r="B2850" s="4" t="s">
        <v>5</v>
      </c>
      <c r="C2850" s="4" t="s">
        <v>9</v>
      </c>
      <c r="D2850" s="4" t="s">
        <v>9</v>
      </c>
      <c r="E2850" s="4" t="s">
        <v>9</v>
      </c>
    </row>
    <row r="2851" spans="1:10">
      <c r="A2851" t="n">
        <v>30766</v>
      </c>
      <c r="B2851" s="63" t="n">
        <v>61</v>
      </c>
      <c r="C2851" s="7" t="n">
        <v>0</v>
      </c>
      <c r="D2851" s="7" t="n">
        <v>65533</v>
      </c>
      <c r="E2851" s="7" t="n">
        <v>0</v>
      </c>
    </row>
    <row r="2852" spans="1:10">
      <c r="A2852" t="s">
        <v>4</v>
      </c>
      <c r="B2852" s="4" t="s">
        <v>5</v>
      </c>
      <c r="C2852" s="4" t="s">
        <v>9</v>
      </c>
    </row>
    <row r="2853" spans="1:10">
      <c r="A2853" t="n">
        <v>30773</v>
      </c>
      <c r="B2853" s="26" t="n">
        <v>16</v>
      </c>
      <c r="C2853" s="7" t="n">
        <v>0</v>
      </c>
    </row>
    <row r="2854" spans="1:10">
      <c r="A2854" t="s">
        <v>4</v>
      </c>
      <c r="B2854" s="4" t="s">
        <v>5</v>
      </c>
      <c r="C2854" s="4" t="s">
        <v>9</v>
      </c>
      <c r="D2854" s="4" t="s">
        <v>9</v>
      </c>
      <c r="E2854" s="4" t="s">
        <v>9</v>
      </c>
    </row>
    <row r="2855" spans="1:10">
      <c r="A2855" t="n">
        <v>30776</v>
      </c>
      <c r="B2855" s="63" t="n">
        <v>61</v>
      </c>
      <c r="C2855" s="7" t="n">
        <v>0</v>
      </c>
      <c r="D2855" s="7" t="n">
        <v>23</v>
      </c>
      <c r="E2855" s="7" t="n">
        <v>0</v>
      </c>
    </row>
    <row r="2856" spans="1:10">
      <c r="A2856" t="s">
        <v>4</v>
      </c>
      <c r="B2856" s="4" t="s">
        <v>5</v>
      </c>
      <c r="C2856" s="4" t="s">
        <v>7</v>
      </c>
      <c r="D2856" s="4" t="s">
        <v>9</v>
      </c>
      <c r="E2856" s="4" t="s">
        <v>12</v>
      </c>
      <c r="F2856" s="4" t="s">
        <v>12</v>
      </c>
      <c r="G2856" s="4" t="s">
        <v>12</v>
      </c>
      <c r="H2856" s="4" t="s">
        <v>12</v>
      </c>
    </row>
    <row r="2857" spans="1:10">
      <c r="A2857" t="n">
        <v>30783</v>
      </c>
      <c r="B2857" s="30" t="n">
        <v>51</v>
      </c>
      <c r="C2857" s="7" t="n">
        <v>3</v>
      </c>
      <c r="D2857" s="7" t="n">
        <v>0</v>
      </c>
      <c r="E2857" s="7" t="s">
        <v>263</v>
      </c>
      <c r="F2857" s="7" t="s">
        <v>244</v>
      </c>
      <c r="G2857" s="7" t="s">
        <v>245</v>
      </c>
      <c r="H2857" s="7" t="s">
        <v>246</v>
      </c>
    </row>
    <row r="2858" spans="1:10">
      <c r="A2858" t="s">
        <v>4</v>
      </c>
      <c r="B2858" s="4" t="s">
        <v>5</v>
      </c>
      <c r="C2858" s="4" t="s">
        <v>7</v>
      </c>
      <c r="D2858" s="4" t="s">
        <v>9</v>
      </c>
      <c r="E2858" s="4" t="s">
        <v>12</v>
      </c>
      <c r="F2858" s="4" t="s">
        <v>12</v>
      </c>
      <c r="G2858" s="4" t="s">
        <v>12</v>
      </c>
      <c r="H2858" s="4" t="s">
        <v>12</v>
      </c>
    </row>
    <row r="2859" spans="1:10">
      <c r="A2859" t="n">
        <v>30796</v>
      </c>
      <c r="B2859" s="30" t="n">
        <v>51</v>
      </c>
      <c r="C2859" s="7" t="n">
        <v>3</v>
      </c>
      <c r="D2859" s="7" t="n">
        <v>23</v>
      </c>
      <c r="E2859" s="7" t="s">
        <v>243</v>
      </c>
      <c r="F2859" s="7" t="s">
        <v>244</v>
      </c>
      <c r="G2859" s="7" t="s">
        <v>245</v>
      </c>
      <c r="H2859" s="7" t="s">
        <v>246</v>
      </c>
    </row>
    <row r="2860" spans="1:10">
      <c r="A2860" t="s">
        <v>4</v>
      </c>
      <c r="B2860" s="4" t="s">
        <v>5</v>
      </c>
      <c r="C2860" s="4" t="s">
        <v>7</v>
      </c>
      <c r="D2860" s="4" t="s">
        <v>7</v>
      </c>
      <c r="E2860" s="4" t="s">
        <v>10</v>
      </c>
      <c r="F2860" s="4" t="s">
        <v>10</v>
      </c>
      <c r="G2860" s="4" t="s">
        <v>10</v>
      </c>
      <c r="H2860" s="4" t="s">
        <v>9</v>
      </c>
    </row>
    <row r="2861" spans="1:10">
      <c r="A2861" t="n">
        <v>30809</v>
      </c>
      <c r="B2861" s="55" t="n">
        <v>45</v>
      </c>
      <c r="C2861" s="7" t="n">
        <v>2</v>
      </c>
      <c r="D2861" s="7" t="n">
        <v>3</v>
      </c>
      <c r="E2861" s="7" t="n">
        <v>-16.8600006103516</v>
      </c>
      <c r="F2861" s="7" t="n">
        <v>1.47000002861023</v>
      </c>
      <c r="G2861" s="7" t="n">
        <v>20.4200000762939</v>
      </c>
      <c r="H2861" s="7" t="n">
        <v>0</v>
      </c>
    </row>
    <row r="2862" spans="1:10">
      <c r="A2862" t="s">
        <v>4</v>
      </c>
      <c r="B2862" s="4" t="s">
        <v>5</v>
      </c>
      <c r="C2862" s="4" t="s">
        <v>7</v>
      </c>
      <c r="D2862" s="4" t="s">
        <v>7</v>
      </c>
      <c r="E2862" s="4" t="s">
        <v>10</v>
      </c>
      <c r="F2862" s="4" t="s">
        <v>10</v>
      </c>
      <c r="G2862" s="4" t="s">
        <v>10</v>
      </c>
      <c r="H2862" s="4" t="s">
        <v>9</v>
      </c>
      <c r="I2862" s="4" t="s">
        <v>7</v>
      </c>
    </row>
    <row r="2863" spans="1:10">
      <c r="A2863" t="n">
        <v>30826</v>
      </c>
      <c r="B2863" s="55" t="n">
        <v>45</v>
      </c>
      <c r="C2863" s="7" t="n">
        <v>4</v>
      </c>
      <c r="D2863" s="7" t="n">
        <v>3</v>
      </c>
      <c r="E2863" s="7" t="n">
        <v>3.27999997138977</v>
      </c>
      <c r="F2863" s="7" t="n">
        <v>231.970001220703</v>
      </c>
      <c r="G2863" s="7" t="n">
        <v>-5</v>
      </c>
      <c r="H2863" s="7" t="n">
        <v>0</v>
      </c>
      <c r="I2863" s="7" t="n">
        <v>0</v>
      </c>
    </row>
    <row r="2864" spans="1:10">
      <c r="A2864" t="s">
        <v>4</v>
      </c>
      <c r="B2864" s="4" t="s">
        <v>5</v>
      </c>
      <c r="C2864" s="4" t="s">
        <v>7</v>
      </c>
      <c r="D2864" s="4" t="s">
        <v>7</v>
      </c>
      <c r="E2864" s="4" t="s">
        <v>10</v>
      </c>
      <c r="F2864" s="4" t="s">
        <v>9</v>
      </c>
    </row>
    <row r="2865" spans="1:9">
      <c r="A2865" t="n">
        <v>30844</v>
      </c>
      <c r="B2865" s="55" t="n">
        <v>45</v>
      </c>
      <c r="C2865" s="7" t="n">
        <v>5</v>
      </c>
      <c r="D2865" s="7" t="n">
        <v>3</v>
      </c>
      <c r="E2865" s="7" t="n">
        <v>2.09999990463257</v>
      </c>
      <c r="F2865" s="7" t="n">
        <v>0</v>
      </c>
    </row>
    <row r="2866" spans="1:9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10</v>
      </c>
      <c r="F2866" s="4" t="s">
        <v>9</v>
      </c>
    </row>
    <row r="2867" spans="1:9">
      <c r="A2867" t="n">
        <v>30853</v>
      </c>
      <c r="B2867" s="55" t="n">
        <v>45</v>
      </c>
      <c r="C2867" s="7" t="n">
        <v>5</v>
      </c>
      <c r="D2867" s="7" t="n">
        <v>3</v>
      </c>
      <c r="E2867" s="7" t="n">
        <v>1.89999997615814</v>
      </c>
      <c r="F2867" s="7" t="n">
        <v>1500</v>
      </c>
    </row>
    <row r="2868" spans="1:9">
      <c r="A2868" t="s">
        <v>4</v>
      </c>
      <c r="B2868" s="4" t="s">
        <v>5</v>
      </c>
      <c r="C2868" s="4" t="s">
        <v>7</v>
      </c>
      <c r="D2868" s="4" t="s">
        <v>7</v>
      </c>
      <c r="E2868" s="4" t="s">
        <v>10</v>
      </c>
      <c r="F2868" s="4" t="s">
        <v>9</v>
      </c>
    </row>
    <row r="2869" spans="1:9">
      <c r="A2869" t="n">
        <v>30862</v>
      </c>
      <c r="B2869" s="55" t="n">
        <v>45</v>
      </c>
      <c r="C2869" s="7" t="n">
        <v>11</v>
      </c>
      <c r="D2869" s="7" t="n">
        <v>3</v>
      </c>
      <c r="E2869" s="7" t="n">
        <v>32.5</v>
      </c>
      <c r="F2869" s="7" t="n">
        <v>0</v>
      </c>
    </row>
    <row r="2870" spans="1:9">
      <c r="A2870" t="s">
        <v>4</v>
      </c>
      <c r="B2870" s="4" t="s">
        <v>5</v>
      </c>
      <c r="C2870" s="4" t="s">
        <v>7</v>
      </c>
    </row>
    <row r="2871" spans="1:9">
      <c r="A2871" t="n">
        <v>30871</v>
      </c>
      <c r="B2871" s="54" t="n">
        <v>116</v>
      </c>
      <c r="C2871" s="7" t="n">
        <v>0</v>
      </c>
    </row>
    <row r="2872" spans="1:9">
      <c r="A2872" t="s">
        <v>4</v>
      </c>
      <c r="B2872" s="4" t="s">
        <v>5</v>
      </c>
      <c r="C2872" s="4" t="s">
        <v>7</v>
      </c>
      <c r="D2872" s="4" t="s">
        <v>9</v>
      </c>
    </row>
    <row r="2873" spans="1:9">
      <c r="A2873" t="n">
        <v>30873</v>
      </c>
      <c r="B2873" s="54" t="n">
        <v>116</v>
      </c>
      <c r="C2873" s="7" t="n">
        <v>2</v>
      </c>
      <c r="D2873" s="7" t="n">
        <v>1</v>
      </c>
    </row>
    <row r="2874" spans="1:9">
      <c r="A2874" t="s">
        <v>4</v>
      </c>
      <c r="B2874" s="4" t="s">
        <v>5</v>
      </c>
      <c r="C2874" s="4" t="s">
        <v>7</v>
      </c>
      <c r="D2874" s="4" t="s">
        <v>11</v>
      </c>
    </row>
    <row r="2875" spans="1:9">
      <c r="A2875" t="n">
        <v>30877</v>
      </c>
      <c r="B2875" s="54" t="n">
        <v>116</v>
      </c>
      <c r="C2875" s="7" t="n">
        <v>5</v>
      </c>
      <c r="D2875" s="7" t="n">
        <v>1092616192</v>
      </c>
    </row>
    <row r="2876" spans="1:9">
      <c r="A2876" t="s">
        <v>4</v>
      </c>
      <c r="B2876" s="4" t="s">
        <v>5</v>
      </c>
      <c r="C2876" s="4" t="s">
        <v>7</v>
      </c>
      <c r="D2876" s="4" t="s">
        <v>9</v>
      </c>
    </row>
    <row r="2877" spans="1:9">
      <c r="A2877" t="n">
        <v>30883</v>
      </c>
      <c r="B2877" s="54" t="n">
        <v>116</v>
      </c>
      <c r="C2877" s="7" t="n">
        <v>6</v>
      </c>
      <c r="D2877" s="7" t="n">
        <v>1</v>
      </c>
    </row>
    <row r="2878" spans="1:9">
      <c r="A2878" t="s">
        <v>4</v>
      </c>
      <c r="B2878" s="4" t="s">
        <v>5</v>
      </c>
      <c r="C2878" s="4" t="s">
        <v>7</v>
      </c>
      <c r="D2878" s="4" t="s">
        <v>9</v>
      </c>
      <c r="E2878" s="4" t="s">
        <v>11</v>
      </c>
      <c r="F2878" s="4" t="s">
        <v>9</v>
      </c>
    </row>
    <row r="2879" spans="1:9">
      <c r="A2879" t="n">
        <v>30887</v>
      </c>
      <c r="B2879" s="9" t="n">
        <v>50</v>
      </c>
      <c r="C2879" s="7" t="n">
        <v>3</v>
      </c>
      <c r="D2879" s="7" t="n">
        <v>5043</v>
      </c>
      <c r="E2879" s="7" t="n">
        <v>1045220557</v>
      </c>
      <c r="F2879" s="7" t="n">
        <v>2000</v>
      </c>
    </row>
    <row r="2880" spans="1:9">
      <c r="A2880" t="s">
        <v>4</v>
      </c>
      <c r="B2880" s="4" t="s">
        <v>5</v>
      </c>
      <c r="C2880" s="4" t="s">
        <v>7</v>
      </c>
      <c r="D2880" s="4" t="s">
        <v>9</v>
      </c>
      <c r="E2880" s="4" t="s">
        <v>10</v>
      </c>
    </row>
    <row r="2881" spans="1:6">
      <c r="A2881" t="n">
        <v>30897</v>
      </c>
      <c r="B2881" s="25" t="n">
        <v>58</v>
      </c>
      <c r="C2881" s="7" t="n">
        <v>100</v>
      </c>
      <c r="D2881" s="7" t="n">
        <v>1000</v>
      </c>
      <c r="E2881" s="7" t="n">
        <v>1</v>
      </c>
    </row>
    <row r="2882" spans="1:6">
      <c r="A2882" t="s">
        <v>4</v>
      </c>
      <c r="B2882" s="4" t="s">
        <v>5</v>
      </c>
      <c r="C2882" s="4" t="s">
        <v>7</v>
      </c>
      <c r="D2882" s="4" t="s">
        <v>9</v>
      </c>
    </row>
    <row r="2883" spans="1:6">
      <c r="A2883" t="n">
        <v>30905</v>
      </c>
      <c r="B2883" s="25" t="n">
        <v>58</v>
      </c>
      <c r="C2883" s="7" t="n">
        <v>255</v>
      </c>
      <c r="D2883" s="7" t="n">
        <v>0</v>
      </c>
    </row>
    <row r="2884" spans="1:6">
      <c r="A2884" t="s">
        <v>4</v>
      </c>
      <c r="B2884" s="4" t="s">
        <v>5</v>
      </c>
      <c r="C2884" s="4" t="s">
        <v>7</v>
      </c>
      <c r="D2884" s="4" t="s">
        <v>9</v>
      </c>
    </row>
    <row r="2885" spans="1:6">
      <c r="A2885" t="n">
        <v>30909</v>
      </c>
      <c r="B2885" s="55" t="n">
        <v>45</v>
      </c>
      <c r="C2885" s="7" t="n">
        <v>7</v>
      </c>
      <c r="D2885" s="7" t="n">
        <v>255</v>
      </c>
    </row>
    <row r="2886" spans="1:6">
      <c r="A2886" t="s">
        <v>4</v>
      </c>
      <c r="B2886" s="4" t="s">
        <v>5</v>
      </c>
      <c r="C2886" s="4" t="s">
        <v>7</v>
      </c>
      <c r="D2886" s="4" t="s">
        <v>9</v>
      </c>
      <c r="E2886" s="4" t="s">
        <v>12</v>
      </c>
    </row>
    <row r="2887" spans="1:6">
      <c r="A2887" t="n">
        <v>30913</v>
      </c>
      <c r="B2887" s="30" t="n">
        <v>51</v>
      </c>
      <c r="C2887" s="7" t="n">
        <v>4</v>
      </c>
      <c r="D2887" s="7" t="n">
        <v>0</v>
      </c>
      <c r="E2887" s="7" t="s">
        <v>341</v>
      </c>
    </row>
    <row r="2888" spans="1:6">
      <c r="A2888" t="s">
        <v>4</v>
      </c>
      <c r="B2888" s="4" t="s">
        <v>5</v>
      </c>
      <c r="C2888" s="4" t="s">
        <v>9</v>
      </c>
    </row>
    <row r="2889" spans="1:6">
      <c r="A2889" t="n">
        <v>30927</v>
      </c>
      <c r="B2889" s="26" t="n">
        <v>16</v>
      </c>
      <c r="C2889" s="7" t="n">
        <v>0</v>
      </c>
    </row>
    <row r="2890" spans="1:6">
      <c r="A2890" t="s">
        <v>4</v>
      </c>
      <c r="B2890" s="4" t="s">
        <v>5</v>
      </c>
      <c r="C2890" s="4" t="s">
        <v>9</v>
      </c>
      <c r="D2890" s="4" t="s">
        <v>52</v>
      </c>
      <c r="E2890" s="4" t="s">
        <v>7</v>
      </c>
      <c r="F2890" s="4" t="s">
        <v>7</v>
      </c>
    </row>
    <row r="2891" spans="1:6">
      <c r="A2891" t="n">
        <v>30930</v>
      </c>
      <c r="B2891" s="31" t="n">
        <v>26</v>
      </c>
      <c r="C2891" s="7" t="n">
        <v>0</v>
      </c>
      <c r="D2891" s="7" t="s">
        <v>342</v>
      </c>
      <c r="E2891" s="7" t="n">
        <v>2</v>
      </c>
      <c r="F2891" s="7" t="n">
        <v>0</v>
      </c>
    </row>
    <row r="2892" spans="1:6">
      <c r="A2892" t="s">
        <v>4</v>
      </c>
      <c r="B2892" s="4" t="s">
        <v>5</v>
      </c>
    </row>
    <row r="2893" spans="1:6">
      <c r="A2893" t="n">
        <v>30938</v>
      </c>
      <c r="B2893" s="32" t="n">
        <v>28</v>
      </c>
    </row>
    <row r="2894" spans="1:6">
      <c r="A2894" t="s">
        <v>4</v>
      </c>
      <c r="B2894" s="4" t="s">
        <v>5</v>
      </c>
      <c r="C2894" s="4" t="s">
        <v>7</v>
      </c>
      <c r="D2894" s="4" t="s">
        <v>9</v>
      </c>
      <c r="E2894" s="4" t="s">
        <v>12</v>
      </c>
    </row>
    <row r="2895" spans="1:6">
      <c r="A2895" t="n">
        <v>30939</v>
      </c>
      <c r="B2895" s="30" t="n">
        <v>51</v>
      </c>
      <c r="C2895" s="7" t="n">
        <v>4</v>
      </c>
      <c r="D2895" s="7" t="n">
        <v>23</v>
      </c>
      <c r="E2895" s="7" t="s">
        <v>409</v>
      </c>
    </row>
    <row r="2896" spans="1:6">
      <c r="A2896" t="s">
        <v>4</v>
      </c>
      <c r="B2896" s="4" t="s">
        <v>5</v>
      </c>
      <c r="C2896" s="4" t="s">
        <v>9</v>
      </c>
    </row>
    <row r="2897" spans="1:6">
      <c r="A2897" t="n">
        <v>30952</v>
      </c>
      <c r="B2897" s="26" t="n">
        <v>16</v>
      </c>
      <c r="C2897" s="7" t="n">
        <v>0</v>
      </c>
    </row>
    <row r="2898" spans="1:6">
      <c r="A2898" t="s">
        <v>4</v>
      </c>
      <c r="B2898" s="4" t="s">
        <v>5</v>
      </c>
      <c r="C2898" s="4" t="s">
        <v>9</v>
      </c>
      <c r="D2898" s="4" t="s">
        <v>7</v>
      </c>
      <c r="E2898" s="4" t="s">
        <v>11</v>
      </c>
      <c r="F2898" s="4" t="s">
        <v>52</v>
      </c>
      <c r="G2898" s="4" t="s">
        <v>7</v>
      </c>
      <c r="H2898" s="4" t="s">
        <v>7</v>
      </c>
      <c r="I2898" s="4" t="s">
        <v>7</v>
      </c>
      <c r="J2898" s="4" t="s">
        <v>11</v>
      </c>
      <c r="K2898" s="4" t="s">
        <v>52</v>
      </c>
      <c r="L2898" s="4" t="s">
        <v>7</v>
      </c>
      <c r="M2898" s="4" t="s">
        <v>7</v>
      </c>
      <c r="N2898" s="4" t="s">
        <v>7</v>
      </c>
      <c r="O2898" s="4" t="s">
        <v>11</v>
      </c>
      <c r="P2898" s="4" t="s">
        <v>52</v>
      </c>
      <c r="Q2898" s="4" t="s">
        <v>7</v>
      </c>
      <c r="R2898" s="4" t="s">
        <v>7</v>
      </c>
      <c r="S2898" s="4" t="s">
        <v>7</v>
      </c>
      <c r="T2898" s="4" t="s">
        <v>11</v>
      </c>
      <c r="U2898" s="4" t="s">
        <v>52</v>
      </c>
      <c r="V2898" s="4" t="s">
        <v>7</v>
      </c>
      <c r="W2898" s="4" t="s">
        <v>7</v>
      </c>
      <c r="X2898" s="4" t="s">
        <v>7</v>
      </c>
      <c r="Y2898" s="4" t="s">
        <v>11</v>
      </c>
      <c r="Z2898" s="4" t="s">
        <v>52</v>
      </c>
      <c r="AA2898" s="4" t="s">
        <v>7</v>
      </c>
      <c r="AB2898" s="4" t="s">
        <v>7</v>
      </c>
    </row>
    <row r="2899" spans="1:6">
      <c r="A2899" t="n">
        <v>30955</v>
      </c>
      <c r="B2899" s="31" t="n">
        <v>26</v>
      </c>
      <c r="C2899" s="7" t="n">
        <v>23</v>
      </c>
      <c r="D2899" s="7" t="n">
        <v>17</v>
      </c>
      <c r="E2899" s="7" t="n">
        <v>28409</v>
      </c>
      <c r="F2899" s="7" t="s">
        <v>424</v>
      </c>
      <c r="G2899" s="7" t="n">
        <v>2</v>
      </c>
      <c r="H2899" s="7" t="n">
        <v>3</v>
      </c>
      <c r="I2899" s="7" t="n">
        <v>17</v>
      </c>
      <c r="J2899" s="7" t="n">
        <v>28410</v>
      </c>
      <c r="K2899" s="7" t="s">
        <v>425</v>
      </c>
      <c r="L2899" s="7" t="n">
        <v>2</v>
      </c>
      <c r="M2899" s="7" t="n">
        <v>3</v>
      </c>
      <c r="N2899" s="7" t="n">
        <v>17</v>
      </c>
      <c r="O2899" s="7" t="n">
        <v>28411</v>
      </c>
      <c r="P2899" s="7" t="s">
        <v>426</v>
      </c>
      <c r="Q2899" s="7" t="n">
        <v>2</v>
      </c>
      <c r="R2899" s="7" t="n">
        <v>3</v>
      </c>
      <c r="S2899" s="7" t="n">
        <v>17</v>
      </c>
      <c r="T2899" s="7" t="n">
        <v>28412</v>
      </c>
      <c r="U2899" s="7" t="s">
        <v>427</v>
      </c>
      <c r="V2899" s="7" t="n">
        <v>2</v>
      </c>
      <c r="W2899" s="7" t="n">
        <v>3</v>
      </c>
      <c r="X2899" s="7" t="n">
        <v>17</v>
      </c>
      <c r="Y2899" s="7" t="n">
        <v>28413</v>
      </c>
      <c r="Z2899" s="7" t="s">
        <v>428</v>
      </c>
      <c r="AA2899" s="7" t="n">
        <v>2</v>
      </c>
      <c r="AB2899" s="7" t="n">
        <v>0</v>
      </c>
    </row>
    <row r="2900" spans="1:6">
      <c r="A2900" t="s">
        <v>4</v>
      </c>
      <c r="B2900" s="4" t="s">
        <v>5</v>
      </c>
    </row>
    <row r="2901" spans="1:6">
      <c r="A2901" t="n">
        <v>31245</v>
      </c>
      <c r="B2901" s="32" t="n">
        <v>28</v>
      </c>
    </row>
    <row r="2902" spans="1:6">
      <c r="A2902" t="s">
        <v>4</v>
      </c>
      <c r="B2902" s="4" t="s">
        <v>5</v>
      </c>
      <c r="C2902" s="4" t="s">
        <v>7</v>
      </c>
      <c r="D2902" s="4" t="s">
        <v>9</v>
      </c>
      <c r="E2902" s="4" t="s">
        <v>12</v>
      </c>
    </row>
    <row r="2903" spans="1:6">
      <c r="A2903" t="n">
        <v>31246</v>
      </c>
      <c r="B2903" s="30" t="n">
        <v>51</v>
      </c>
      <c r="C2903" s="7" t="n">
        <v>4</v>
      </c>
      <c r="D2903" s="7" t="n">
        <v>0</v>
      </c>
      <c r="E2903" s="7" t="s">
        <v>325</v>
      </c>
    </row>
    <row r="2904" spans="1:6">
      <c r="A2904" t="s">
        <v>4</v>
      </c>
      <c r="B2904" s="4" t="s">
        <v>5</v>
      </c>
      <c r="C2904" s="4" t="s">
        <v>9</v>
      </c>
    </row>
    <row r="2905" spans="1:6">
      <c r="A2905" t="n">
        <v>31260</v>
      </c>
      <c r="B2905" s="26" t="n">
        <v>16</v>
      </c>
      <c r="C2905" s="7" t="n">
        <v>0</v>
      </c>
    </row>
    <row r="2906" spans="1:6">
      <c r="A2906" t="s">
        <v>4</v>
      </c>
      <c r="B2906" s="4" t="s">
        <v>5</v>
      </c>
      <c r="C2906" s="4" t="s">
        <v>9</v>
      </c>
      <c r="D2906" s="4" t="s">
        <v>7</v>
      </c>
      <c r="E2906" s="4" t="s">
        <v>11</v>
      </c>
      <c r="F2906" s="4" t="s">
        <v>52</v>
      </c>
      <c r="G2906" s="4" t="s">
        <v>7</v>
      </c>
      <c r="H2906" s="4" t="s">
        <v>7</v>
      </c>
      <c r="I2906" s="4" t="s">
        <v>52</v>
      </c>
      <c r="J2906" s="4" t="s">
        <v>7</v>
      </c>
      <c r="K2906" s="4" t="s">
        <v>11</v>
      </c>
      <c r="L2906" s="4" t="s">
        <v>52</v>
      </c>
      <c r="M2906" s="4" t="s">
        <v>7</v>
      </c>
      <c r="N2906" s="4" t="s">
        <v>7</v>
      </c>
    </row>
    <row r="2907" spans="1:6">
      <c r="A2907" t="n">
        <v>31263</v>
      </c>
      <c r="B2907" s="31" t="n">
        <v>26</v>
      </c>
      <c r="C2907" s="7" t="n">
        <v>0</v>
      </c>
      <c r="D2907" s="7" t="n">
        <v>17</v>
      </c>
      <c r="E2907" s="7" t="n">
        <v>61963</v>
      </c>
      <c r="F2907" s="7" t="s">
        <v>429</v>
      </c>
      <c r="G2907" s="7" t="n">
        <v>2</v>
      </c>
      <c r="H2907" s="7" t="n">
        <v>3</v>
      </c>
      <c r="I2907" s="7" t="s">
        <v>430</v>
      </c>
      <c r="J2907" s="7" t="n">
        <v>17</v>
      </c>
      <c r="K2907" s="7" t="n">
        <v>65296</v>
      </c>
      <c r="L2907" s="7" t="s">
        <v>342</v>
      </c>
      <c r="M2907" s="7" t="n">
        <v>2</v>
      </c>
      <c r="N2907" s="7" t="n">
        <v>0</v>
      </c>
    </row>
    <row r="2908" spans="1:6">
      <c r="A2908" t="s">
        <v>4</v>
      </c>
      <c r="B2908" s="4" t="s">
        <v>5</v>
      </c>
    </row>
    <row r="2909" spans="1:6">
      <c r="A2909" t="n">
        <v>31326</v>
      </c>
      <c r="B2909" s="32" t="n">
        <v>28</v>
      </c>
    </row>
    <row r="2910" spans="1:6">
      <c r="A2910" t="s">
        <v>4</v>
      </c>
      <c r="B2910" s="4" t="s">
        <v>5</v>
      </c>
      <c r="C2910" s="4" t="s">
        <v>9</v>
      </c>
      <c r="D2910" s="4" t="s">
        <v>7</v>
      </c>
      <c r="E2910" s="4" t="s">
        <v>10</v>
      </c>
      <c r="F2910" s="4" t="s">
        <v>9</v>
      </c>
    </row>
    <row r="2911" spans="1:6">
      <c r="A2911" t="n">
        <v>31327</v>
      </c>
      <c r="B2911" s="47" t="n">
        <v>59</v>
      </c>
      <c r="C2911" s="7" t="n">
        <v>0</v>
      </c>
      <c r="D2911" s="7" t="n">
        <v>8</v>
      </c>
      <c r="E2911" s="7" t="n">
        <v>0.150000005960464</v>
      </c>
      <c r="F2911" s="7" t="n">
        <v>0</v>
      </c>
    </row>
    <row r="2912" spans="1:6">
      <c r="A2912" t="s">
        <v>4</v>
      </c>
      <c r="B2912" s="4" t="s">
        <v>5</v>
      </c>
      <c r="C2912" s="4" t="s">
        <v>9</v>
      </c>
    </row>
    <row r="2913" spans="1:28">
      <c r="A2913" t="n">
        <v>31337</v>
      </c>
      <c r="B2913" s="26" t="n">
        <v>16</v>
      </c>
      <c r="C2913" s="7" t="n">
        <v>1500</v>
      </c>
    </row>
    <row r="2914" spans="1:28">
      <c r="A2914" t="s">
        <v>4</v>
      </c>
      <c r="B2914" s="4" t="s">
        <v>5</v>
      </c>
      <c r="C2914" s="4" t="s">
        <v>9</v>
      </c>
      <c r="D2914" s="4" t="s">
        <v>7</v>
      </c>
      <c r="E2914" s="4" t="s">
        <v>10</v>
      </c>
      <c r="F2914" s="4" t="s">
        <v>9</v>
      </c>
    </row>
    <row r="2915" spans="1:28">
      <c r="A2915" t="n">
        <v>31340</v>
      </c>
      <c r="B2915" s="47" t="n">
        <v>59</v>
      </c>
      <c r="C2915" s="7" t="n">
        <v>0</v>
      </c>
      <c r="D2915" s="7" t="n">
        <v>255</v>
      </c>
      <c r="E2915" s="7" t="n">
        <v>0</v>
      </c>
      <c r="F2915" s="7" t="n">
        <v>0</v>
      </c>
    </row>
    <row r="2916" spans="1:28">
      <c r="A2916" t="s">
        <v>4</v>
      </c>
      <c r="B2916" s="4" t="s">
        <v>5</v>
      </c>
      <c r="C2916" s="4" t="s">
        <v>7</v>
      </c>
      <c r="D2916" s="4" t="s">
        <v>9</v>
      </c>
      <c r="E2916" s="4" t="s">
        <v>12</v>
      </c>
    </row>
    <row r="2917" spans="1:28">
      <c r="A2917" t="n">
        <v>31350</v>
      </c>
      <c r="B2917" s="30" t="n">
        <v>51</v>
      </c>
      <c r="C2917" s="7" t="n">
        <v>4</v>
      </c>
      <c r="D2917" s="7" t="n">
        <v>0</v>
      </c>
      <c r="E2917" s="7" t="s">
        <v>431</v>
      </c>
    </row>
    <row r="2918" spans="1:28">
      <c r="A2918" t="s">
        <v>4</v>
      </c>
      <c r="B2918" s="4" t="s">
        <v>5</v>
      </c>
      <c r="C2918" s="4" t="s">
        <v>9</v>
      </c>
    </row>
    <row r="2919" spans="1:28">
      <c r="A2919" t="n">
        <v>31363</v>
      </c>
      <c r="B2919" s="26" t="n">
        <v>16</v>
      </c>
      <c r="C2919" s="7" t="n">
        <v>0</v>
      </c>
    </row>
    <row r="2920" spans="1:28">
      <c r="A2920" t="s">
        <v>4</v>
      </c>
      <c r="B2920" s="4" t="s">
        <v>5</v>
      </c>
      <c r="C2920" s="4" t="s">
        <v>9</v>
      </c>
      <c r="D2920" s="4" t="s">
        <v>7</v>
      </c>
      <c r="E2920" s="4" t="s">
        <v>11</v>
      </c>
      <c r="F2920" s="4" t="s">
        <v>52</v>
      </c>
      <c r="G2920" s="4" t="s">
        <v>7</v>
      </c>
      <c r="H2920" s="4" t="s">
        <v>7</v>
      </c>
    </row>
    <row r="2921" spans="1:28">
      <c r="A2921" t="n">
        <v>31366</v>
      </c>
      <c r="B2921" s="31" t="n">
        <v>26</v>
      </c>
      <c r="C2921" s="7" t="n">
        <v>0</v>
      </c>
      <c r="D2921" s="7" t="n">
        <v>17</v>
      </c>
      <c r="E2921" s="7" t="n">
        <v>61964</v>
      </c>
      <c r="F2921" s="7" t="s">
        <v>432</v>
      </c>
      <c r="G2921" s="7" t="n">
        <v>2</v>
      </c>
      <c r="H2921" s="7" t="n">
        <v>0</v>
      </c>
    </row>
    <row r="2922" spans="1:28">
      <c r="A2922" t="s">
        <v>4</v>
      </c>
      <c r="B2922" s="4" t="s">
        <v>5</v>
      </c>
    </row>
    <row r="2923" spans="1:28">
      <c r="A2923" t="n">
        <v>31426</v>
      </c>
      <c r="B2923" s="32" t="n">
        <v>28</v>
      </c>
    </row>
    <row r="2924" spans="1:28">
      <c r="A2924" t="s">
        <v>4</v>
      </c>
      <c r="B2924" s="4" t="s">
        <v>5</v>
      </c>
      <c r="C2924" s="4" t="s">
        <v>7</v>
      </c>
      <c r="D2924" s="4" t="s">
        <v>9</v>
      </c>
      <c r="E2924" s="4" t="s">
        <v>12</v>
      </c>
    </row>
    <row r="2925" spans="1:28">
      <c r="A2925" t="n">
        <v>31427</v>
      </c>
      <c r="B2925" s="30" t="n">
        <v>51</v>
      </c>
      <c r="C2925" s="7" t="n">
        <v>4</v>
      </c>
      <c r="D2925" s="7" t="n">
        <v>23</v>
      </c>
      <c r="E2925" s="7" t="s">
        <v>433</v>
      </c>
    </row>
    <row r="2926" spans="1:28">
      <c r="A2926" t="s">
        <v>4</v>
      </c>
      <c r="B2926" s="4" t="s">
        <v>5</v>
      </c>
      <c r="C2926" s="4" t="s">
        <v>9</v>
      </c>
    </row>
    <row r="2927" spans="1:28">
      <c r="A2927" t="n">
        <v>31441</v>
      </c>
      <c r="B2927" s="26" t="n">
        <v>16</v>
      </c>
      <c r="C2927" s="7" t="n">
        <v>0</v>
      </c>
    </row>
    <row r="2928" spans="1:28">
      <c r="A2928" t="s">
        <v>4</v>
      </c>
      <c r="B2928" s="4" t="s">
        <v>5</v>
      </c>
      <c r="C2928" s="4" t="s">
        <v>9</v>
      </c>
      <c r="D2928" s="4" t="s">
        <v>7</v>
      </c>
      <c r="E2928" s="4" t="s">
        <v>11</v>
      </c>
      <c r="F2928" s="4" t="s">
        <v>52</v>
      </c>
      <c r="G2928" s="4" t="s">
        <v>7</v>
      </c>
      <c r="H2928" s="4" t="s">
        <v>7</v>
      </c>
    </row>
    <row r="2929" spans="1:8">
      <c r="A2929" t="n">
        <v>31444</v>
      </c>
      <c r="B2929" s="31" t="n">
        <v>26</v>
      </c>
      <c r="C2929" s="7" t="n">
        <v>23</v>
      </c>
      <c r="D2929" s="7" t="n">
        <v>17</v>
      </c>
      <c r="E2929" s="7" t="n">
        <v>28414</v>
      </c>
      <c r="F2929" s="7" t="s">
        <v>434</v>
      </c>
      <c r="G2929" s="7" t="n">
        <v>2</v>
      </c>
      <c r="H2929" s="7" t="n">
        <v>0</v>
      </c>
    </row>
    <row r="2930" spans="1:8">
      <c r="A2930" t="s">
        <v>4</v>
      </c>
      <c r="B2930" s="4" t="s">
        <v>5</v>
      </c>
    </row>
    <row r="2931" spans="1:8">
      <c r="A2931" t="n">
        <v>31483</v>
      </c>
      <c r="B2931" s="32" t="n">
        <v>28</v>
      </c>
    </row>
    <row r="2932" spans="1:8">
      <c r="A2932" t="s">
        <v>4</v>
      </c>
      <c r="B2932" s="4" t="s">
        <v>5</v>
      </c>
      <c r="C2932" s="4" t="s">
        <v>7</v>
      </c>
      <c r="D2932" s="4" t="s">
        <v>9</v>
      </c>
      <c r="E2932" s="4" t="s">
        <v>12</v>
      </c>
      <c r="F2932" s="4" t="s">
        <v>12</v>
      </c>
      <c r="G2932" s="4" t="s">
        <v>12</v>
      </c>
      <c r="H2932" s="4" t="s">
        <v>12</v>
      </c>
    </row>
    <row r="2933" spans="1:8">
      <c r="A2933" t="n">
        <v>31484</v>
      </c>
      <c r="B2933" s="30" t="n">
        <v>51</v>
      </c>
      <c r="C2933" s="7" t="n">
        <v>3</v>
      </c>
      <c r="D2933" s="7" t="n">
        <v>0</v>
      </c>
      <c r="E2933" s="7" t="s">
        <v>262</v>
      </c>
      <c r="F2933" s="7" t="s">
        <v>244</v>
      </c>
      <c r="G2933" s="7" t="s">
        <v>245</v>
      </c>
      <c r="H2933" s="7" t="s">
        <v>246</v>
      </c>
    </row>
    <row r="2934" spans="1:8">
      <c r="A2934" t="s">
        <v>4</v>
      </c>
      <c r="B2934" s="4" t="s">
        <v>5</v>
      </c>
      <c r="C2934" s="4" t="s">
        <v>9</v>
      </c>
      <c r="D2934" s="4" t="s">
        <v>7</v>
      </c>
      <c r="E2934" s="4" t="s">
        <v>10</v>
      </c>
      <c r="F2934" s="4" t="s">
        <v>9</v>
      </c>
    </row>
    <row r="2935" spans="1:8">
      <c r="A2935" t="n">
        <v>31497</v>
      </c>
      <c r="B2935" s="47" t="n">
        <v>59</v>
      </c>
      <c r="C2935" s="7" t="n">
        <v>0</v>
      </c>
      <c r="D2935" s="7" t="n">
        <v>1</v>
      </c>
      <c r="E2935" s="7" t="n">
        <v>0.150000005960464</v>
      </c>
      <c r="F2935" s="7" t="n">
        <v>0</v>
      </c>
    </row>
    <row r="2936" spans="1:8">
      <c r="A2936" t="s">
        <v>4</v>
      </c>
      <c r="B2936" s="4" t="s">
        <v>5</v>
      </c>
      <c r="C2936" s="4" t="s">
        <v>9</v>
      </c>
    </row>
    <row r="2937" spans="1:8">
      <c r="A2937" t="n">
        <v>31507</v>
      </c>
      <c r="B2937" s="26" t="n">
        <v>16</v>
      </c>
      <c r="C2937" s="7" t="n">
        <v>1000</v>
      </c>
    </row>
    <row r="2938" spans="1:8">
      <c r="A2938" t="s">
        <v>4</v>
      </c>
      <c r="B2938" s="4" t="s">
        <v>5</v>
      </c>
      <c r="C2938" s="4" t="s">
        <v>7</v>
      </c>
      <c r="D2938" s="4" t="s">
        <v>10</v>
      </c>
      <c r="E2938" s="4" t="s">
        <v>10</v>
      </c>
      <c r="F2938" s="4" t="s">
        <v>10</v>
      </c>
    </row>
    <row r="2939" spans="1:8">
      <c r="A2939" t="n">
        <v>31510</v>
      </c>
      <c r="B2939" s="55" t="n">
        <v>45</v>
      </c>
      <c r="C2939" s="7" t="n">
        <v>9</v>
      </c>
      <c r="D2939" s="7" t="n">
        <v>0.0399999991059303</v>
      </c>
      <c r="E2939" s="7" t="n">
        <v>0.0399999991059303</v>
      </c>
      <c r="F2939" s="7" t="n">
        <v>0.150000005960464</v>
      </c>
    </row>
    <row r="2940" spans="1:8">
      <c r="A2940" t="s">
        <v>4</v>
      </c>
      <c r="B2940" s="4" t="s">
        <v>5</v>
      </c>
      <c r="C2940" s="4" t="s">
        <v>7</v>
      </c>
      <c r="D2940" s="4" t="s">
        <v>9</v>
      </c>
      <c r="E2940" s="4" t="s">
        <v>12</v>
      </c>
    </row>
    <row r="2941" spans="1:8">
      <c r="A2941" t="n">
        <v>31524</v>
      </c>
      <c r="B2941" s="30" t="n">
        <v>51</v>
      </c>
      <c r="C2941" s="7" t="n">
        <v>4</v>
      </c>
      <c r="D2941" s="7" t="n">
        <v>0</v>
      </c>
      <c r="E2941" s="7" t="s">
        <v>341</v>
      </c>
    </row>
    <row r="2942" spans="1:8">
      <c r="A2942" t="s">
        <v>4</v>
      </c>
      <c r="B2942" s="4" t="s">
        <v>5</v>
      </c>
      <c r="C2942" s="4" t="s">
        <v>9</v>
      </c>
    </row>
    <row r="2943" spans="1:8">
      <c r="A2943" t="n">
        <v>31538</v>
      </c>
      <c r="B2943" s="26" t="n">
        <v>16</v>
      </c>
      <c r="C2943" s="7" t="n">
        <v>0</v>
      </c>
    </row>
    <row r="2944" spans="1:8">
      <c r="A2944" t="s">
        <v>4</v>
      </c>
      <c r="B2944" s="4" t="s">
        <v>5</v>
      </c>
      <c r="C2944" s="4" t="s">
        <v>9</v>
      </c>
      <c r="D2944" s="4" t="s">
        <v>7</v>
      </c>
      <c r="E2944" s="4" t="s">
        <v>11</v>
      </c>
      <c r="F2944" s="4" t="s">
        <v>52</v>
      </c>
      <c r="G2944" s="4" t="s">
        <v>7</v>
      </c>
      <c r="H2944" s="4" t="s">
        <v>7</v>
      </c>
    </row>
    <row r="2945" spans="1:8">
      <c r="A2945" t="n">
        <v>31541</v>
      </c>
      <c r="B2945" s="31" t="n">
        <v>26</v>
      </c>
      <c r="C2945" s="7" t="n">
        <v>0</v>
      </c>
      <c r="D2945" s="7" t="n">
        <v>17</v>
      </c>
      <c r="E2945" s="7" t="n">
        <v>61965</v>
      </c>
      <c r="F2945" s="7" t="s">
        <v>435</v>
      </c>
      <c r="G2945" s="7" t="n">
        <v>2</v>
      </c>
      <c r="H2945" s="7" t="n">
        <v>0</v>
      </c>
    </row>
    <row r="2946" spans="1:8">
      <c r="A2946" t="s">
        <v>4</v>
      </c>
      <c r="B2946" s="4" t="s">
        <v>5</v>
      </c>
    </row>
    <row r="2947" spans="1:8">
      <c r="A2947" t="n">
        <v>31555</v>
      </c>
      <c r="B2947" s="32" t="n">
        <v>28</v>
      </c>
    </row>
    <row r="2948" spans="1:8">
      <c r="A2948" t="s">
        <v>4</v>
      </c>
      <c r="B2948" s="4" t="s">
        <v>5</v>
      </c>
      <c r="C2948" s="4" t="s">
        <v>7</v>
      </c>
      <c r="D2948" s="4" t="s">
        <v>9</v>
      </c>
      <c r="E2948" s="4" t="s">
        <v>12</v>
      </c>
      <c r="F2948" s="4" t="s">
        <v>12</v>
      </c>
      <c r="G2948" s="4" t="s">
        <v>12</v>
      </c>
      <c r="H2948" s="4" t="s">
        <v>12</v>
      </c>
    </row>
    <row r="2949" spans="1:8">
      <c r="A2949" t="n">
        <v>31556</v>
      </c>
      <c r="B2949" s="30" t="n">
        <v>51</v>
      </c>
      <c r="C2949" s="7" t="n">
        <v>3</v>
      </c>
      <c r="D2949" s="7" t="n">
        <v>23</v>
      </c>
      <c r="E2949" s="7" t="s">
        <v>246</v>
      </c>
      <c r="F2949" s="7" t="s">
        <v>244</v>
      </c>
      <c r="G2949" s="7" t="s">
        <v>245</v>
      </c>
      <c r="H2949" s="7" t="s">
        <v>246</v>
      </c>
    </row>
    <row r="2950" spans="1:8">
      <c r="A2950" t="s">
        <v>4</v>
      </c>
      <c r="B2950" s="4" t="s">
        <v>5</v>
      </c>
      <c r="C2950" s="4" t="s">
        <v>9</v>
      </c>
      <c r="D2950" s="4" t="s">
        <v>7</v>
      </c>
      <c r="E2950" s="4" t="s">
        <v>12</v>
      </c>
      <c r="F2950" s="4" t="s">
        <v>10</v>
      </c>
      <c r="G2950" s="4" t="s">
        <v>10</v>
      </c>
      <c r="H2950" s="4" t="s">
        <v>10</v>
      </c>
    </row>
    <row r="2951" spans="1:8">
      <c r="A2951" t="n">
        <v>31569</v>
      </c>
      <c r="B2951" s="45" t="n">
        <v>48</v>
      </c>
      <c r="C2951" s="7" t="n">
        <v>23</v>
      </c>
      <c r="D2951" s="7" t="n">
        <v>0</v>
      </c>
      <c r="E2951" s="7" t="s">
        <v>211</v>
      </c>
      <c r="F2951" s="7" t="n">
        <v>-1</v>
      </c>
      <c r="G2951" s="7" t="n">
        <v>1</v>
      </c>
      <c r="H2951" s="7" t="n">
        <v>0</v>
      </c>
    </row>
    <row r="2952" spans="1:8">
      <c r="A2952" t="s">
        <v>4</v>
      </c>
      <c r="B2952" s="4" t="s">
        <v>5</v>
      </c>
      <c r="C2952" s="4" t="s">
        <v>9</v>
      </c>
    </row>
    <row r="2953" spans="1:8">
      <c r="A2953" t="n">
        <v>31597</v>
      </c>
      <c r="B2953" s="26" t="n">
        <v>16</v>
      </c>
      <c r="C2953" s="7" t="n">
        <v>800</v>
      </c>
    </row>
    <row r="2954" spans="1:8">
      <c r="A2954" t="s">
        <v>4</v>
      </c>
      <c r="B2954" s="4" t="s">
        <v>5</v>
      </c>
      <c r="C2954" s="4" t="s">
        <v>7</v>
      </c>
      <c r="D2954" s="4" t="s">
        <v>9</v>
      </c>
      <c r="E2954" s="4" t="s">
        <v>12</v>
      </c>
    </row>
    <row r="2955" spans="1:8">
      <c r="A2955" t="n">
        <v>31600</v>
      </c>
      <c r="B2955" s="30" t="n">
        <v>51</v>
      </c>
      <c r="C2955" s="7" t="n">
        <v>4</v>
      </c>
      <c r="D2955" s="7" t="n">
        <v>23</v>
      </c>
      <c r="E2955" s="7" t="s">
        <v>336</v>
      </c>
    </row>
    <row r="2956" spans="1:8">
      <c r="A2956" t="s">
        <v>4</v>
      </c>
      <c r="B2956" s="4" t="s">
        <v>5</v>
      </c>
      <c r="C2956" s="4" t="s">
        <v>9</v>
      </c>
    </row>
    <row r="2957" spans="1:8">
      <c r="A2957" t="n">
        <v>31613</v>
      </c>
      <c r="B2957" s="26" t="n">
        <v>16</v>
      </c>
      <c r="C2957" s="7" t="n">
        <v>0</v>
      </c>
    </row>
    <row r="2958" spans="1:8">
      <c r="A2958" t="s">
        <v>4</v>
      </c>
      <c r="B2958" s="4" t="s">
        <v>5</v>
      </c>
      <c r="C2958" s="4" t="s">
        <v>9</v>
      </c>
      <c r="D2958" s="4" t="s">
        <v>7</v>
      </c>
      <c r="E2958" s="4" t="s">
        <v>11</v>
      </c>
      <c r="F2958" s="4" t="s">
        <v>52</v>
      </c>
      <c r="G2958" s="4" t="s">
        <v>7</v>
      </c>
      <c r="H2958" s="4" t="s">
        <v>7</v>
      </c>
      <c r="I2958" s="4" t="s">
        <v>7</v>
      </c>
      <c r="J2958" s="4" t="s">
        <v>11</v>
      </c>
      <c r="K2958" s="4" t="s">
        <v>52</v>
      </c>
      <c r="L2958" s="4" t="s">
        <v>7</v>
      </c>
      <c r="M2958" s="4" t="s">
        <v>7</v>
      </c>
      <c r="N2958" s="4" t="s">
        <v>7</v>
      </c>
      <c r="O2958" s="4" t="s">
        <v>11</v>
      </c>
      <c r="P2958" s="4" t="s">
        <v>52</v>
      </c>
      <c r="Q2958" s="4" t="s">
        <v>7</v>
      </c>
      <c r="R2958" s="4" t="s">
        <v>7</v>
      </c>
    </row>
    <row r="2959" spans="1:8">
      <c r="A2959" t="n">
        <v>31616</v>
      </c>
      <c r="B2959" s="31" t="n">
        <v>26</v>
      </c>
      <c r="C2959" s="7" t="n">
        <v>23</v>
      </c>
      <c r="D2959" s="7" t="n">
        <v>17</v>
      </c>
      <c r="E2959" s="7" t="n">
        <v>28415</v>
      </c>
      <c r="F2959" s="7" t="s">
        <v>436</v>
      </c>
      <c r="G2959" s="7" t="n">
        <v>2</v>
      </c>
      <c r="H2959" s="7" t="n">
        <v>3</v>
      </c>
      <c r="I2959" s="7" t="n">
        <v>17</v>
      </c>
      <c r="J2959" s="7" t="n">
        <v>28416</v>
      </c>
      <c r="K2959" s="7" t="s">
        <v>437</v>
      </c>
      <c r="L2959" s="7" t="n">
        <v>2</v>
      </c>
      <c r="M2959" s="7" t="n">
        <v>3</v>
      </c>
      <c r="N2959" s="7" t="n">
        <v>17</v>
      </c>
      <c r="O2959" s="7" t="n">
        <v>28417</v>
      </c>
      <c r="P2959" s="7" t="s">
        <v>438</v>
      </c>
      <c r="Q2959" s="7" t="n">
        <v>2</v>
      </c>
      <c r="R2959" s="7" t="n">
        <v>0</v>
      </c>
    </row>
    <row r="2960" spans="1:8">
      <c r="A2960" t="s">
        <v>4</v>
      </c>
      <c r="B2960" s="4" t="s">
        <v>5</v>
      </c>
    </row>
    <row r="2961" spans="1:18">
      <c r="A2961" t="n">
        <v>31876</v>
      </c>
      <c r="B2961" s="32" t="n">
        <v>28</v>
      </c>
    </row>
    <row r="2962" spans="1:18">
      <c r="A2962" t="s">
        <v>4</v>
      </c>
      <c r="B2962" s="4" t="s">
        <v>5</v>
      </c>
      <c r="C2962" s="4" t="s">
        <v>7</v>
      </c>
      <c r="D2962" s="4" t="s">
        <v>9</v>
      </c>
      <c r="E2962" s="4" t="s">
        <v>12</v>
      </c>
    </row>
    <row r="2963" spans="1:18">
      <c r="A2963" t="n">
        <v>31877</v>
      </c>
      <c r="B2963" s="30" t="n">
        <v>51</v>
      </c>
      <c r="C2963" s="7" t="n">
        <v>4</v>
      </c>
      <c r="D2963" s="7" t="n">
        <v>0</v>
      </c>
      <c r="E2963" s="7" t="s">
        <v>325</v>
      </c>
    </row>
    <row r="2964" spans="1:18">
      <c r="A2964" t="s">
        <v>4</v>
      </c>
      <c r="B2964" s="4" t="s">
        <v>5</v>
      </c>
      <c r="C2964" s="4" t="s">
        <v>9</v>
      </c>
    </row>
    <row r="2965" spans="1:18">
      <c r="A2965" t="n">
        <v>31891</v>
      </c>
      <c r="B2965" s="26" t="n">
        <v>16</v>
      </c>
      <c r="C2965" s="7" t="n">
        <v>0</v>
      </c>
    </row>
    <row r="2966" spans="1:18">
      <c r="A2966" t="s">
        <v>4</v>
      </c>
      <c r="B2966" s="4" t="s">
        <v>5</v>
      </c>
      <c r="C2966" s="4" t="s">
        <v>9</v>
      </c>
      <c r="D2966" s="4" t="s">
        <v>52</v>
      </c>
      <c r="E2966" s="4" t="s">
        <v>7</v>
      </c>
      <c r="F2966" s="4" t="s">
        <v>7</v>
      </c>
    </row>
    <row r="2967" spans="1:18">
      <c r="A2967" t="n">
        <v>31894</v>
      </c>
      <c r="B2967" s="31" t="n">
        <v>26</v>
      </c>
      <c r="C2967" s="7" t="n">
        <v>0</v>
      </c>
      <c r="D2967" s="7" t="s">
        <v>342</v>
      </c>
      <c r="E2967" s="7" t="n">
        <v>2</v>
      </c>
      <c r="F2967" s="7" t="n">
        <v>0</v>
      </c>
    </row>
    <row r="2968" spans="1:18">
      <c r="A2968" t="s">
        <v>4</v>
      </c>
      <c r="B2968" s="4" t="s">
        <v>5</v>
      </c>
    </row>
    <row r="2969" spans="1:18">
      <c r="A2969" t="n">
        <v>31902</v>
      </c>
      <c r="B2969" s="32" t="n">
        <v>28</v>
      </c>
    </row>
    <row r="2970" spans="1:18">
      <c r="A2970" t="s">
        <v>4</v>
      </c>
      <c r="B2970" s="4" t="s">
        <v>5</v>
      </c>
      <c r="C2970" s="4" t="s">
        <v>7</v>
      </c>
      <c r="D2970" s="4" t="s">
        <v>9</v>
      </c>
      <c r="E2970" s="4" t="s">
        <v>11</v>
      </c>
      <c r="F2970" s="4" t="s">
        <v>9</v>
      </c>
    </row>
    <row r="2971" spans="1:18">
      <c r="A2971" t="n">
        <v>31903</v>
      </c>
      <c r="B2971" s="9" t="n">
        <v>50</v>
      </c>
      <c r="C2971" s="7" t="n">
        <v>3</v>
      </c>
      <c r="D2971" s="7" t="n">
        <v>5043</v>
      </c>
      <c r="E2971" s="7" t="n">
        <v>0</v>
      </c>
      <c r="F2971" s="7" t="n">
        <v>2000</v>
      </c>
    </row>
    <row r="2972" spans="1:18">
      <c r="A2972" t="s">
        <v>4</v>
      </c>
      <c r="B2972" s="4" t="s">
        <v>5</v>
      </c>
      <c r="C2972" s="4" t="s">
        <v>7</v>
      </c>
      <c r="D2972" s="4" t="s">
        <v>9</v>
      </c>
      <c r="E2972" s="4" t="s">
        <v>10</v>
      </c>
    </row>
    <row r="2973" spans="1:18">
      <c r="A2973" t="n">
        <v>31913</v>
      </c>
      <c r="B2973" s="25" t="n">
        <v>58</v>
      </c>
      <c r="C2973" s="7" t="n">
        <v>0</v>
      </c>
      <c r="D2973" s="7" t="n">
        <v>1000</v>
      </c>
      <c r="E2973" s="7" t="n">
        <v>1</v>
      </c>
    </row>
    <row r="2974" spans="1:18">
      <c r="A2974" t="s">
        <v>4</v>
      </c>
      <c r="B2974" s="4" t="s">
        <v>5</v>
      </c>
      <c r="C2974" s="4" t="s">
        <v>7</v>
      </c>
      <c r="D2974" s="4" t="s">
        <v>9</v>
      </c>
    </row>
    <row r="2975" spans="1:18">
      <c r="A2975" t="n">
        <v>31921</v>
      </c>
      <c r="B2975" s="25" t="n">
        <v>58</v>
      </c>
      <c r="C2975" s="7" t="n">
        <v>255</v>
      </c>
      <c r="D2975" s="7" t="n">
        <v>0</v>
      </c>
    </row>
    <row r="2976" spans="1:18">
      <c r="A2976" t="s">
        <v>4</v>
      </c>
      <c r="B2976" s="4" t="s">
        <v>5</v>
      </c>
      <c r="C2976" s="4" t="s">
        <v>7</v>
      </c>
      <c r="D2976" s="4" t="s">
        <v>7</v>
      </c>
      <c r="E2976" s="4" t="s">
        <v>7</v>
      </c>
      <c r="F2976" s="4" t="s">
        <v>10</v>
      </c>
      <c r="G2976" s="4" t="s">
        <v>10</v>
      </c>
      <c r="H2976" s="4" t="s">
        <v>10</v>
      </c>
      <c r="I2976" s="4" t="s">
        <v>10</v>
      </c>
      <c r="J2976" s="4" t="s">
        <v>10</v>
      </c>
    </row>
    <row r="2977" spans="1:10">
      <c r="A2977" t="n">
        <v>31925</v>
      </c>
      <c r="B2977" s="52" t="n">
        <v>76</v>
      </c>
      <c r="C2977" s="7" t="n">
        <v>8</v>
      </c>
      <c r="D2977" s="7" t="n">
        <v>3</v>
      </c>
      <c r="E2977" s="7" t="n">
        <v>0</v>
      </c>
      <c r="F2977" s="7" t="n">
        <v>1</v>
      </c>
      <c r="G2977" s="7" t="n">
        <v>1</v>
      </c>
      <c r="H2977" s="7" t="n">
        <v>1</v>
      </c>
      <c r="I2977" s="7" t="n">
        <v>1</v>
      </c>
      <c r="J2977" s="7" t="n">
        <v>1000</v>
      </c>
    </row>
    <row r="2978" spans="1:10">
      <c r="A2978" t="s">
        <v>4</v>
      </c>
      <c r="B2978" s="4" t="s">
        <v>5</v>
      </c>
      <c r="C2978" s="4" t="s">
        <v>7</v>
      </c>
      <c r="D2978" s="4" t="s">
        <v>7</v>
      </c>
    </row>
    <row r="2979" spans="1:10">
      <c r="A2979" t="n">
        <v>31949</v>
      </c>
      <c r="B2979" s="58" t="n">
        <v>77</v>
      </c>
      <c r="C2979" s="7" t="n">
        <v>8</v>
      </c>
      <c r="D2979" s="7" t="n">
        <v>3</v>
      </c>
    </row>
    <row r="2980" spans="1:10">
      <c r="A2980" t="s">
        <v>4</v>
      </c>
      <c r="B2980" s="4" t="s">
        <v>5</v>
      </c>
      <c r="C2980" s="4" t="s">
        <v>9</v>
      </c>
    </row>
    <row r="2981" spans="1:10">
      <c r="A2981" t="n">
        <v>31952</v>
      </c>
      <c r="B2981" s="26" t="n">
        <v>16</v>
      </c>
      <c r="C2981" s="7" t="n">
        <v>500</v>
      </c>
    </row>
    <row r="2982" spans="1:10">
      <c r="A2982" t="s">
        <v>4</v>
      </c>
      <c r="B2982" s="4" t="s">
        <v>5</v>
      </c>
      <c r="C2982" s="4" t="s">
        <v>7</v>
      </c>
      <c r="D2982" s="4" t="s">
        <v>9</v>
      </c>
      <c r="E2982" s="4" t="s">
        <v>9</v>
      </c>
      <c r="F2982" s="4" t="s">
        <v>9</v>
      </c>
      <c r="G2982" s="4" t="s">
        <v>9</v>
      </c>
      <c r="H2982" s="4" t="s">
        <v>7</v>
      </c>
    </row>
    <row r="2983" spans="1:10">
      <c r="A2983" t="n">
        <v>31955</v>
      </c>
      <c r="B2983" s="35" t="n">
        <v>25</v>
      </c>
      <c r="C2983" s="7" t="n">
        <v>5</v>
      </c>
      <c r="D2983" s="7" t="n">
        <v>100</v>
      </c>
      <c r="E2983" s="7" t="n">
        <v>250</v>
      </c>
      <c r="F2983" s="7" t="n">
        <v>65535</v>
      </c>
      <c r="G2983" s="7" t="n">
        <v>65535</v>
      </c>
      <c r="H2983" s="7" t="n">
        <v>0</v>
      </c>
    </row>
    <row r="2984" spans="1:10">
      <c r="A2984" t="s">
        <v>4</v>
      </c>
      <c r="B2984" s="4" t="s">
        <v>5</v>
      </c>
      <c r="C2984" s="4" t="s">
        <v>9</v>
      </c>
      <c r="D2984" s="4" t="s">
        <v>7</v>
      </c>
      <c r="E2984" s="4" t="s">
        <v>7</v>
      </c>
      <c r="F2984" s="4" t="s">
        <v>11</v>
      </c>
      <c r="G2984" s="4" t="s">
        <v>52</v>
      </c>
      <c r="H2984" s="4" t="s">
        <v>7</v>
      </c>
      <c r="I2984" s="4" t="s">
        <v>7</v>
      </c>
      <c r="J2984" s="4" t="s">
        <v>7</v>
      </c>
      <c r="K2984" s="4" t="s">
        <v>11</v>
      </c>
      <c r="L2984" s="4" t="s">
        <v>52</v>
      </c>
      <c r="M2984" s="4" t="s">
        <v>7</v>
      </c>
      <c r="N2984" s="4" t="s">
        <v>7</v>
      </c>
      <c r="O2984" s="4" t="s">
        <v>7</v>
      </c>
      <c r="P2984" s="4" t="s">
        <v>11</v>
      </c>
      <c r="Q2984" s="4" t="s">
        <v>52</v>
      </c>
      <c r="R2984" s="4" t="s">
        <v>7</v>
      </c>
      <c r="S2984" s="4" t="s">
        <v>7</v>
      </c>
    </row>
    <row r="2985" spans="1:10">
      <c r="A2985" t="n">
        <v>31966</v>
      </c>
      <c r="B2985" s="36" t="n">
        <v>24</v>
      </c>
      <c r="C2985" s="7" t="n">
        <v>65533</v>
      </c>
      <c r="D2985" s="7" t="n">
        <v>7</v>
      </c>
      <c r="E2985" s="7" t="n">
        <v>17</v>
      </c>
      <c r="F2985" s="7" t="n">
        <v>28418</v>
      </c>
      <c r="G2985" s="7" t="s">
        <v>439</v>
      </c>
      <c r="H2985" s="7" t="n">
        <v>2</v>
      </c>
      <c r="I2985" s="7" t="n">
        <v>3</v>
      </c>
      <c r="J2985" s="7" t="n">
        <v>17</v>
      </c>
      <c r="K2985" s="7" t="n">
        <v>28419</v>
      </c>
      <c r="L2985" s="7" t="s">
        <v>440</v>
      </c>
      <c r="M2985" s="7" t="n">
        <v>2</v>
      </c>
      <c r="N2985" s="7" t="n">
        <v>3</v>
      </c>
      <c r="O2985" s="7" t="n">
        <v>17</v>
      </c>
      <c r="P2985" s="7" t="n">
        <v>28420</v>
      </c>
      <c r="Q2985" s="7" t="s">
        <v>441</v>
      </c>
      <c r="R2985" s="7" t="n">
        <v>2</v>
      </c>
      <c r="S2985" s="7" t="n">
        <v>0</v>
      </c>
    </row>
    <row r="2986" spans="1:10">
      <c r="A2986" t="s">
        <v>4</v>
      </c>
      <c r="B2986" s="4" t="s">
        <v>5</v>
      </c>
    </row>
    <row r="2987" spans="1:10">
      <c r="A2987" t="n">
        <v>32215</v>
      </c>
      <c r="B2987" s="32" t="n">
        <v>28</v>
      </c>
    </row>
    <row r="2988" spans="1:10">
      <c r="A2988" t="s">
        <v>4</v>
      </c>
      <c r="B2988" s="4" t="s">
        <v>5</v>
      </c>
      <c r="C2988" s="4" t="s">
        <v>7</v>
      </c>
    </row>
    <row r="2989" spans="1:10">
      <c r="A2989" t="n">
        <v>32216</v>
      </c>
      <c r="B2989" s="37" t="n">
        <v>27</v>
      </c>
      <c r="C2989" s="7" t="n">
        <v>0</v>
      </c>
    </row>
    <row r="2990" spans="1:10">
      <c r="A2990" t="s">
        <v>4</v>
      </c>
      <c r="B2990" s="4" t="s">
        <v>5</v>
      </c>
      <c r="C2990" s="4" t="s">
        <v>7</v>
      </c>
      <c r="D2990" s="4" t="s">
        <v>7</v>
      </c>
      <c r="E2990" s="4" t="s">
        <v>7</v>
      </c>
      <c r="F2990" s="4" t="s">
        <v>10</v>
      </c>
      <c r="G2990" s="4" t="s">
        <v>10</v>
      </c>
      <c r="H2990" s="4" t="s">
        <v>10</v>
      </c>
      <c r="I2990" s="4" t="s">
        <v>10</v>
      </c>
      <c r="J2990" s="4" t="s">
        <v>10</v>
      </c>
    </row>
    <row r="2991" spans="1:10">
      <c r="A2991" t="n">
        <v>32218</v>
      </c>
      <c r="B2991" s="52" t="n">
        <v>76</v>
      </c>
      <c r="C2991" s="7" t="n">
        <v>9</v>
      </c>
      <c r="D2991" s="7" t="n">
        <v>3</v>
      </c>
      <c r="E2991" s="7" t="n">
        <v>0</v>
      </c>
      <c r="F2991" s="7" t="n">
        <v>1</v>
      </c>
      <c r="G2991" s="7" t="n">
        <v>1</v>
      </c>
      <c r="H2991" s="7" t="n">
        <v>1</v>
      </c>
      <c r="I2991" s="7" t="n">
        <v>1</v>
      </c>
      <c r="J2991" s="7" t="n">
        <v>1000</v>
      </c>
    </row>
    <row r="2992" spans="1:10">
      <c r="A2992" t="s">
        <v>4</v>
      </c>
      <c r="B2992" s="4" t="s">
        <v>5</v>
      </c>
      <c r="C2992" s="4" t="s">
        <v>7</v>
      </c>
      <c r="D2992" s="4" t="s">
        <v>7</v>
      </c>
    </row>
    <row r="2993" spans="1:19">
      <c r="A2993" t="n">
        <v>32242</v>
      </c>
      <c r="B2993" s="58" t="n">
        <v>77</v>
      </c>
      <c r="C2993" s="7" t="n">
        <v>9</v>
      </c>
      <c r="D2993" s="7" t="n">
        <v>3</v>
      </c>
    </row>
    <row r="2994" spans="1:19">
      <c r="A2994" t="s">
        <v>4</v>
      </c>
      <c r="B2994" s="4" t="s">
        <v>5</v>
      </c>
      <c r="C2994" s="4" t="s">
        <v>9</v>
      </c>
    </row>
    <row r="2995" spans="1:19">
      <c r="A2995" t="n">
        <v>32245</v>
      </c>
      <c r="B2995" s="26" t="n">
        <v>16</v>
      </c>
      <c r="C2995" s="7" t="n">
        <v>500</v>
      </c>
    </row>
    <row r="2996" spans="1:19">
      <c r="A2996" t="s">
        <v>4</v>
      </c>
      <c r="B2996" s="4" t="s">
        <v>5</v>
      </c>
      <c r="C2996" s="4" t="s">
        <v>7</v>
      </c>
      <c r="D2996" s="4" t="s">
        <v>9</v>
      </c>
      <c r="E2996" s="4" t="s">
        <v>9</v>
      </c>
      <c r="F2996" s="4" t="s">
        <v>9</v>
      </c>
      <c r="G2996" s="4" t="s">
        <v>9</v>
      </c>
      <c r="H2996" s="4" t="s">
        <v>7</v>
      </c>
    </row>
    <row r="2997" spans="1:19">
      <c r="A2997" t="n">
        <v>32248</v>
      </c>
      <c r="B2997" s="35" t="n">
        <v>25</v>
      </c>
      <c r="C2997" s="7" t="n">
        <v>5</v>
      </c>
      <c r="D2997" s="7" t="n">
        <v>65535</v>
      </c>
      <c r="E2997" s="7" t="n">
        <v>500</v>
      </c>
      <c r="F2997" s="7" t="n">
        <v>65535</v>
      </c>
      <c r="G2997" s="7" t="n">
        <v>65535</v>
      </c>
      <c r="H2997" s="7" t="n">
        <v>0</v>
      </c>
    </row>
    <row r="2998" spans="1:19">
      <c r="A2998" t="s">
        <v>4</v>
      </c>
      <c r="B2998" s="4" t="s">
        <v>5</v>
      </c>
      <c r="C2998" s="4" t="s">
        <v>9</v>
      </c>
      <c r="D2998" s="4" t="s">
        <v>7</v>
      </c>
      <c r="E2998" s="4" t="s">
        <v>7</v>
      </c>
      <c r="F2998" s="4" t="s">
        <v>11</v>
      </c>
      <c r="G2998" s="4" t="s">
        <v>52</v>
      </c>
      <c r="H2998" s="4" t="s">
        <v>7</v>
      </c>
      <c r="I2998" s="4" t="s">
        <v>7</v>
      </c>
      <c r="J2998" s="4" t="s">
        <v>7</v>
      </c>
      <c r="K2998" s="4" t="s">
        <v>11</v>
      </c>
      <c r="L2998" s="4" t="s">
        <v>52</v>
      </c>
      <c r="M2998" s="4" t="s">
        <v>7</v>
      </c>
      <c r="N2998" s="4" t="s">
        <v>7</v>
      </c>
      <c r="O2998" s="4" t="s">
        <v>7</v>
      </c>
      <c r="P2998" s="4" t="s">
        <v>11</v>
      </c>
      <c r="Q2998" s="4" t="s">
        <v>52</v>
      </c>
      <c r="R2998" s="4" t="s">
        <v>7</v>
      </c>
      <c r="S2998" s="4" t="s">
        <v>7</v>
      </c>
      <c r="T2998" s="4" t="s">
        <v>7</v>
      </c>
      <c r="U2998" s="4" t="s">
        <v>11</v>
      </c>
      <c r="V2998" s="4" t="s">
        <v>52</v>
      </c>
      <c r="W2998" s="4" t="s">
        <v>7</v>
      </c>
      <c r="X2998" s="4" t="s">
        <v>7</v>
      </c>
    </row>
    <row r="2999" spans="1:19">
      <c r="A2999" t="n">
        <v>32259</v>
      </c>
      <c r="B2999" s="36" t="n">
        <v>24</v>
      </c>
      <c r="C2999" s="7" t="n">
        <v>65533</v>
      </c>
      <c r="D2999" s="7" t="n">
        <v>7</v>
      </c>
      <c r="E2999" s="7" t="n">
        <v>17</v>
      </c>
      <c r="F2999" s="7" t="n">
        <v>28421</v>
      </c>
      <c r="G2999" s="7" t="s">
        <v>442</v>
      </c>
      <c r="H2999" s="7" t="n">
        <v>2</v>
      </c>
      <c r="I2999" s="7" t="n">
        <v>3</v>
      </c>
      <c r="J2999" s="7" t="n">
        <v>17</v>
      </c>
      <c r="K2999" s="7" t="n">
        <v>28422</v>
      </c>
      <c r="L2999" s="7" t="s">
        <v>443</v>
      </c>
      <c r="M2999" s="7" t="n">
        <v>2</v>
      </c>
      <c r="N2999" s="7" t="n">
        <v>3</v>
      </c>
      <c r="O2999" s="7" t="n">
        <v>17</v>
      </c>
      <c r="P2999" s="7" t="n">
        <v>28423</v>
      </c>
      <c r="Q2999" s="7" t="s">
        <v>444</v>
      </c>
      <c r="R2999" s="7" t="n">
        <v>2</v>
      </c>
      <c r="S2999" s="7" t="n">
        <v>3</v>
      </c>
      <c r="T2999" s="7" t="n">
        <v>17</v>
      </c>
      <c r="U2999" s="7" t="n">
        <v>28424</v>
      </c>
      <c r="V2999" s="7" t="s">
        <v>445</v>
      </c>
      <c r="W2999" s="7" t="n">
        <v>2</v>
      </c>
      <c r="X2999" s="7" t="n">
        <v>0</v>
      </c>
    </row>
    <row r="3000" spans="1:19">
      <c r="A3000" t="s">
        <v>4</v>
      </c>
      <c r="B3000" s="4" t="s">
        <v>5</v>
      </c>
    </row>
    <row r="3001" spans="1:19">
      <c r="A3001" t="n">
        <v>32610</v>
      </c>
      <c r="B3001" s="32" t="n">
        <v>28</v>
      </c>
    </row>
    <row r="3002" spans="1:19">
      <c r="A3002" t="s">
        <v>4</v>
      </c>
      <c r="B3002" s="4" t="s">
        <v>5</v>
      </c>
      <c r="C3002" s="4" t="s">
        <v>7</v>
      </c>
    </row>
    <row r="3003" spans="1:19">
      <c r="A3003" t="n">
        <v>32611</v>
      </c>
      <c r="B3003" s="37" t="n">
        <v>27</v>
      </c>
      <c r="C3003" s="7" t="n">
        <v>0</v>
      </c>
    </row>
    <row r="3004" spans="1:19">
      <c r="A3004" t="s">
        <v>4</v>
      </c>
      <c r="B3004" s="4" t="s">
        <v>5</v>
      </c>
      <c r="C3004" s="4" t="s">
        <v>7</v>
      </c>
      <c r="D3004" s="4" t="s">
        <v>7</v>
      </c>
      <c r="E3004" s="4" t="s">
        <v>7</v>
      </c>
      <c r="F3004" s="4" t="s">
        <v>10</v>
      </c>
      <c r="G3004" s="4" t="s">
        <v>10</v>
      </c>
      <c r="H3004" s="4" t="s">
        <v>10</v>
      </c>
      <c r="I3004" s="4" t="s">
        <v>10</v>
      </c>
      <c r="J3004" s="4" t="s">
        <v>10</v>
      </c>
    </row>
    <row r="3005" spans="1:19">
      <c r="A3005" t="n">
        <v>32613</v>
      </c>
      <c r="B3005" s="52" t="n">
        <v>76</v>
      </c>
      <c r="C3005" s="7" t="n">
        <v>10</v>
      </c>
      <c r="D3005" s="7" t="n">
        <v>3</v>
      </c>
      <c r="E3005" s="7" t="n">
        <v>0</v>
      </c>
      <c r="F3005" s="7" t="n">
        <v>1</v>
      </c>
      <c r="G3005" s="7" t="n">
        <v>1</v>
      </c>
      <c r="H3005" s="7" t="n">
        <v>1</v>
      </c>
      <c r="I3005" s="7" t="n">
        <v>1</v>
      </c>
      <c r="J3005" s="7" t="n">
        <v>1000</v>
      </c>
    </row>
    <row r="3006" spans="1:19">
      <c r="A3006" t="s">
        <v>4</v>
      </c>
      <c r="B3006" s="4" t="s">
        <v>5</v>
      </c>
      <c r="C3006" s="4" t="s">
        <v>7</v>
      </c>
      <c r="D3006" s="4" t="s">
        <v>7</v>
      </c>
    </row>
    <row r="3007" spans="1:19">
      <c r="A3007" t="n">
        <v>32637</v>
      </c>
      <c r="B3007" s="58" t="n">
        <v>77</v>
      </c>
      <c r="C3007" s="7" t="n">
        <v>10</v>
      </c>
      <c r="D3007" s="7" t="n">
        <v>3</v>
      </c>
    </row>
    <row r="3008" spans="1:19">
      <c r="A3008" t="s">
        <v>4</v>
      </c>
      <c r="B3008" s="4" t="s">
        <v>5</v>
      </c>
      <c r="C3008" s="4" t="s">
        <v>9</v>
      </c>
    </row>
    <row r="3009" spans="1:24">
      <c r="A3009" t="n">
        <v>32640</v>
      </c>
      <c r="B3009" s="26" t="n">
        <v>16</v>
      </c>
      <c r="C3009" s="7" t="n">
        <v>500</v>
      </c>
    </row>
    <row r="3010" spans="1:24">
      <c r="A3010" t="s">
        <v>4</v>
      </c>
      <c r="B3010" s="4" t="s">
        <v>5</v>
      </c>
      <c r="C3010" s="4" t="s">
        <v>7</v>
      </c>
      <c r="D3010" s="4" t="s">
        <v>9</v>
      </c>
      <c r="E3010" s="4" t="s">
        <v>9</v>
      </c>
      <c r="F3010" s="4" t="s">
        <v>9</v>
      </c>
      <c r="G3010" s="4" t="s">
        <v>9</v>
      </c>
      <c r="H3010" s="4" t="s">
        <v>7</v>
      </c>
    </row>
    <row r="3011" spans="1:24">
      <c r="A3011" t="n">
        <v>32643</v>
      </c>
      <c r="B3011" s="35" t="n">
        <v>25</v>
      </c>
      <c r="C3011" s="7" t="n">
        <v>5</v>
      </c>
      <c r="D3011" s="7" t="n">
        <v>230</v>
      </c>
      <c r="E3011" s="7" t="n">
        <v>550</v>
      </c>
      <c r="F3011" s="7" t="n">
        <v>65535</v>
      </c>
      <c r="G3011" s="7" t="n">
        <v>65535</v>
      </c>
      <c r="H3011" s="7" t="n">
        <v>0</v>
      </c>
    </row>
    <row r="3012" spans="1:24">
      <c r="A3012" t="s">
        <v>4</v>
      </c>
      <c r="B3012" s="4" t="s">
        <v>5</v>
      </c>
      <c r="C3012" s="4" t="s">
        <v>9</v>
      </c>
      <c r="D3012" s="4" t="s">
        <v>7</v>
      </c>
      <c r="E3012" s="4" t="s">
        <v>7</v>
      </c>
      <c r="F3012" s="4" t="s">
        <v>11</v>
      </c>
      <c r="G3012" s="4" t="s">
        <v>52</v>
      </c>
      <c r="H3012" s="4" t="s">
        <v>7</v>
      </c>
      <c r="I3012" s="4" t="s">
        <v>7</v>
      </c>
      <c r="J3012" s="4" t="s">
        <v>7</v>
      </c>
      <c r="K3012" s="4" t="s">
        <v>11</v>
      </c>
      <c r="L3012" s="4" t="s">
        <v>52</v>
      </c>
      <c r="M3012" s="4" t="s">
        <v>7</v>
      </c>
      <c r="N3012" s="4" t="s">
        <v>7</v>
      </c>
      <c r="O3012" s="4" t="s">
        <v>7</v>
      </c>
      <c r="P3012" s="4" t="s">
        <v>11</v>
      </c>
      <c r="Q3012" s="4" t="s">
        <v>52</v>
      </c>
      <c r="R3012" s="4" t="s">
        <v>7</v>
      </c>
      <c r="S3012" s="4" t="s">
        <v>7</v>
      </c>
      <c r="T3012" s="4" t="s">
        <v>7</v>
      </c>
      <c r="U3012" s="4" t="s">
        <v>11</v>
      </c>
      <c r="V3012" s="4" t="s">
        <v>52</v>
      </c>
      <c r="W3012" s="4" t="s">
        <v>7</v>
      </c>
      <c r="X3012" s="4" t="s">
        <v>7</v>
      </c>
      <c r="Y3012" s="4" t="s">
        <v>7</v>
      </c>
      <c r="Z3012" s="4" t="s">
        <v>11</v>
      </c>
      <c r="AA3012" s="4" t="s">
        <v>52</v>
      </c>
      <c r="AB3012" s="4" t="s">
        <v>7</v>
      </c>
      <c r="AC3012" s="4" t="s">
        <v>7</v>
      </c>
    </row>
    <row r="3013" spans="1:24">
      <c r="A3013" t="n">
        <v>32654</v>
      </c>
      <c r="B3013" s="36" t="n">
        <v>24</v>
      </c>
      <c r="C3013" s="7" t="n">
        <v>65533</v>
      </c>
      <c r="D3013" s="7" t="n">
        <v>7</v>
      </c>
      <c r="E3013" s="7" t="n">
        <v>17</v>
      </c>
      <c r="F3013" s="7" t="n">
        <v>28425</v>
      </c>
      <c r="G3013" s="7" t="s">
        <v>446</v>
      </c>
      <c r="H3013" s="7" t="n">
        <v>2</v>
      </c>
      <c r="I3013" s="7" t="n">
        <v>3</v>
      </c>
      <c r="J3013" s="7" t="n">
        <v>17</v>
      </c>
      <c r="K3013" s="7" t="n">
        <v>28426</v>
      </c>
      <c r="L3013" s="7" t="s">
        <v>447</v>
      </c>
      <c r="M3013" s="7" t="n">
        <v>2</v>
      </c>
      <c r="N3013" s="7" t="n">
        <v>3</v>
      </c>
      <c r="O3013" s="7" t="n">
        <v>17</v>
      </c>
      <c r="P3013" s="7" t="n">
        <v>28427</v>
      </c>
      <c r="Q3013" s="7" t="s">
        <v>448</v>
      </c>
      <c r="R3013" s="7" t="n">
        <v>2</v>
      </c>
      <c r="S3013" s="7" t="n">
        <v>3</v>
      </c>
      <c r="T3013" s="7" t="n">
        <v>17</v>
      </c>
      <c r="U3013" s="7" t="n">
        <v>28428</v>
      </c>
      <c r="V3013" s="7" t="s">
        <v>449</v>
      </c>
      <c r="W3013" s="7" t="n">
        <v>2</v>
      </c>
      <c r="X3013" s="7" t="n">
        <v>3</v>
      </c>
      <c r="Y3013" s="7" t="n">
        <v>17</v>
      </c>
      <c r="Z3013" s="7" t="n">
        <v>28429</v>
      </c>
      <c r="AA3013" s="7" t="s">
        <v>450</v>
      </c>
      <c r="AB3013" s="7" t="n">
        <v>2</v>
      </c>
      <c r="AC3013" s="7" t="n">
        <v>0</v>
      </c>
    </row>
    <row r="3014" spans="1:24">
      <c r="A3014" t="s">
        <v>4</v>
      </c>
      <c r="B3014" s="4" t="s">
        <v>5</v>
      </c>
    </row>
    <row r="3015" spans="1:24">
      <c r="A3015" t="n">
        <v>33103</v>
      </c>
      <c r="B3015" s="32" t="n">
        <v>28</v>
      </c>
    </row>
    <row r="3016" spans="1:24">
      <c r="A3016" t="s">
        <v>4</v>
      </c>
      <c r="B3016" s="4" t="s">
        <v>5</v>
      </c>
      <c r="C3016" s="4" t="s">
        <v>7</v>
      </c>
    </row>
    <row r="3017" spans="1:24">
      <c r="A3017" t="n">
        <v>33104</v>
      </c>
      <c r="B3017" s="37" t="n">
        <v>27</v>
      </c>
      <c r="C3017" s="7" t="n">
        <v>0</v>
      </c>
    </row>
    <row r="3018" spans="1:24">
      <c r="A3018" t="s">
        <v>4</v>
      </c>
      <c r="B3018" s="4" t="s">
        <v>5</v>
      </c>
      <c r="C3018" s="4" t="s">
        <v>7</v>
      </c>
      <c r="D3018" s="4" t="s">
        <v>7</v>
      </c>
      <c r="E3018" s="4" t="s">
        <v>7</v>
      </c>
      <c r="F3018" s="4" t="s">
        <v>10</v>
      </c>
      <c r="G3018" s="4" t="s">
        <v>10</v>
      </c>
      <c r="H3018" s="4" t="s">
        <v>10</v>
      </c>
      <c r="I3018" s="4" t="s">
        <v>10</v>
      </c>
      <c r="J3018" s="4" t="s">
        <v>10</v>
      </c>
    </row>
    <row r="3019" spans="1:24">
      <c r="A3019" t="n">
        <v>33106</v>
      </c>
      <c r="B3019" s="52" t="n">
        <v>76</v>
      </c>
      <c r="C3019" s="7" t="n">
        <v>11</v>
      </c>
      <c r="D3019" s="7" t="n">
        <v>3</v>
      </c>
      <c r="E3019" s="7" t="n">
        <v>0</v>
      </c>
      <c r="F3019" s="7" t="n">
        <v>1</v>
      </c>
      <c r="G3019" s="7" t="n">
        <v>1</v>
      </c>
      <c r="H3019" s="7" t="n">
        <v>1</v>
      </c>
      <c r="I3019" s="7" t="n">
        <v>1</v>
      </c>
      <c r="J3019" s="7" t="n">
        <v>1000</v>
      </c>
    </row>
    <row r="3020" spans="1:24">
      <c r="A3020" t="s">
        <v>4</v>
      </c>
      <c r="B3020" s="4" t="s">
        <v>5</v>
      </c>
      <c r="C3020" s="4" t="s">
        <v>7</v>
      </c>
      <c r="D3020" s="4" t="s">
        <v>7</v>
      </c>
    </row>
    <row r="3021" spans="1:24">
      <c r="A3021" t="n">
        <v>33130</v>
      </c>
      <c r="B3021" s="58" t="n">
        <v>77</v>
      </c>
      <c r="C3021" s="7" t="n">
        <v>11</v>
      </c>
      <c r="D3021" s="7" t="n">
        <v>3</v>
      </c>
    </row>
    <row r="3022" spans="1:24">
      <c r="A3022" t="s">
        <v>4</v>
      </c>
      <c r="B3022" s="4" t="s">
        <v>5</v>
      </c>
      <c r="C3022" s="4" t="s">
        <v>9</v>
      </c>
    </row>
    <row r="3023" spans="1:24">
      <c r="A3023" t="n">
        <v>33133</v>
      </c>
      <c r="B3023" s="26" t="n">
        <v>16</v>
      </c>
      <c r="C3023" s="7" t="n">
        <v>500</v>
      </c>
    </row>
    <row r="3024" spans="1:24">
      <c r="A3024" t="s">
        <v>4</v>
      </c>
      <c r="B3024" s="4" t="s">
        <v>5</v>
      </c>
      <c r="C3024" s="4" t="s">
        <v>7</v>
      </c>
      <c r="D3024" s="4" t="s">
        <v>9</v>
      </c>
      <c r="E3024" s="4" t="s">
        <v>9</v>
      </c>
      <c r="F3024" s="4" t="s">
        <v>9</v>
      </c>
      <c r="G3024" s="4" t="s">
        <v>9</v>
      </c>
      <c r="H3024" s="4" t="s">
        <v>7</v>
      </c>
    </row>
    <row r="3025" spans="1:29">
      <c r="A3025" t="n">
        <v>33136</v>
      </c>
      <c r="B3025" s="35" t="n">
        <v>25</v>
      </c>
      <c r="C3025" s="7" t="n">
        <v>5</v>
      </c>
      <c r="D3025" s="7" t="n">
        <v>700</v>
      </c>
      <c r="E3025" s="7" t="n">
        <v>500</v>
      </c>
      <c r="F3025" s="7" t="n">
        <v>65535</v>
      </c>
      <c r="G3025" s="7" t="n">
        <v>65535</v>
      </c>
      <c r="H3025" s="7" t="n">
        <v>0</v>
      </c>
    </row>
    <row r="3026" spans="1:29">
      <c r="A3026" t="s">
        <v>4</v>
      </c>
      <c r="B3026" s="4" t="s">
        <v>5</v>
      </c>
      <c r="C3026" s="4" t="s">
        <v>9</v>
      </c>
      <c r="D3026" s="4" t="s">
        <v>7</v>
      </c>
      <c r="E3026" s="4" t="s">
        <v>7</v>
      </c>
      <c r="F3026" s="4" t="s">
        <v>11</v>
      </c>
      <c r="G3026" s="4" t="s">
        <v>52</v>
      </c>
      <c r="H3026" s="4" t="s">
        <v>7</v>
      </c>
      <c r="I3026" s="4" t="s">
        <v>7</v>
      </c>
      <c r="J3026" s="4" t="s">
        <v>7</v>
      </c>
      <c r="K3026" s="4" t="s">
        <v>11</v>
      </c>
      <c r="L3026" s="4" t="s">
        <v>52</v>
      </c>
      <c r="M3026" s="4" t="s">
        <v>7</v>
      </c>
      <c r="N3026" s="4" t="s">
        <v>7</v>
      </c>
      <c r="O3026" s="4" t="s">
        <v>7</v>
      </c>
      <c r="P3026" s="4" t="s">
        <v>11</v>
      </c>
      <c r="Q3026" s="4" t="s">
        <v>52</v>
      </c>
      <c r="R3026" s="4" t="s">
        <v>7</v>
      </c>
      <c r="S3026" s="4" t="s">
        <v>7</v>
      </c>
    </row>
    <row r="3027" spans="1:29">
      <c r="A3027" t="n">
        <v>33147</v>
      </c>
      <c r="B3027" s="36" t="n">
        <v>24</v>
      </c>
      <c r="C3027" s="7" t="n">
        <v>65533</v>
      </c>
      <c r="D3027" s="7" t="n">
        <v>7</v>
      </c>
      <c r="E3027" s="7" t="n">
        <v>17</v>
      </c>
      <c r="F3027" s="7" t="n">
        <v>28430</v>
      </c>
      <c r="G3027" s="7" t="s">
        <v>451</v>
      </c>
      <c r="H3027" s="7" t="n">
        <v>2</v>
      </c>
      <c r="I3027" s="7" t="n">
        <v>3</v>
      </c>
      <c r="J3027" s="7" t="n">
        <v>17</v>
      </c>
      <c r="K3027" s="7" t="n">
        <v>28431</v>
      </c>
      <c r="L3027" s="7" t="s">
        <v>452</v>
      </c>
      <c r="M3027" s="7" t="n">
        <v>2</v>
      </c>
      <c r="N3027" s="7" t="n">
        <v>3</v>
      </c>
      <c r="O3027" s="7" t="n">
        <v>17</v>
      </c>
      <c r="P3027" s="7" t="n">
        <v>28432</v>
      </c>
      <c r="Q3027" s="7" t="s">
        <v>453</v>
      </c>
      <c r="R3027" s="7" t="n">
        <v>2</v>
      </c>
      <c r="S3027" s="7" t="n">
        <v>0</v>
      </c>
    </row>
    <row r="3028" spans="1:29">
      <c r="A3028" t="s">
        <v>4</v>
      </c>
      <c r="B3028" s="4" t="s">
        <v>5</v>
      </c>
    </row>
    <row r="3029" spans="1:29">
      <c r="A3029" t="n">
        <v>33379</v>
      </c>
      <c r="B3029" s="32" t="n">
        <v>28</v>
      </c>
    </row>
    <row r="3030" spans="1:29">
      <c r="A3030" t="s">
        <v>4</v>
      </c>
      <c r="B3030" s="4" t="s">
        <v>5</v>
      </c>
      <c r="C3030" s="4" t="s">
        <v>7</v>
      </c>
    </row>
    <row r="3031" spans="1:29">
      <c r="A3031" t="n">
        <v>33380</v>
      </c>
      <c r="B3031" s="37" t="n">
        <v>27</v>
      </c>
      <c r="C3031" s="7" t="n">
        <v>0</v>
      </c>
    </row>
    <row r="3032" spans="1:29">
      <c r="A3032" t="s">
        <v>4</v>
      </c>
      <c r="B3032" s="4" t="s">
        <v>5</v>
      </c>
      <c r="C3032" s="4" t="s">
        <v>7</v>
      </c>
      <c r="D3032" s="4" t="s">
        <v>9</v>
      </c>
      <c r="E3032" s="4" t="s">
        <v>12</v>
      </c>
      <c r="F3032" s="4" t="s">
        <v>12</v>
      </c>
      <c r="G3032" s="4" t="s">
        <v>12</v>
      </c>
      <c r="H3032" s="4" t="s">
        <v>12</v>
      </c>
    </row>
    <row r="3033" spans="1:29">
      <c r="A3033" t="n">
        <v>33382</v>
      </c>
      <c r="B3033" s="30" t="n">
        <v>51</v>
      </c>
      <c r="C3033" s="7" t="n">
        <v>3</v>
      </c>
      <c r="D3033" s="7" t="n">
        <v>0</v>
      </c>
      <c r="E3033" s="7" t="s">
        <v>343</v>
      </c>
      <c r="F3033" s="7" t="s">
        <v>244</v>
      </c>
      <c r="G3033" s="7" t="s">
        <v>245</v>
      </c>
      <c r="H3033" s="7" t="s">
        <v>246</v>
      </c>
    </row>
    <row r="3034" spans="1:29">
      <c r="A3034" t="s">
        <v>4</v>
      </c>
      <c r="B3034" s="4" t="s">
        <v>5</v>
      </c>
      <c r="C3034" s="4" t="s">
        <v>7</v>
      </c>
      <c r="D3034" s="4" t="s">
        <v>9</v>
      </c>
      <c r="E3034" s="4" t="s">
        <v>12</v>
      </c>
      <c r="F3034" s="4" t="s">
        <v>12</v>
      </c>
      <c r="G3034" s="4" t="s">
        <v>12</v>
      </c>
      <c r="H3034" s="4" t="s">
        <v>12</v>
      </c>
    </row>
    <row r="3035" spans="1:29">
      <c r="A3035" t="n">
        <v>33395</v>
      </c>
      <c r="B3035" s="30" t="n">
        <v>51</v>
      </c>
      <c r="C3035" s="7" t="n">
        <v>3</v>
      </c>
      <c r="D3035" s="7" t="n">
        <v>23</v>
      </c>
      <c r="E3035" s="7" t="s">
        <v>246</v>
      </c>
      <c r="F3035" s="7" t="s">
        <v>343</v>
      </c>
      <c r="G3035" s="7" t="s">
        <v>245</v>
      </c>
      <c r="H3035" s="7" t="s">
        <v>246</v>
      </c>
    </row>
    <row r="3036" spans="1:29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7</v>
      </c>
      <c r="F3036" s="4" t="s">
        <v>10</v>
      </c>
      <c r="G3036" s="4" t="s">
        <v>10</v>
      </c>
      <c r="H3036" s="4" t="s">
        <v>10</v>
      </c>
      <c r="I3036" s="4" t="s">
        <v>10</v>
      </c>
      <c r="J3036" s="4" t="s">
        <v>10</v>
      </c>
    </row>
    <row r="3037" spans="1:29">
      <c r="A3037" t="n">
        <v>33408</v>
      </c>
      <c r="B3037" s="52" t="n">
        <v>76</v>
      </c>
      <c r="C3037" s="7" t="n">
        <v>8</v>
      </c>
      <c r="D3037" s="7" t="n">
        <v>3</v>
      </c>
      <c r="E3037" s="7" t="n">
        <v>0</v>
      </c>
      <c r="F3037" s="7" t="n">
        <v>1</v>
      </c>
      <c r="G3037" s="7" t="n">
        <v>1</v>
      </c>
      <c r="H3037" s="7" t="n">
        <v>1</v>
      </c>
      <c r="I3037" s="7" t="n">
        <v>0</v>
      </c>
      <c r="J3037" s="7" t="n">
        <v>0</v>
      </c>
    </row>
    <row r="3038" spans="1:29">
      <c r="A3038" t="s">
        <v>4</v>
      </c>
      <c r="B3038" s="4" t="s">
        <v>5</v>
      </c>
      <c r="C3038" s="4" t="s">
        <v>7</v>
      </c>
      <c r="D3038" s="4" t="s">
        <v>7</v>
      </c>
      <c r="E3038" s="4" t="s">
        <v>7</v>
      </c>
      <c r="F3038" s="4" t="s">
        <v>10</v>
      </c>
      <c r="G3038" s="4" t="s">
        <v>10</v>
      </c>
      <c r="H3038" s="4" t="s">
        <v>10</v>
      </c>
      <c r="I3038" s="4" t="s">
        <v>10</v>
      </c>
      <c r="J3038" s="4" t="s">
        <v>10</v>
      </c>
    </row>
    <row r="3039" spans="1:29">
      <c r="A3039" t="n">
        <v>33432</v>
      </c>
      <c r="B3039" s="52" t="n">
        <v>76</v>
      </c>
      <c r="C3039" s="7" t="n">
        <v>9</v>
      </c>
      <c r="D3039" s="7" t="n">
        <v>3</v>
      </c>
      <c r="E3039" s="7" t="n">
        <v>0</v>
      </c>
      <c r="F3039" s="7" t="n">
        <v>1</v>
      </c>
      <c r="G3039" s="7" t="n">
        <v>1</v>
      </c>
      <c r="H3039" s="7" t="n">
        <v>1</v>
      </c>
      <c r="I3039" s="7" t="n">
        <v>0</v>
      </c>
      <c r="J3039" s="7" t="n">
        <v>0</v>
      </c>
    </row>
    <row r="3040" spans="1:29">
      <c r="A3040" t="s">
        <v>4</v>
      </c>
      <c r="B3040" s="4" t="s">
        <v>5</v>
      </c>
      <c r="C3040" s="4" t="s">
        <v>7</v>
      </c>
      <c r="D3040" s="4" t="s">
        <v>7</v>
      </c>
      <c r="E3040" s="4" t="s">
        <v>7</v>
      </c>
      <c r="F3040" s="4" t="s">
        <v>10</v>
      </c>
      <c r="G3040" s="4" t="s">
        <v>10</v>
      </c>
      <c r="H3040" s="4" t="s">
        <v>10</v>
      </c>
      <c r="I3040" s="4" t="s">
        <v>10</v>
      </c>
      <c r="J3040" s="4" t="s">
        <v>10</v>
      </c>
    </row>
    <row r="3041" spans="1:19">
      <c r="A3041" t="n">
        <v>33456</v>
      </c>
      <c r="B3041" s="52" t="n">
        <v>76</v>
      </c>
      <c r="C3041" s="7" t="n">
        <v>10</v>
      </c>
      <c r="D3041" s="7" t="n">
        <v>3</v>
      </c>
      <c r="E3041" s="7" t="n">
        <v>0</v>
      </c>
      <c r="F3041" s="7" t="n">
        <v>1</v>
      </c>
      <c r="G3041" s="7" t="n">
        <v>1</v>
      </c>
      <c r="H3041" s="7" t="n">
        <v>1</v>
      </c>
      <c r="I3041" s="7" t="n">
        <v>0</v>
      </c>
      <c r="J3041" s="7" t="n">
        <v>0</v>
      </c>
    </row>
    <row r="3042" spans="1:19">
      <c r="A3042" t="s">
        <v>4</v>
      </c>
      <c r="B3042" s="4" t="s">
        <v>5</v>
      </c>
      <c r="C3042" s="4" t="s">
        <v>7</v>
      </c>
      <c r="D3042" s="4" t="s">
        <v>7</v>
      </c>
      <c r="E3042" s="4" t="s">
        <v>7</v>
      </c>
      <c r="F3042" s="4" t="s">
        <v>10</v>
      </c>
      <c r="G3042" s="4" t="s">
        <v>10</v>
      </c>
      <c r="H3042" s="4" t="s">
        <v>10</v>
      </c>
      <c r="I3042" s="4" t="s">
        <v>10</v>
      </c>
      <c r="J3042" s="4" t="s">
        <v>10</v>
      </c>
    </row>
    <row r="3043" spans="1:19">
      <c r="A3043" t="n">
        <v>33480</v>
      </c>
      <c r="B3043" s="52" t="n">
        <v>76</v>
      </c>
      <c r="C3043" s="7" t="n">
        <v>11</v>
      </c>
      <c r="D3043" s="7" t="n">
        <v>3</v>
      </c>
      <c r="E3043" s="7" t="n">
        <v>0</v>
      </c>
      <c r="F3043" s="7" t="n">
        <v>1</v>
      </c>
      <c r="G3043" s="7" t="n">
        <v>1</v>
      </c>
      <c r="H3043" s="7" t="n">
        <v>1</v>
      </c>
      <c r="I3043" s="7" t="n">
        <v>0</v>
      </c>
      <c r="J3043" s="7" t="n">
        <v>1000</v>
      </c>
    </row>
    <row r="3044" spans="1:19">
      <c r="A3044" t="s">
        <v>4</v>
      </c>
      <c r="B3044" s="4" t="s">
        <v>5</v>
      </c>
      <c r="C3044" s="4" t="s">
        <v>7</v>
      </c>
      <c r="D3044" s="4" t="s">
        <v>7</v>
      </c>
    </row>
    <row r="3045" spans="1:19">
      <c r="A3045" t="n">
        <v>33504</v>
      </c>
      <c r="B3045" s="58" t="n">
        <v>77</v>
      </c>
      <c r="C3045" s="7" t="n">
        <v>11</v>
      </c>
      <c r="D3045" s="7" t="n">
        <v>3</v>
      </c>
    </row>
    <row r="3046" spans="1:19">
      <c r="A3046" t="s">
        <v>4</v>
      </c>
      <c r="B3046" s="4" t="s">
        <v>5</v>
      </c>
      <c r="C3046" s="4" t="s">
        <v>7</v>
      </c>
      <c r="D3046" s="4" t="s">
        <v>9</v>
      </c>
      <c r="E3046" s="4" t="s">
        <v>11</v>
      </c>
      <c r="F3046" s="4" t="s">
        <v>9</v>
      </c>
    </row>
    <row r="3047" spans="1:19">
      <c r="A3047" t="n">
        <v>33507</v>
      </c>
      <c r="B3047" s="9" t="n">
        <v>50</v>
      </c>
      <c r="C3047" s="7" t="n">
        <v>3</v>
      </c>
      <c r="D3047" s="7" t="n">
        <v>5043</v>
      </c>
      <c r="E3047" s="7" t="n">
        <v>1045220557</v>
      </c>
      <c r="F3047" s="7" t="n">
        <v>2000</v>
      </c>
    </row>
    <row r="3048" spans="1:19">
      <c r="A3048" t="s">
        <v>4</v>
      </c>
      <c r="B3048" s="4" t="s">
        <v>5</v>
      </c>
      <c r="C3048" s="4" t="s">
        <v>7</v>
      </c>
      <c r="D3048" s="4" t="s">
        <v>9</v>
      </c>
      <c r="E3048" s="4" t="s">
        <v>10</v>
      </c>
    </row>
    <row r="3049" spans="1:19">
      <c r="A3049" t="n">
        <v>33517</v>
      </c>
      <c r="B3049" s="25" t="n">
        <v>58</v>
      </c>
      <c r="C3049" s="7" t="n">
        <v>100</v>
      </c>
      <c r="D3049" s="7" t="n">
        <v>1000</v>
      </c>
      <c r="E3049" s="7" t="n">
        <v>1</v>
      </c>
    </row>
    <row r="3050" spans="1:19">
      <c r="A3050" t="s">
        <v>4</v>
      </c>
      <c r="B3050" s="4" t="s">
        <v>5</v>
      </c>
      <c r="C3050" s="4" t="s">
        <v>7</v>
      </c>
      <c r="D3050" s="4" t="s">
        <v>9</v>
      </c>
    </row>
    <row r="3051" spans="1:19">
      <c r="A3051" t="n">
        <v>33525</v>
      </c>
      <c r="B3051" s="25" t="n">
        <v>58</v>
      </c>
      <c r="C3051" s="7" t="n">
        <v>255</v>
      </c>
      <c r="D3051" s="7" t="n">
        <v>0</v>
      </c>
    </row>
    <row r="3052" spans="1:19">
      <c r="A3052" t="s">
        <v>4</v>
      </c>
      <c r="B3052" s="4" t="s">
        <v>5</v>
      </c>
      <c r="C3052" s="4" t="s">
        <v>7</v>
      </c>
      <c r="D3052" s="4" t="s">
        <v>9</v>
      </c>
      <c r="E3052" s="4" t="s">
        <v>12</v>
      </c>
    </row>
    <row r="3053" spans="1:19">
      <c r="A3053" t="n">
        <v>33529</v>
      </c>
      <c r="B3053" s="30" t="n">
        <v>51</v>
      </c>
      <c r="C3053" s="7" t="n">
        <v>4</v>
      </c>
      <c r="D3053" s="7" t="n">
        <v>0</v>
      </c>
      <c r="E3053" s="7" t="s">
        <v>90</v>
      </c>
    </row>
    <row r="3054" spans="1:19">
      <c r="A3054" t="s">
        <v>4</v>
      </c>
      <c r="B3054" s="4" t="s">
        <v>5</v>
      </c>
      <c r="C3054" s="4" t="s">
        <v>9</v>
      </c>
    </row>
    <row r="3055" spans="1:19">
      <c r="A3055" t="n">
        <v>33544</v>
      </c>
      <c r="B3055" s="26" t="n">
        <v>16</v>
      </c>
      <c r="C3055" s="7" t="n">
        <v>0</v>
      </c>
    </row>
    <row r="3056" spans="1:19">
      <c r="A3056" t="s">
        <v>4</v>
      </c>
      <c r="B3056" s="4" t="s">
        <v>5</v>
      </c>
      <c r="C3056" s="4" t="s">
        <v>9</v>
      </c>
      <c r="D3056" s="4" t="s">
        <v>52</v>
      </c>
      <c r="E3056" s="4" t="s">
        <v>7</v>
      </c>
      <c r="F3056" s="4" t="s">
        <v>7</v>
      </c>
    </row>
    <row r="3057" spans="1:10">
      <c r="A3057" t="n">
        <v>33547</v>
      </c>
      <c r="B3057" s="31" t="n">
        <v>26</v>
      </c>
      <c r="C3057" s="7" t="n">
        <v>0</v>
      </c>
      <c r="D3057" s="7" t="s">
        <v>342</v>
      </c>
      <c r="E3057" s="7" t="n">
        <v>2</v>
      </c>
      <c r="F3057" s="7" t="n">
        <v>0</v>
      </c>
    </row>
    <row r="3058" spans="1:10">
      <c r="A3058" t="s">
        <v>4</v>
      </c>
      <c r="B3058" s="4" t="s">
        <v>5</v>
      </c>
    </row>
    <row r="3059" spans="1:10">
      <c r="A3059" t="n">
        <v>33555</v>
      </c>
      <c r="B3059" s="32" t="n">
        <v>28</v>
      </c>
    </row>
    <row r="3060" spans="1:10">
      <c r="A3060" t="s">
        <v>4</v>
      </c>
      <c r="B3060" s="4" t="s">
        <v>5</v>
      </c>
      <c r="C3060" s="4" t="s">
        <v>9</v>
      </c>
      <c r="D3060" s="4" t="s">
        <v>7</v>
      </c>
    </row>
    <row r="3061" spans="1:10">
      <c r="A3061" t="n">
        <v>33556</v>
      </c>
      <c r="B3061" s="60" t="n">
        <v>89</v>
      </c>
      <c r="C3061" s="7" t="n">
        <v>65533</v>
      </c>
      <c r="D3061" s="7" t="n">
        <v>1</v>
      </c>
    </row>
    <row r="3062" spans="1:10">
      <c r="A3062" t="s">
        <v>4</v>
      </c>
      <c r="B3062" s="4" t="s">
        <v>5</v>
      </c>
      <c r="C3062" s="4" t="s">
        <v>7</v>
      </c>
      <c r="D3062" s="4" t="s">
        <v>9</v>
      </c>
      <c r="E3062" s="4" t="s">
        <v>10</v>
      </c>
    </row>
    <row r="3063" spans="1:10">
      <c r="A3063" t="n">
        <v>33560</v>
      </c>
      <c r="B3063" s="25" t="n">
        <v>58</v>
      </c>
      <c r="C3063" s="7" t="n">
        <v>101</v>
      </c>
      <c r="D3063" s="7" t="n">
        <v>300</v>
      </c>
      <c r="E3063" s="7" t="n">
        <v>1</v>
      </c>
    </row>
    <row r="3064" spans="1:10">
      <c r="A3064" t="s">
        <v>4</v>
      </c>
      <c r="B3064" s="4" t="s">
        <v>5</v>
      </c>
      <c r="C3064" s="4" t="s">
        <v>7</v>
      </c>
      <c r="D3064" s="4" t="s">
        <v>9</v>
      </c>
    </row>
    <row r="3065" spans="1:10">
      <c r="A3065" t="n">
        <v>33568</v>
      </c>
      <c r="B3065" s="25" t="n">
        <v>58</v>
      </c>
      <c r="C3065" s="7" t="n">
        <v>254</v>
      </c>
      <c r="D3065" s="7" t="n">
        <v>0</v>
      </c>
    </row>
    <row r="3066" spans="1:10">
      <c r="A3066" t="s">
        <v>4</v>
      </c>
      <c r="B3066" s="4" t="s">
        <v>5</v>
      </c>
      <c r="C3066" s="4" t="s">
        <v>7</v>
      </c>
      <c r="D3066" s="4" t="s">
        <v>7</v>
      </c>
      <c r="E3066" s="4" t="s">
        <v>10</v>
      </c>
      <c r="F3066" s="4" t="s">
        <v>10</v>
      </c>
      <c r="G3066" s="4" t="s">
        <v>10</v>
      </c>
      <c r="H3066" s="4" t="s">
        <v>9</v>
      </c>
    </row>
    <row r="3067" spans="1:10">
      <c r="A3067" t="n">
        <v>33572</v>
      </c>
      <c r="B3067" s="55" t="n">
        <v>45</v>
      </c>
      <c r="C3067" s="7" t="n">
        <v>2</v>
      </c>
      <c r="D3067" s="7" t="n">
        <v>3</v>
      </c>
      <c r="E3067" s="7" t="n">
        <v>-16.8500003814697</v>
      </c>
      <c r="F3067" s="7" t="n">
        <v>1.50999999046326</v>
      </c>
      <c r="G3067" s="7" t="n">
        <v>20.6000003814697</v>
      </c>
      <c r="H3067" s="7" t="n">
        <v>0</v>
      </c>
    </row>
    <row r="3068" spans="1:10">
      <c r="A3068" t="s">
        <v>4</v>
      </c>
      <c r="B3068" s="4" t="s">
        <v>5</v>
      </c>
      <c r="C3068" s="4" t="s">
        <v>7</v>
      </c>
      <c r="D3068" s="4" t="s">
        <v>7</v>
      </c>
      <c r="E3068" s="4" t="s">
        <v>10</v>
      </c>
      <c r="F3068" s="4" t="s">
        <v>10</v>
      </c>
      <c r="G3068" s="4" t="s">
        <v>10</v>
      </c>
      <c r="H3068" s="4" t="s">
        <v>9</v>
      </c>
      <c r="I3068" s="4" t="s">
        <v>7</v>
      </c>
    </row>
    <row r="3069" spans="1:10">
      <c r="A3069" t="n">
        <v>33589</v>
      </c>
      <c r="B3069" s="55" t="n">
        <v>45</v>
      </c>
      <c r="C3069" s="7" t="n">
        <v>4</v>
      </c>
      <c r="D3069" s="7" t="n">
        <v>3</v>
      </c>
      <c r="E3069" s="7" t="n">
        <v>5</v>
      </c>
      <c r="F3069" s="7" t="n">
        <v>345</v>
      </c>
      <c r="G3069" s="7" t="n">
        <v>355</v>
      </c>
      <c r="H3069" s="7" t="n">
        <v>0</v>
      </c>
      <c r="I3069" s="7" t="n">
        <v>0</v>
      </c>
    </row>
    <row r="3070" spans="1:10">
      <c r="A3070" t="s">
        <v>4</v>
      </c>
      <c r="B3070" s="4" t="s">
        <v>5</v>
      </c>
      <c r="C3070" s="4" t="s">
        <v>7</v>
      </c>
      <c r="D3070" s="4" t="s">
        <v>7</v>
      </c>
      <c r="E3070" s="4" t="s">
        <v>10</v>
      </c>
      <c r="F3070" s="4" t="s">
        <v>9</v>
      </c>
    </row>
    <row r="3071" spans="1:10">
      <c r="A3071" t="n">
        <v>33607</v>
      </c>
      <c r="B3071" s="55" t="n">
        <v>45</v>
      </c>
      <c r="C3071" s="7" t="n">
        <v>5</v>
      </c>
      <c r="D3071" s="7" t="n">
        <v>3</v>
      </c>
      <c r="E3071" s="7" t="n">
        <v>1.29999995231628</v>
      </c>
      <c r="F3071" s="7" t="n">
        <v>0</v>
      </c>
    </row>
    <row r="3072" spans="1:10">
      <c r="A3072" t="s">
        <v>4</v>
      </c>
      <c r="B3072" s="4" t="s">
        <v>5</v>
      </c>
      <c r="C3072" s="4" t="s">
        <v>7</v>
      </c>
      <c r="D3072" s="4" t="s">
        <v>7</v>
      </c>
      <c r="E3072" s="4" t="s">
        <v>10</v>
      </c>
      <c r="F3072" s="4" t="s">
        <v>9</v>
      </c>
    </row>
    <row r="3073" spans="1:9">
      <c r="A3073" t="n">
        <v>33616</v>
      </c>
      <c r="B3073" s="55" t="n">
        <v>45</v>
      </c>
      <c r="C3073" s="7" t="n">
        <v>11</v>
      </c>
      <c r="D3073" s="7" t="n">
        <v>3</v>
      </c>
      <c r="E3073" s="7" t="n">
        <v>31.3999996185303</v>
      </c>
      <c r="F3073" s="7" t="n">
        <v>0</v>
      </c>
    </row>
    <row r="3074" spans="1:9">
      <c r="A3074" t="s">
        <v>4</v>
      </c>
      <c r="B3074" s="4" t="s">
        <v>5</v>
      </c>
      <c r="C3074" s="4" t="s">
        <v>7</v>
      </c>
    </row>
    <row r="3075" spans="1:9">
      <c r="A3075" t="n">
        <v>33625</v>
      </c>
      <c r="B3075" s="54" t="n">
        <v>116</v>
      </c>
      <c r="C3075" s="7" t="n">
        <v>0</v>
      </c>
    </row>
    <row r="3076" spans="1:9">
      <c r="A3076" t="s">
        <v>4</v>
      </c>
      <c r="B3076" s="4" t="s">
        <v>5</v>
      </c>
      <c r="C3076" s="4" t="s">
        <v>7</v>
      </c>
      <c r="D3076" s="4" t="s">
        <v>9</v>
      </c>
    </row>
    <row r="3077" spans="1:9">
      <c r="A3077" t="n">
        <v>33627</v>
      </c>
      <c r="B3077" s="54" t="n">
        <v>116</v>
      </c>
      <c r="C3077" s="7" t="n">
        <v>2</v>
      </c>
      <c r="D3077" s="7" t="n">
        <v>1</v>
      </c>
    </row>
    <row r="3078" spans="1:9">
      <c r="A3078" t="s">
        <v>4</v>
      </c>
      <c r="B3078" s="4" t="s">
        <v>5</v>
      </c>
      <c r="C3078" s="4" t="s">
        <v>7</v>
      </c>
      <c r="D3078" s="4" t="s">
        <v>11</v>
      </c>
    </row>
    <row r="3079" spans="1:9">
      <c r="A3079" t="n">
        <v>33631</v>
      </c>
      <c r="B3079" s="54" t="n">
        <v>116</v>
      </c>
      <c r="C3079" s="7" t="n">
        <v>5</v>
      </c>
      <c r="D3079" s="7" t="n">
        <v>1084227584</v>
      </c>
    </row>
    <row r="3080" spans="1:9">
      <c r="A3080" t="s">
        <v>4</v>
      </c>
      <c r="B3080" s="4" t="s">
        <v>5</v>
      </c>
      <c r="C3080" s="4" t="s">
        <v>7</v>
      </c>
      <c r="D3080" s="4" t="s">
        <v>9</v>
      </c>
    </row>
    <row r="3081" spans="1:9">
      <c r="A3081" t="n">
        <v>33637</v>
      </c>
      <c r="B3081" s="54" t="n">
        <v>116</v>
      </c>
      <c r="C3081" s="7" t="n">
        <v>6</v>
      </c>
      <c r="D3081" s="7" t="n">
        <v>1</v>
      </c>
    </row>
    <row r="3082" spans="1:9">
      <c r="A3082" t="s">
        <v>4</v>
      </c>
      <c r="B3082" s="4" t="s">
        <v>5</v>
      </c>
      <c r="C3082" s="4" t="s">
        <v>7</v>
      </c>
      <c r="D3082" s="4" t="s">
        <v>9</v>
      </c>
    </row>
    <row r="3083" spans="1:9">
      <c r="A3083" t="n">
        <v>33641</v>
      </c>
      <c r="B3083" s="25" t="n">
        <v>58</v>
      </c>
      <c r="C3083" s="7" t="n">
        <v>255</v>
      </c>
      <c r="D3083" s="7" t="n">
        <v>0</v>
      </c>
    </row>
    <row r="3084" spans="1:9">
      <c r="A3084" t="s">
        <v>4</v>
      </c>
      <c r="B3084" s="4" t="s">
        <v>5</v>
      </c>
      <c r="C3084" s="4" t="s">
        <v>9</v>
      </c>
      <c r="D3084" s="4" t="s">
        <v>9</v>
      </c>
      <c r="E3084" s="4" t="s">
        <v>10</v>
      </c>
      <c r="F3084" s="4" t="s">
        <v>7</v>
      </c>
    </row>
    <row r="3085" spans="1:9">
      <c r="A3085" t="n">
        <v>33645</v>
      </c>
      <c r="B3085" s="70" t="n">
        <v>53</v>
      </c>
      <c r="C3085" s="7" t="n">
        <v>23</v>
      </c>
      <c r="D3085" s="7" t="n">
        <v>0</v>
      </c>
      <c r="E3085" s="7" t="n">
        <v>10</v>
      </c>
      <c r="F3085" s="7" t="n">
        <v>0</v>
      </c>
    </row>
    <row r="3086" spans="1:9">
      <c r="A3086" t="s">
        <v>4</v>
      </c>
      <c r="B3086" s="4" t="s">
        <v>5</v>
      </c>
      <c r="C3086" s="4" t="s">
        <v>9</v>
      </c>
    </row>
    <row r="3087" spans="1:9">
      <c r="A3087" t="n">
        <v>33655</v>
      </c>
      <c r="B3087" s="69" t="n">
        <v>54</v>
      </c>
      <c r="C3087" s="7" t="n">
        <v>23</v>
      </c>
    </row>
    <row r="3088" spans="1:9">
      <c r="A3088" t="s">
        <v>4</v>
      </c>
      <c r="B3088" s="4" t="s">
        <v>5</v>
      </c>
      <c r="C3088" s="4" t="s">
        <v>9</v>
      </c>
      <c r="D3088" s="4" t="s">
        <v>9</v>
      </c>
      <c r="E3088" s="4" t="s">
        <v>9</v>
      </c>
    </row>
    <row r="3089" spans="1:6">
      <c r="A3089" t="n">
        <v>33658</v>
      </c>
      <c r="B3089" s="63" t="n">
        <v>61</v>
      </c>
      <c r="C3089" s="7" t="n">
        <v>23</v>
      </c>
      <c r="D3089" s="7" t="n">
        <v>0</v>
      </c>
      <c r="E3089" s="7" t="n">
        <v>1000</v>
      </c>
    </row>
    <row r="3090" spans="1:6">
      <c r="A3090" t="s">
        <v>4</v>
      </c>
      <c r="B3090" s="4" t="s">
        <v>5</v>
      </c>
      <c r="C3090" s="4" t="s">
        <v>9</v>
      </c>
      <c r="D3090" s="4" t="s">
        <v>7</v>
      </c>
      <c r="E3090" s="4" t="s">
        <v>12</v>
      </c>
      <c r="F3090" s="4" t="s">
        <v>10</v>
      </c>
      <c r="G3090" s="4" t="s">
        <v>10</v>
      </c>
      <c r="H3090" s="4" t="s">
        <v>10</v>
      </c>
    </row>
    <row r="3091" spans="1:6">
      <c r="A3091" t="n">
        <v>33665</v>
      </c>
      <c r="B3091" s="45" t="n">
        <v>48</v>
      </c>
      <c r="C3091" s="7" t="n">
        <v>23</v>
      </c>
      <c r="D3091" s="7" t="n">
        <v>0</v>
      </c>
      <c r="E3091" s="7" t="s">
        <v>207</v>
      </c>
      <c r="F3091" s="7" t="n">
        <v>-1</v>
      </c>
      <c r="G3091" s="7" t="n">
        <v>1</v>
      </c>
      <c r="H3091" s="7" t="n">
        <v>0</v>
      </c>
    </row>
    <row r="3092" spans="1:6">
      <c r="A3092" t="s">
        <v>4</v>
      </c>
      <c r="B3092" s="4" t="s">
        <v>5</v>
      </c>
      <c r="C3092" s="4" t="s">
        <v>9</v>
      </c>
    </row>
    <row r="3093" spans="1:6">
      <c r="A3093" t="n">
        <v>33695</v>
      </c>
      <c r="B3093" s="26" t="n">
        <v>16</v>
      </c>
      <c r="C3093" s="7" t="n">
        <v>300</v>
      </c>
    </row>
    <row r="3094" spans="1:6">
      <c r="A3094" t="s">
        <v>4</v>
      </c>
      <c r="B3094" s="4" t="s">
        <v>5</v>
      </c>
      <c r="C3094" s="4" t="s">
        <v>7</v>
      </c>
      <c r="D3094" s="4" t="s">
        <v>9</v>
      </c>
      <c r="E3094" s="4" t="s">
        <v>12</v>
      </c>
    </row>
    <row r="3095" spans="1:6">
      <c r="A3095" t="n">
        <v>33698</v>
      </c>
      <c r="B3095" s="30" t="n">
        <v>51</v>
      </c>
      <c r="C3095" s="7" t="n">
        <v>4</v>
      </c>
      <c r="D3095" s="7" t="n">
        <v>23</v>
      </c>
      <c r="E3095" s="7" t="s">
        <v>278</v>
      </c>
    </row>
    <row r="3096" spans="1:6">
      <c r="A3096" t="s">
        <v>4</v>
      </c>
      <c r="B3096" s="4" t="s">
        <v>5</v>
      </c>
      <c r="C3096" s="4" t="s">
        <v>9</v>
      </c>
    </row>
    <row r="3097" spans="1:6">
      <c r="A3097" t="n">
        <v>33712</v>
      </c>
      <c r="B3097" s="26" t="n">
        <v>16</v>
      </c>
      <c r="C3097" s="7" t="n">
        <v>0</v>
      </c>
    </row>
    <row r="3098" spans="1:6">
      <c r="A3098" t="s">
        <v>4</v>
      </c>
      <c r="B3098" s="4" t="s">
        <v>5</v>
      </c>
      <c r="C3098" s="4" t="s">
        <v>9</v>
      </c>
      <c r="D3098" s="4" t="s">
        <v>7</v>
      </c>
      <c r="E3098" s="4" t="s">
        <v>11</v>
      </c>
      <c r="F3098" s="4" t="s">
        <v>52</v>
      </c>
      <c r="G3098" s="4" t="s">
        <v>7</v>
      </c>
      <c r="H3098" s="4" t="s">
        <v>7</v>
      </c>
      <c r="I3098" s="4" t="s">
        <v>7</v>
      </c>
      <c r="J3098" s="4" t="s">
        <v>11</v>
      </c>
      <c r="K3098" s="4" t="s">
        <v>52</v>
      </c>
      <c r="L3098" s="4" t="s">
        <v>7</v>
      </c>
      <c r="M3098" s="4" t="s">
        <v>7</v>
      </c>
    </row>
    <row r="3099" spans="1:6">
      <c r="A3099" t="n">
        <v>33715</v>
      </c>
      <c r="B3099" s="31" t="n">
        <v>26</v>
      </c>
      <c r="C3099" s="7" t="n">
        <v>23</v>
      </c>
      <c r="D3099" s="7" t="n">
        <v>17</v>
      </c>
      <c r="E3099" s="7" t="n">
        <v>28433</v>
      </c>
      <c r="F3099" s="7" t="s">
        <v>454</v>
      </c>
      <c r="G3099" s="7" t="n">
        <v>2</v>
      </c>
      <c r="H3099" s="7" t="n">
        <v>3</v>
      </c>
      <c r="I3099" s="7" t="n">
        <v>17</v>
      </c>
      <c r="J3099" s="7" t="n">
        <v>28434</v>
      </c>
      <c r="K3099" s="7" t="s">
        <v>455</v>
      </c>
      <c r="L3099" s="7" t="n">
        <v>2</v>
      </c>
      <c r="M3099" s="7" t="n">
        <v>0</v>
      </c>
    </row>
    <row r="3100" spans="1:6">
      <c r="A3100" t="s">
        <v>4</v>
      </c>
      <c r="B3100" s="4" t="s">
        <v>5</v>
      </c>
    </row>
    <row r="3101" spans="1:6">
      <c r="A3101" t="n">
        <v>33816</v>
      </c>
      <c r="B3101" s="32" t="n">
        <v>28</v>
      </c>
    </row>
    <row r="3102" spans="1:6">
      <c r="A3102" t="s">
        <v>4</v>
      </c>
      <c r="B3102" s="4" t="s">
        <v>5</v>
      </c>
      <c r="C3102" s="4" t="s">
        <v>7</v>
      </c>
      <c r="D3102" s="4" t="s">
        <v>9</v>
      </c>
      <c r="E3102" s="4" t="s">
        <v>12</v>
      </c>
    </row>
    <row r="3103" spans="1:6">
      <c r="A3103" t="n">
        <v>33817</v>
      </c>
      <c r="B3103" s="30" t="n">
        <v>51</v>
      </c>
      <c r="C3103" s="7" t="n">
        <v>4</v>
      </c>
      <c r="D3103" s="7" t="n">
        <v>0</v>
      </c>
      <c r="E3103" s="7" t="s">
        <v>278</v>
      </c>
    </row>
    <row r="3104" spans="1:6">
      <c r="A3104" t="s">
        <v>4</v>
      </c>
      <c r="B3104" s="4" t="s">
        <v>5</v>
      </c>
      <c r="C3104" s="4" t="s">
        <v>9</v>
      </c>
    </row>
    <row r="3105" spans="1:13">
      <c r="A3105" t="n">
        <v>33831</v>
      </c>
      <c r="B3105" s="26" t="n">
        <v>16</v>
      </c>
      <c r="C3105" s="7" t="n">
        <v>0</v>
      </c>
    </row>
    <row r="3106" spans="1:13">
      <c r="A3106" t="s">
        <v>4</v>
      </c>
      <c r="B3106" s="4" t="s">
        <v>5</v>
      </c>
      <c r="C3106" s="4" t="s">
        <v>9</v>
      </c>
      <c r="D3106" s="4" t="s">
        <v>7</v>
      </c>
      <c r="E3106" s="4" t="s">
        <v>11</v>
      </c>
      <c r="F3106" s="4" t="s">
        <v>52</v>
      </c>
      <c r="G3106" s="4" t="s">
        <v>7</v>
      </c>
      <c r="H3106" s="4" t="s">
        <v>7</v>
      </c>
    </row>
    <row r="3107" spans="1:13">
      <c r="A3107" t="n">
        <v>33834</v>
      </c>
      <c r="B3107" s="31" t="n">
        <v>26</v>
      </c>
      <c r="C3107" s="7" t="n">
        <v>0</v>
      </c>
      <c r="D3107" s="7" t="n">
        <v>17</v>
      </c>
      <c r="E3107" s="7" t="n">
        <v>61966</v>
      </c>
      <c r="F3107" s="7" t="s">
        <v>456</v>
      </c>
      <c r="G3107" s="7" t="n">
        <v>2</v>
      </c>
      <c r="H3107" s="7" t="n">
        <v>0</v>
      </c>
    </row>
    <row r="3108" spans="1:13">
      <c r="A3108" t="s">
        <v>4</v>
      </c>
      <c r="B3108" s="4" t="s">
        <v>5</v>
      </c>
    </row>
    <row r="3109" spans="1:13">
      <c r="A3109" t="n">
        <v>33870</v>
      </c>
      <c r="B3109" s="32" t="n">
        <v>28</v>
      </c>
    </row>
    <row r="3110" spans="1:13">
      <c r="A3110" t="s">
        <v>4</v>
      </c>
      <c r="B3110" s="4" t="s">
        <v>5</v>
      </c>
      <c r="C3110" s="4" t="s">
        <v>9</v>
      </c>
      <c r="D3110" s="4" t="s">
        <v>7</v>
      </c>
      <c r="E3110" s="4" t="s">
        <v>12</v>
      </c>
      <c r="F3110" s="4" t="s">
        <v>10</v>
      </c>
      <c r="G3110" s="4" t="s">
        <v>10</v>
      </c>
      <c r="H3110" s="4" t="s">
        <v>10</v>
      </c>
    </row>
    <row r="3111" spans="1:13">
      <c r="A3111" t="n">
        <v>33871</v>
      </c>
      <c r="B3111" s="45" t="n">
        <v>48</v>
      </c>
      <c r="C3111" s="7" t="n">
        <v>23</v>
      </c>
      <c r="D3111" s="7" t="n">
        <v>0</v>
      </c>
      <c r="E3111" s="7" t="s">
        <v>206</v>
      </c>
      <c r="F3111" s="7" t="n">
        <v>-1</v>
      </c>
      <c r="G3111" s="7" t="n">
        <v>1</v>
      </c>
      <c r="H3111" s="7" t="n">
        <v>0</v>
      </c>
    </row>
    <row r="3112" spans="1:13">
      <c r="A3112" t="s">
        <v>4</v>
      </c>
      <c r="B3112" s="4" t="s">
        <v>5</v>
      </c>
      <c r="C3112" s="4" t="s">
        <v>9</v>
      </c>
    </row>
    <row r="3113" spans="1:13">
      <c r="A3113" t="n">
        <v>33902</v>
      </c>
      <c r="B3113" s="26" t="n">
        <v>16</v>
      </c>
      <c r="C3113" s="7" t="n">
        <v>300</v>
      </c>
    </row>
    <row r="3114" spans="1:13">
      <c r="A3114" t="s">
        <v>4</v>
      </c>
      <c r="B3114" s="4" t="s">
        <v>5</v>
      </c>
      <c r="C3114" s="4" t="s">
        <v>7</v>
      </c>
      <c r="D3114" s="4" t="s">
        <v>9</v>
      </c>
      <c r="E3114" s="4" t="s">
        <v>12</v>
      </c>
    </row>
    <row r="3115" spans="1:13">
      <c r="A3115" t="n">
        <v>33905</v>
      </c>
      <c r="B3115" s="30" t="n">
        <v>51</v>
      </c>
      <c r="C3115" s="7" t="n">
        <v>4</v>
      </c>
      <c r="D3115" s="7" t="n">
        <v>23</v>
      </c>
      <c r="E3115" s="7" t="s">
        <v>325</v>
      </c>
    </row>
    <row r="3116" spans="1:13">
      <c r="A3116" t="s">
        <v>4</v>
      </c>
      <c r="B3116" s="4" t="s">
        <v>5</v>
      </c>
      <c r="C3116" s="4" t="s">
        <v>9</v>
      </c>
    </row>
    <row r="3117" spans="1:13">
      <c r="A3117" t="n">
        <v>33919</v>
      </c>
      <c r="B3117" s="26" t="n">
        <v>16</v>
      </c>
      <c r="C3117" s="7" t="n">
        <v>0</v>
      </c>
    </row>
    <row r="3118" spans="1:13">
      <c r="A3118" t="s">
        <v>4</v>
      </c>
      <c r="B3118" s="4" t="s">
        <v>5</v>
      </c>
      <c r="C3118" s="4" t="s">
        <v>9</v>
      </c>
      <c r="D3118" s="4" t="s">
        <v>7</v>
      </c>
      <c r="E3118" s="4" t="s">
        <v>11</v>
      </c>
      <c r="F3118" s="4" t="s">
        <v>52</v>
      </c>
      <c r="G3118" s="4" t="s">
        <v>7</v>
      </c>
      <c r="H3118" s="4" t="s">
        <v>7</v>
      </c>
      <c r="I3118" s="4" t="s">
        <v>7</v>
      </c>
      <c r="J3118" s="4" t="s">
        <v>11</v>
      </c>
      <c r="K3118" s="4" t="s">
        <v>52</v>
      </c>
      <c r="L3118" s="4" t="s">
        <v>7</v>
      </c>
      <c r="M3118" s="4" t="s">
        <v>7</v>
      </c>
    </row>
    <row r="3119" spans="1:13">
      <c r="A3119" t="n">
        <v>33922</v>
      </c>
      <c r="B3119" s="31" t="n">
        <v>26</v>
      </c>
      <c r="C3119" s="7" t="n">
        <v>23</v>
      </c>
      <c r="D3119" s="7" t="n">
        <v>17</v>
      </c>
      <c r="E3119" s="7" t="n">
        <v>28435</v>
      </c>
      <c r="F3119" s="7" t="s">
        <v>457</v>
      </c>
      <c r="G3119" s="7" t="n">
        <v>2</v>
      </c>
      <c r="H3119" s="7" t="n">
        <v>3</v>
      </c>
      <c r="I3119" s="7" t="n">
        <v>17</v>
      </c>
      <c r="J3119" s="7" t="n">
        <v>28436</v>
      </c>
      <c r="K3119" s="7" t="s">
        <v>458</v>
      </c>
      <c r="L3119" s="7" t="n">
        <v>2</v>
      </c>
      <c r="M3119" s="7" t="n">
        <v>0</v>
      </c>
    </row>
    <row r="3120" spans="1:13">
      <c r="A3120" t="s">
        <v>4</v>
      </c>
      <c r="B3120" s="4" t="s">
        <v>5</v>
      </c>
    </row>
    <row r="3121" spans="1:13">
      <c r="A3121" t="n">
        <v>34025</v>
      </c>
      <c r="B3121" s="32" t="n">
        <v>28</v>
      </c>
    </row>
    <row r="3122" spans="1:13">
      <c r="A3122" t="s">
        <v>4</v>
      </c>
      <c r="B3122" s="4" t="s">
        <v>5</v>
      </c>
      <c r="C3122" s="4" t="s">
        <v>7</v>
      </c>
      <c r="D3122" s="4" t="s">
        <v>9</v>
      </c>
      <c r="E3122" s="4" t="s">
        <v>12</v>
      </c>
    </row>
    <row r="3123" spans="1:13">
      <c r="A3123" t="n">
        <v>34026</v>
      </c>
      <c r="B3123" s="30" t="n">
        <v>51</v>
      </c>
      <c r="C3123" s="7" t="n">
        <v>4</v>
      </c>
      <c r="D3123" s="7" t="n">
        <v>0</v>
      </c>
      <c r="E3123" s="7" t="s">
        <v>459</v>
      </c>
    </row>
    <row r="3124" spans="1:13">
      <c r="A3124" t="s">
        <v>4</v>
      </c>
      <c r="B3124" s="4" t="s">
        <v>5</v>
      </c>
      <c r="C3124" s="4" t="s">
        <v>9</v>
      </c>
    </row>
    <row r="3125" spans="1:13">
      <c r="A3125" t="n">
        <v>34039</v>
      </c>
      <c r="B3125" s="26" t="n">
        <v>16</v>
      </c>
      <c r="C3125" s="7" t="n">
        <v>0</v>
      </c>
    </row>
    <row r="3126" spans="1:13">
      <c r="A3126" t="s">
        <v>4</v>
      </c>
      <c r="B3126" s="4" t="s">
        <v>5</v>
      </c>
      <c r="C3126" s="4" t="s">
        <v>9</v>
      </c>
      <c r="D3126" s="4" t="s">
        <v>7</v>
      </c>
      <c r="E3126" s="4" t="s">
        <v>11</v>
      </c>
      <c r="F3126" s="4" t="s">
        <v>52</v>
      </c>
      <c r="G3126" s="4" t="s">
        <v>7</v>
      </c>
      <c r="H3126" s="4" t="s">
        <v>7</v>
      </c>
    </row>
    <row r="3127" spans="1:13">
      <c r="A3127" t="n">
        <v>34042</v>
      </c>
      <c r="B3127" s="31" t="n">
        <v>26</v>
      </c>
      <c r="C3127" s="7" t="n">
        <v>0</v>
      </c>
      <c r="D3127" s="7" t="n">
        <v>17</v>
      </c>
      <c r="E3127" s="7" t="n">
        <v>61967</v>
      </c>
      <c r="F3127" s="7" t="s">
        <v>460</v>
      </c>
      <c r="G3127" s="7" t="n">
        <v>2</v>
      </c>
      <c r="H3127" s="7" t="n">
        <v>0</v>
      </c>
    </row>
    <row r="3128" spans="1:13">
      <c r="A3128" t="s">
        <v>4</v>
      </c>
      <c r="B3128" s="4" t="s">
        <v>5</v>
      </c>
    </row>
    <row r="3129" spans="1:13">
      <c r="A3129" t="n">
        <v>34060</v>
      </c>
      <c r="B3129" s="32" t="n">
        <v>28</v>
      </c>
    </row>
    <row r="3130" spans="1:13">
      <c r="A3130" t="s">
        <v>4</v>
      </c>
      <c r="B3130" s="4" t="s">
        <v>5</v>
      </c>
      <c r="C3130" s="4" t="s">
        <v>9</v>
      </c>
      <c r="D3130" s="4" t="s">
        <v>7</v>
      </c>
      <c r="E3130" s="4" t="s">
        <v>12</v>
      </c>
      <c r="F3130" s="4" t="s">
        <v>10</v>
      </c>
      <c r="G3130" s="4" t="s">
        <v>10</v>
      </c>
      <c r="H3130" s="4" t="s">
        <v>10</v>
      </c>
    </row>
    <row r="3131" spans="1:13">
      <c r="A3131" t="n">
        <v>34061</v>
      </c>
      <c r="B3131" s="45" t="n">
        <v>48</v>
      </c>
      <c r="C3131" s="7" t="n">
        <v>23</v>
      </c>
      <c r="D3131" s="7" t="n">
        <v>0</v>
      </c>
      <c r="E3131" s="7" t="s">
        <v>210</v>
      </c>
      <c r="F3131" s="7" t="n">
        <v>-1</v>
      </c>
      <c r="G3131" s="7" t="n">
        <v>1</v>
      </c>
      <c r="H3131" s="7" t="n">
        <v>0</v>
      </c>
    </row>
    <row r="3132" spans="1:13">
      <c r="A3132" t="s">
        <v>4</v>
      </c>
      <c r="B3132" s="4" t="s">
        <v>5</v>
      </c>
      <c r="C3132" s="4" t="s">
        <v>9</v>
      </c>
    </row>
    <row r="3133" spans="1:13">
      <c r="A3133" t="n">
        <v>34090</v>
      </c>
      <c r="B3133" s="26" t="n">
        <v>16</v>
      </c>
      <c r="C3133" s="7" t="n">
        <v>500</v>
      </c>
    </row>
    <row r="3134" spans="1:13">
      <c r="A3134" t="s">
        <v>4</v>
      </c>
      <c r="B3134" s="4" t="s">
        <v>5</v>
      </c>
      <c r="C3134" s="4" t="s">
        <v>7</v>
      </c>
      <c r="D3134" s="4" t="s">
        <v>9</v>
      </c>
      <c r="E3134" s="4" t="s">
        <v>12</v>
      </c>
    </row>
    <row r="3135" spans="1:13">
      <c r="A3135" t="n">
        <v>34093</v>
      </c>
      <c r="B3135" s="30" t="n">
        <v>51</v>
      </c>
      <c r="C3135" s="7" t="n">
        <v>4</v>
      </c>
      <c r="D3135" s="7" t="n">
        <v>23</v>
      </c>
      <c r="E3135" s="7" t="s">
        <v>433</v>
      </c>
    </row>
    <row r="3136" spans="1:13">
      <c r="A3136" t="s">
        <v>4</v>
      </c>
      <c r="B3136" s="4" t="s">
        <v>5</v>
      </c>
      <c r="C3136" s="4" t="s">
        <v>9</v>
      </c>
    </row>
    <row r="3137" spans="1:8">
      <c r="A3137" t="n">
        <v>34107</v>
      </c>
      <c r="B3137" s="26" t="n">
        <v>16</v>
      </c>
      <c r="C3137" s="7" t="n">
        <v>0</v>
      </c>
    </row>
    <row r="3138" spans="1:8">
      <c r="A3138" t="s">
        <v>4</v>
      </c>
      <c r="B3138" s="4" t="s">
        <v>5</v>
      </c>
      <c r="C3138" s="4" t="s">
        <v>9</v>
      </c>
      <c r="D3138" s="4" t="s">
        <v>7</v>
      </c>
      <c r="E3138" s="4" t="s">
        <v>11</v>
      </c>
      <c r="F3138" s="4" t="s">
        <v>52</v>
      </c>
      <c r="G3138" s="4" t="s">
        <v>7</v>
      </c>
      <c r="H3138" s="4" t="s">
        <v>7</v>
      </c>
      <c r="I3138" s="4" t="s">
        <v>7</v>
      </c>
      <c r="J3138" s="4" t="s">
        <v>11</v>
      </c>
      <c r="K3138" s="4" t="s">
        <v>52</v>
      </c>
      <c r="L3138" s="4" t="s">
        <v>7</v>
      </c>
      <c r="M3138" s="4" t="s">
        <v>7</v>
      </c>
    </row>
    <row r="3139" spans="1:8">
      <c r="A3139" t="n">
        <v>34110</v>
      </c>
      <c r="B3139" s="31" t="n">
        <v>26</v>
      </c>
      <c r="C3139" s="7" t="n">
        <v>23</v>
      </c>
      <c r="D3139" s="7" t="n">
        <v>17</v>
      </c>
      <c r="E3139" s="7" t="n">
        <v>28437</v>
      </c>
      <c r="F3139" s="7" t="s">
        <v>461</v>
      </c>
      <c r="G3139" s="7" t="n">
        <v>2</v>
      </c>
      <c r="H3139" s="7" t="n">
        <v>3</v>
      </c>
      <c r="I3139" s="7" t="n">
        <v>17</v>
      </c>
      <c r="J3139" s="7" t="n">
        <v>28438</v>
      </c>
      <c r="K3139" s="7" t="s">
        <v>462</v>
      </c>
      <c r="L3139" s="7" t="n">
        <v>2</v>
      </c>
      <c r="M3139" s="7" t="n">
        <v>0</v>
      </c>
    </row>
    <row r="3140" spans="1:8">
      <c r="A3140" t="s">
        <v>4</v>
      </c>
      <c r="B3140" s="4" t="s">
        <v>5</v>
      </c>
    </row>
    <row r="3141" spans="1:8">
      <c r="A3141" t="n">
        <v>34341</v>
      </c>
      <c r="B3141" s="32" t="n">
        <v>28</v>
      </c>
    </row>
    <row r="3142" spans="1:8">
      <c r="A3142" t="s">
        <v>4</v>
      </c>
      <c r="B3142" s="4" t="s">
        <v>5</v>
      </c>
      <c r="C3142" s="4" t="s">
        <v>7</v>
      </c>
      <c r="D3142" s="4" t="s">
        <v>9</v>
      </c>
      <c r="E3142" s="4" t="s">
        <v>12</v>
      </c>
    </row>
    <row r="3143" spans="1:8">
      <c r="A3143" t="n">
        <v>34342</v>
      </c>
      <c r="B3143" s="30" t="n">
        <v>51</v>
      </c>
      <c r="C3143" s="7" t="n">
        <v>4</v>
      </c>
      <c r="D3143" s="7" t="n">
        <v>23</v>
      </c>
      <c r="E3143" s="7" t="s">
        <v>463</v>
      </c>
    </row>
    <row r="3144" spans="1:8">
      <c r="A3144" t="s">
        <v>4</v>
      </c>
      <c r="B3144" s="4" t="s">
        <v>5</v>
      </c>
      <c r="C3144" s="4" t="s">
        <v>9</v>
      </c>
    </row>
    <row r="3145" spans="1:8">
      <c r="A3145" t="n">
        <v>34355</v>
      </c>
      <c r="B3145" s="26" t="n">
        <v>16</v>
      </c>
      <c r="C3145" s="7" t="n">
        <v>0</v>
      </c>
    </row>
    <row r="3146" spans="1:8">
      <c r="A3146" t="s">
        <v>4</v>
      </c>
      <c r="B3146" s="4" t="s">
        <v>5</v>
      </c>
      <c r="C3146" s="4" t="s">
        <v>9</v>
      </c>
      <c r="D3146" s="4" t="s">
        <v>7</v>
      </c>
      <c r="E3146" s="4" t="s">
        <v>11</v>
      </c>
      <c r="F3146" s="4" t="s">
        <v>52</v>
      </c>
      <c r="G3146" s="4" t="s">
        <v>7</v>
      </c>
      <c r="H3146" s="4" t="s">
        <v>7</v>
      </c>
    </row>
    <row r="3147" spans="1:8">
      <c r="A3147" t="n">
        <v>34358</v>
      </c>
      <c r="B3147" s="31" t="n">
        <v>26</v>
      </c>
      <c r="C3147" s="7" t="n">
        <v>23</v>
      </c>
      <c r="D3147" s="7" t="n">
        <v>17</v>
      </c>
      <c r="E3147" s="7" t="n">
        <v>28439</v>
      </c>
      <c r="F3147" s="7" t="s">
        <v>464</v>
      </c>
      <c r="G3147" s="7" t="n">
        <v>2</v>
      </c>
      <c r="H3147" s="7" t="n">
        <v>0</v>
      </c>
    </row>
    <row r="3148" spans="1:8">
      <c r="A3148" t="s">
        <v>4</v>
      </c>
      <c r="B3148" s="4" t="s">
        <v>5</v>
      </c>
    </row>
    <row r="3149" spans="1:8">
      <c r="A3149" t="n">
        <v>34461</v>
      </c>
      <c r="B3149" s="32" t="n">
        <v>28</v>
      </c>
    </row>
    <row r="3150" spans="1:8">
      <c r="A3150" t="s">
        <v>4</v>
      </c>
      <c r="B3150" s="4" t="s">
        <v>5</v>
      </c>
      <c r="C3150" s="4" t="s">
        <v>7</v>
      </c>
      <c r="D3150" s="4" t="s">
        <v>9</v>
      </c>
      <c r="E3150" s="4" t="s">
        <v>12</v>
      </c>
    </row>
    <row r="3151" spans="1:8">
      <c r="A3151" t="n">
        <v>34462</v>
      </c>
      <c r="B3151" s="30" t="n">
        <v>51</v>
      </c>
      <c r="C3151" s="7" t="n">
        <v>4</v>
      </c>
      <c r="D3151" s="7" t="n">
        <v>0</v>
      </c>
      <c r="E3151" s="7" t="s">
        <v>269</v>
      </c>
    </row>
    <row r="3152" spans="1:8">
      <c r="A3152" t="s">
        <v>4</v>
      </c>
      <c r="B3152" s="4" t="s">
        <v>5</v>
      </c>
      <c r="C3152" s="4" t="s">
        <v>9</v>
      </c>
    </row>
    <row r="3153" spans="1:13">
      <c r="A3153" t="n">
        <v>34475</v>
      </c>
      <c r="B3153" s="26" t="n">
        <v>16</v>
      </c>
      <c r="C3153" s="7" t="n">
        <v>0</v>
      </c>
    </row>
    <row r="3154" spans="1:13">
      <c r="A3154" t="s">
        <v>4</v>
      </c>
      <c r="B3154" s="4" t="s">
        <v>5</v>
      </c>
      <c r="C3154" s="4" t="s">
        <v>9</v>
      </c>
      <c r="D3154" s="4" t="s">
        <v>7</v>
      </c>
      <c r="E3154" s="4" t="s">
        <v>11</v>
      </c>
      <c r="F3154" s="4" t="s">
        <v>52</v>
      </c>
      <c r="G3154" s="4" t="s">
        <v>7</v>
      </c>
      <c r="H3154" s="4" t="s">
        <v>7</v>
      </c>
    </row>
    <row r="3155" spans="1:13">
      <c r="A3155" t="n">
        <v>34478</v>
      </c>
      <c r="B3155" s="31" t="n">
        <v>26</v>
      </c>
      <c r="C3155" s="7" t="n">
        <v>0</v>
      </c>
      <c r="D3155" s="7" t="n">
        <v>17</v>
      </c>
      <c r="E3155" s="7" t="n">
        <v>61968</v>
      </c>
      <c r="F3155" s="7" t="s">
        <v>465</v>
      </c>
      <c r="G3155" s="7" t="n">
        <v>2</v>
      </c>
      <c r="H3155" s="7" t="n">
        <v>0</v>
      </c>
    </row>
    <row r="3156" spans="1:13">
      <c r="A3156" t="s">
        <v>4</v>
      </c>
      <c r="B3156" s="4" t="s">
        <v>5</v>
      </c>
    </row>
    <row r="3157" spans="1:13">
      <c r="A3157" t="n">
        <v>34499</v>
      </c>
      <c r="B3157" s="32" t="n">
        <v>28</v>
      </c>
    </row>
    <row r="3158" spans="1:13">
      <c r="A3158" t="s">
        <v>4</v>
      </c>
      <c r="B3158" s="4" t="s">
        <v>5</v>
      </c>
      <c r="C3158" s="4" t="s">
        <v>9</v>
      </c>
      <c r="D3158" s="4" t="s">
        <v>7</v>
      </c>
    </row>
    <row r="3159" spans="1:13">
      <c r="A3159" t="n">
        <v>34500</v>
      </c>
      <c r="B3159" s="60" t="n">
        <v>89</v>
      </c>
      <c r="C3159" s="7" t="n">
        <v>65533</v>
      </c>
      <c r="D3159" s="7" t="n">
        <v>1</v>
      </c>
    </row>
    <row r="3160" spans="1:13">
      <c r="A3160" t="s">
        <v>4</v>
      </c>
      <c r="B3160" s="4" t="s">
        <v>5</v>
      </c>
      <c r="C3160" s="4" t="s">
        <v>7</v>
      </c>
      <c r="D3160" s="4" t="s">
        <v>9</v>
      </c>
      <c r="E3160" s="4" t="s">
        <v>10</v>
      </c>
    </row>
    <row r="3161" spans="1:13">
      <c r="A3161" t="n">
        <v>34504</v>
      </c>
      <c r="B3161" s="25" t="n">
        <v>58</v>
      </c>
      <c r="C3161" s="7" t="n">
        <v>101</v>
      </c>
      <c r="D3161" s="7" t="n">
        <v>500</v>
      </c>
      <c r="E3161" s="7" t="n">
        <v>1</v>
      </c>
    </row>
    <row r="3162" spans="1:13">
      <c r="A3162" t="s">
        <v>4</v>
      </c>
      <c r="B3162" s="4" t="s">
        <v>5</v>
      </c>
      <c r="C3162" s="4" t="s">
        <v>7</v>
      </c>
      <c r="D3162" s="4" t="s">
        <v>9</v>
      </c>
    </row>
    <row r="3163" spans="1:13">
      <c r="A3163" t="n">
        <v>34512</v>
      </c>
      <c r="B3163" s="25" t="n">
        <v>58</v>
      </c>
      <c r="C3163" s="7" t="n">
        <v>254</v>
      </c>
      <c r="D3163" s="7" t="n">
        <v>0</v>
      </c>
    </row>
    <row r="3164" spans="1:13">
      <c r="A3164" t="s">
        <v>4</v>
      </c>
      <c r="B3164" s="4" t="s">
        <v>5</v>
      </c>
      <c r="C3164" s="4" t="s">
        <v>7</v>
      </c>
    </row>
    <row r="3165" spans="1:13">
      <c r="A3165" t="n">
        <v>34516</v>
      </c>
      <c r="B3165" s="54" t="n">
        <v>116</v>
      </c>
      <c r="C3165" s="7" t="n">
        <v>0</v>
      </c>
    </row>
    <row r="3166" spans="1:13">
      <c r="A3166" t="s">
        <v>4</v>
      </c>
      <c r="B3166" s="4" t="s">
        <v>5</v>
      </c>
      <c r="C3166" s="4" t="s">
        <v>7</v>
      </c>
      <c r="D3166" s="4" t="s">
        <v>9</v>
      </c>
    </row>
    <row r="3167" spans="1:13">
      <c r="A3167" t="n">
        <v>34518</v>
      </c>
      <c r="B3167" s="54" t="n">
        <v>116</v>
      </c>
      <c r="C3167" s="7" t="n">
        <v>2</v>
      </c>
      <c r="D3167" s="7" t="n">
        <v>1</v>
      </c>
    </row>
    <row r="3168" spans="1:13">
      <c r="A3168" t="s">
        <v>4</v>
      </c>
      <c r="B3168" s="4" t="s">
        <v>5</v>
      </c>
      <c r="C3168" s="4" t="s">
        <v>7</v>
      </c>
      <c r="D3168" s="4" t="s">
        <v>11</v>
      </c>
    </row>
    <row r="3169" spans="1:8">
      <c r="A3169" t="n">
        <v>34522</v>
      </c>
      <c r="B3169" s="54" t="n">
        <v>116</v>
      </c>
      <c r="C3169" s="7" t="n">
        <v>5</v>
      </c>
      <c r="D3169" s="7" t="n">
        <v>1077936128</v>
      </c>
    </row>
    <row r="3170" spans="1:8">
      <c r="A3170" t="s">
        <v>4</v>
      </c>
      <c r="B3170" s="4" t="s">
        <v>5</v>
      </c>
      <c r="C3170" s="4" t="s">
        <v>7</v>
      </c>
      <c r="D3170" s="4" t="s">
        <v>9</v>
      </c>
    </row>
    <row r="3171" spans="1:8">
      <c r="A3171" t="n">
        <v>34528</v>
      </c>
      <c r="B3171" s="54" t="n">
        <v>116</v>
      </c>
      <c r="C3171" s="7" t="n">
        <v>6</v>
      </c>
      <c r="D3171" s="7" t="n">
        <v>1</v>
      </c>
    </row>
    <row r="3172" spans="1:8">
      <c r="A3172" t="s">
        <v>4</v>
      </c>
      <c r="B3172" s="4" t="s">
        <v>5</v>
      </c>
      <c r="C3172" s="4" t="s">
        <v>7</v>
      </c>
      <c r="D3172" s="4" t="s">
        <v>7</v>
      </c>
      <c r="E3172" s="4" t="s">
        <v>10</v>
      </c>
      <c r="F3172" s="4" t="s">
        <v>10</v>
      </c>
      <c r="G3172" s="4" t="s">
        <v>10</v>
      </c>
      <c r="H3172" s="4" t="s">
        <v>9</v>
      </c>
    </row>
    <row r="3173" spans="1:8">
      <c r="A3173" t="n">
        <v>34532</v>
      </c>
      <c r="B3173" s="55" t="n">
        <v>45</v>
      </c>
      <c r="C3173" s="7" t="n">
        <v>2</v>
      </c>
      <c r="D3173" s="7" t="n">
        <v>3</v>
      </c>
      <c r="E3173" s="7" t="n">
        <v>-16.8700008392334</v>
      </c>
      <c r="F3173" s="7" t="n">
        <v>1.51999998092651</v>
      </c>
      <c r="G3173" s="7" t="n">
        <v>20.2399997711182</v>
      </c>
      <c r="H3173" s="7" t="n">
        <v>0</v>
      </c>
    </row>
    <row r="3174" spans="1:8">
      <c r="A3174" t="s">
        <v>4</v>
      </c>
      <c r="B3174" s="4" t="s">
        <v>5</v>
      </c>
      <c r="C3174" s="4" t="s">
        <v>7</v>
      </c>
      <c r="D3174" s="4" t="s">
        <v>7</v>
      </c>
      <c r="E3174" s="4" t="s">
        <v>10</v>
      </c>
      <c r="F3174" s="4" t="s">
        <v>10</v>
      </c>
      <c r="G3174" s="4" t="s">
        <v>10</v>
      </c>
      <c r="H3174" s="4" t="s">
        <v>9</v>
      </c>
      <c r="I3174" s="4" t="s">
        <v>7</v>
      </c>
    </row>
    <row r="3175" spans="1:8">
      <c r="A3175" t="n">
        <v>34549</v>
      </c>
      <c r="B3175" s="55" t="n">
        <v>45</v>
      </c>
      <c r="C3175" s="7" t="n">
        <v>4</v>
      </c>
      <c r="D3175" s="7" t="n">
        <v>3</v>
      </c>
      <c r="E3175" s="7" t="n">
        <v>358.760009765625</v>
      </c>
      <c r="F3175" s="7" t="n">
        <v>43.4900016784668</v>
      </c>
      <c r="G3175" s="7" t="n">
        <v>355</v>
      </c>
      <c r="H3175" s="7" t="n">
        <v>0</v>
      </c>
      <c r="I3175" s="7" t="n">
        <v>0</v>
      </c>
    </row>
    <row r="3176" spans="1:8">
      <c r="A3176" t="s">
        <v>4</v>
      </c>
      <c r="B3176" s="4" t="s">
        <v>5</v>
      </c>
      <c r="C3176" s="4" t="s">
        <v>7</v>
      </c>
      <c r="D3176" s="4" t="s">
        <v>7</v>
      </c>
      <c r="E3176" s="4" t="s">
        <v>10</v>
      </c>
      <c r="F3176" s="4" t="s">
        <v>9</v>
      </c>
    </row>
    <row r="3177" spans="1:8">
      <c r="A3177" t="n">
        <v>34567</v>
      </c>
      <c r="B3177" s="55" t="n">
        <v>45</v>
      </c>
      <c r="C3177" s="7" t="n">
        <v>5</v>
      </c>
      <c r="D3177" s="7" t="n">
        <v>3</v>
      </c>
      <c r="E3177" s="7" t="n">
        <v>1.29999995231628</v>
      </c>
      <c r="F3177" s="7" t="n">
        <v>0</v>
      </c>
    </row>
    <row r="3178" spans="1:8">
      <c r="A3178" t="s">
        <v>4</v>
      </c>
      <c r="B3178" s="4" t="s">
        <v>5</v>
      </c>
      <c r="C3178" s="4" t="s">
        <v>7</v>
      </c>
      <c r="D3178" s="4" t="s">
        <v>7</v>
      </c>
      <c r="E3178" s="4" t="s">
        <v>10</v>
      </c>
      <c r="F3178" s="4" t="s">
        <v>9</v>
      </c>
    </row>
    <row r="3179" spans="1:8">
      <c r="A3179" t="n">
        <v>34576</v>
      </c>
      <c r="B3179" s="55" t="n">
        <v>45</v>
      </c>
      <c r="C3179" s="7" t="n">
        <v>11</v>
      </c>
      <c r="D3179" s="7" t="n">
        <v>3</v>
      </c>
      <c r="E3179" s="7" t="n">
        <v>31.3999996185303</v>
      </c>
      <c r="F3179" s="7" t="n">
        <v>0</v>
      </c>
    </row>
    <row r="3180" spans="1:8">
      <c r="A3180" t="s">
        <v>4</v>
      </c>
      <c r="B3180" s="4" t="s">
        <v>5</v>
      </c>
      <c r="C3180" s="4" t="s">
        <v>7</v>
      </c>
      <c r="D3180" s="4" t="s">
        <v>7</v>
      </c>
      <c r="E3180" s="4" t="s">
        <v>10</v>
      </c>
      <c r="F3180" s="4" t="s">
        <v>9</v>
      </c>
    </row>
    <row r="3181" spans="1:8">
      <c r="A3181" t="n">
        <v>34585</v>
      </c>
      <c r="B3181" s="55" t="n">
        <v>45</v>
      </c>
      <c r="C3181" s="7" t="n">
        <v>5</v>
      </c>
      <c r="D3181" s="7" t="n">
        <v>3</v>
      </c>
      <c r="E3181" s="7" t="n">
        <v>1.10000002384186</v>
      </c>
      <c r="F3181" s="7" t="n">
        <v>30000</v>
      </c>
    </row>
    <row r="3182" spans="1:8">
      <c r="A3182" t="s">
        <v>4</v>
      </c>
      <c r="B3182" s="4" t="s">
        <v>5</v>
      </c>
      <c r="C3182" s="4" t="s">
        <v>9</v>
      </c>
      <c r="D3182" s="4" t="s">
        <v>10</v>
      </c>
      <c r="E3182" s="4" t="s">
        <v>10</v>
      </c>
      <c r="F3182" s="4" t="s">
        <v>10</v>
      </c>
      <c r="G3182" s="4" t="s">
        <v>9</v>
      </c>
      <c r="H3182" s="4" t="s">
        <v>9</v>
      </c>
    </row>
    <row r="3183" spans="1:8">
      <c r="A3183" t="n">
        <v>34594</v>
      </c>
      <c r="B3183" s="65" t="n">
        <v>60</v>
      </c>
      <c r="C3183" s="7" t="n">
        <v>23</v>
      </c>
      <c r="D3183" s="7" t="n">
        <v>0</v>
      </c>
      <c r="E3183" s="7" t="n">
        <v>0</v>
      </c>
      <c r="F3183" s="7" t="n">
        <v>0</v>
      </c>
      <c r="G3183" s="7" t="n">
        <v>0</v>
      </c>
      <c r="H3183" s="7" t="n">
        <v>1</v>
      </c>
    </row>
    <row r="3184" spans="1:8">
      <c r="A3184" t="s">
        <v>4</v>
      </c>
      <c r="B3184" s="4" t="s">
        <v>5</v>
      </c>
      <c r="C3184" s="4" t="s">
        <v>9</v>
      </c>
      <c r="D3184" s="4" t="s">
        <v>10</v>
      </c>
      <c r="E3184" s="4" t="s">
        <v>10</v>
      </c>
      <c r="F3184" s="4" t="s">
        <v>10</v>
      </c>
      <c r="G3184" s="4" t="s">
        <v>9</v>
      </c>
      <c r="H3184" s="4" t="s">
        <v>9</v>
      </c>
    </row>
    <row r="3185" spans="1:9">
      <c r="A3185" t="n">
        <v>34613</v>
      </c>
      <c r="B3185" s="65" t="n">
        <v>60</v>
      </c>
      <c r="C3185" s="7" t="n">
        <v>23</v>
      </c>
      <c r="D3185" s="7" t="n">
        <v>0</v>
      </c>
      <c r="E3185" s="7" t="n">
        <v>0</v>
      </c>
      <c r="F3185" s="7" t="n">
        <v>0</v>
      </c>
      <c r="G3185" s="7" t="n">
        <v>0</v>
      </c>
      <c r="H3185" s="7" t="n">
        <v>0</v>
      </c>
    </row>
    <row r="3186" spans="1:9">
      <c r="A3186" t="s">
        <v>4</v>
      </c>
      <c r="B3186" s="4" t="s">
        <v>5</v>
      </c>
      <c r="C3186" s="4" t="s">
        <v>9</v>
      </c>
      <c r="D3186" s="4" t="s">
        <v>9</v>
      </c>
      <c r="E3186" s="4" t="s">
        <v>9</v>
      </c>
    </row>
    <row r="3187" spans="1:9">
      <c r="A3187" t="n">
        <v>34632</v>
      </c>
      <c r="B3187" s="63" t="n">
        <v>61</v>
      </c>
      <c r="C3187" s="7" t="n">
        <v>23</v>
      </c>
      <c r="D3187" s="7" t="n">
        <v>65533</v>
      </c>
      <c r="E3187" s="7" t="n">
        <v>0</v>
      </c>
    </row>
    <row r="3188" spans="1:9">
      <c r="A3188" t="s">
        <v>4</v>
      </c>
      <c r="B3188" s="4" t="s">
        <v>5</v>
      </c>
      <c r="C3188" s="4" t="s">
        <v>9</v>
      </c>
      <c r="D3188" s="4" t="s">
        <v>10</v>
      </c>
      <c r="E3188" s="4" t="s">
        <v>10</v>
      </c>
      <c r="F3188" s="4" t="s">
        <v>7</v>
      </c>
    </row>
    <row r="3189" spans="1:9">
      <c r="A3189" t="n">
        <v>34639</v>
      </c>
      <c r="B3189" s="68" t="n">
        <v>52</v>
      </c>
      <c r="C3189" s="7" t="n">
        <v>23</v>
      </c>
      <c r="D3189" s="7" t="n">
        <v>270</v>
      </c>
      <c r="E3189" s="7" t="n">
        <v>10</v>
      </c>
      <c r="F3189" s="7" t="n">
        <v>0</v>
      </c>
    </row>
    <row r="3190" spans="1:9">
      <c r="A3190" t="s">
        <v>4</v>
      </c>
      <c r="B3190" s="4" t="s">
        <v>5</v>
      </c>
      <c r="C3190" s="4" t="s">
        <v>9</v>
      </c>
    </row>
    <row r="3191" spans="1:9">
      <c r="A3191" t="n">
        <v>34651</v>
      </c>
      <c r="B3191" s="69" t="n">
        <v>54</v>
      </c>
      <c r="C3191" s="7" t="n">
        <v>23</v>
      </c>
    </row>
    <row r="3192" spans="1:9">
      <c r="A3192" t="s">
        <v>4</v>
      </c>
      <c r="B3192" s="4" t="s">
        <v>5</v>
      </c>
      <c r="C3192" s="4" t="s">
        <v>7</v>
      </c>
      <c r="D3192" s="4" t="s">
        <v>9</v>
      </c>
    </row>
    <row r="3193" spans="1:9">
      <c r="A3193" t="n">
        <v>34654</v>
      </c>
      <c r="B3193" s="25" t="n">
        <v>58</v>
      </c>
      <c r="C3193" s="7" t="n">
        <v>255</v>
      </c>
      <c r="D3193" s="7" t="n">
        <v>0</v>
      </c>
    </row>
    <row r="3194" spans="1:9">
      <c r="A3194" t="s">
        <v>4</v>
      </c>
      <c r="B3194" s="4" t="s">
        <v>5</v>
      </c>
      <c r="C3194" s="4" t="s">
        <v>9</v>
      </c>
    </row>
    <row r="3195" spans="1:9">
      <c r="A3195" t="n">
        <v>34658</v>
      </c>
      <c r="B3195" s="26" t="n">
        <v>16</v>
      </c>
      <c r="C3195" s="7" t="n">
        <v>500</v>
      </c>
    </row>
    <row r="3196" spans="1:9">
      <c r="A3196" t="s">
        <v>4</v>
      </c>
      <c r="B3196" s="4" t="s">
        <v>5</v>
      </c>
      <c r="C3196" s="4" t="s">
        <v>7</v>
      </c>
      <c r="D3196" s="4" t="s">
        <v>9</v>
      </c>
      <c r="E3196" s="4" t="s">
        <v>12</v>
      </c>
    </row>
    <row r="3197" spans="1:9">
      <c r="A3197" t="n">
        <v>34661</v>
      </c>
      <c r="B3197" s="30" t="n">
        <v>51</v>
      </c>
      <c r="C3197" s="7" t="n">
        <v>4</v>
      </c>
      <c r="D3197" s="7" t="n">
        <v>23</v>
      </c>
      <c r="E3197" s="7" t="s">
        <v>433</v>
      </c>
    </row>
    <row r="3198" spans="1:9">
      <c r="A3198" t="s">
        <v>4</v>
      </c>
      <c r="B3198" s="4" t="s">
        <v>5</v>
      </c>
      <c r="C3198" s="4" t="s">
        <v>9</v>
      </c>
    </row>
    <row r="3199" spans="1:9">
      <c r="A3199" t="n">
        <v>34675</v>
      </c>
      <c r="B3199" s="26" t="n">
        <v>16</v>
      </c>
      <c r="C3199" s="7" t="n">
        <v>0</v>
      </c>
    </row>
    <row r="3200" spans="1:9">
      <c r="A3200" t="s">
        <v>4</v>
      </c>
      <c r="B3200" s="4" t="s">
        <v>5</v>
      </c>
      <c r="C3200" s="4" t="s">
        <v>9</v>
      </c>
      <c r="D3200" s="4" t="s">
        <v>7</v>
      </c>
      <c r="E3200" s="4" t="s">
        <v>11</v>
      </c>
      <c r="F3200" s="4" t="s">
        <v>52</v>
      </c>
      <c r="G3200" s="4" t="s">
        <v>7</v>
      </c>
      <c r="H3200" s="4" t="s">
        <v>7</v>
      </c>
      <c r="I3200" s="4" t="s">
        <v>7</v>
      </c>
      <c r="J3200" s="4" t="s">
        <v>11</v>
      </c>
      <c r="K3200" s="4" t="s">
        <v>52</v>
      </c>
      <c r="L3200" s="4" t="s">
        <v>7</v>
      </c>
      <c r="M3200" s="4" t="s">
        <v>7</v>
      </c>
      <c r="N3200" s="4" t="s">
        <v>7</v>
      </c>
      <c r="O3200" s="4" t="s">
        <v>11</v>
      </c>
      <c r="P3200" s="4" t="s">
        <v>52</v>
      </c>
      <c r="Q3200" s="4" t="s">
        <v>7</v>
      </c>
      <c r="R3200" s="4" t="s">
        <v>7</v>
      </c>
      <c r="S3200" s="4" t="s">
        <v>7</v>
      </c>
      <c r="T3200" s="4" t="s">
        <v>11</v>
      </c>
      <c r="U3200" s="4" t="s">
        <v>52</v>
      </c>
      <c r="V3200" s="4" t="s">
        <v>7</v>
      </c>
      <c r="W3200" s="4" t="s">
        <v>7</v>
      </c>
    </row>
    <row r="3201" spans="1:23">
      <c r="A3201" t="n">
        <v>34678</v>
      </c>
      <c r="B3201" s="31" t="n">
        <v>26</v>
      </c>
      <c r="C3201" s="7" t="n">
        <v>23</v>
      </c>
      <c r="D3201" s="7" t="n">
        <v>17</v>
      </c>
      <c r="E3201" s="7" t="n">
        <v>28440</v>
      </c>
      <c r="F3201" s="7" t="s">
        <v>466</v>
      </c>
      <c r="G3201" s="7" t="n">
        <v>2</v>
      </c>
      <c r="H3201" s="7" t="n">
        <v>3</v>
      </c>
      <c r="I3201" s="7" t="n">
        <v>17</v>
      </c>
      <c r="J3201" s="7" t="n">
        <v>28441</v>
      </c>
      <c r="K3201" s="7" t="s">
        <v>467</v>
      </c>
      <c r="L3201" s="7" t="n">
        <v>2</v>
      </c>
      <c r="M3201" s="7" t="n">
        <v>3</v>
      </c>
      <c r="N3201" s="7" t="n">
        <v>17</v>
      </c>
      <c r="O3201" s="7" t="n">
        <v>28442</v>
      </c>
      <c r="P3201" s="7" t="s">
        <v>468</v>
      </c>
      <c r="Q3201" s="7" t="n">
        <v>2</v>
      </c>
      <c r="R3201" s="7" t="n">
        <v>3</v>
      </c>
      <c r="S3201" s="7" t="n">
        <v>17</v>
      </c>
      <c r="T3201" s="7" t="n">
        <v>28608</v>
      </c>
      <c r="U3201" s="7" t="s">
        <v>469</v>
      </c>
      <c r="V3201" s="7" t="n">
        <v>2</v>
      </c>
      <c r="W3201" s="7" t="n">
        <v>0</v>
      </c>
    </row>
    <row r="3202" spans="1:23">
      <c r="A3202" t="s">
        <v>4</v>
      </c>
      <c r="B3202" s="4" t="s">
        <v>5</v>
      </c>
    </row>
    <row r="3203" spans="1:23">
      <c r="A3203" t="n">
        <v>35164</v>
      </c>
      <c r="B3203" s="32" t="n">
        <v>28</v>
      </c>
    </row>
    <row r="3204" spans="1:23">
      <c r="A3204" t="s">
        <v>4</v>
      </c>
      <c r="B3204" s="4" t="s">
        <v>5</v>
      </c>
      <c r="C3204" s="4" t="s">
        <v>9</v>
      </c>
      <c r="D3204" s="4" t="s">
        <v>9</v>
      </c>
      <c r="E3204" s="4" t="s">
        <v>10</v>
      </c>
      <c r="F3204" s="4" t="s">
        <v>7</v>
      </c>
    </row>
    <row r="3205" spans="1:23">
      <c r="A3205" t="n">
        <v>35165</v>
      </c>
      <c r="B3205" s="70" t="n">
        <v>53</v>
      </c>
      <c r="C3205" s="7" t="n">
        <v>23</v>
      </c>
      <c r="D3205" s="7" t="n">
        <v>0</v>
      </c>
      <c r="E3205" s="7" t="n">
        <v>10</v>
      </c>
      <c r="F3205" s="7" t="n">
        <v>0</v>
      </c>
    </row>
    <row r="3206" spans="1:23">
      <c r="A3206" t="s">
        <v>4</v>
      </c>
      <c r="B3206" s="4" t="s">
        <v>5</v>
      </c>
      <c r="C3206" s="4" t="s">
        <v>9</v>
      </c>
    </row>
    <row r="3207" spans="1:23">
      <c r="A3207" t="n">
        <v>35175</v>
      </c>
      <c r="B3207" s="69" t="n">
        <v>54</v>
      </c>
      <c r="C3207" s="7" t="n">
        <v>23</v>
      </c>
    </row>
    <row r="3208" spans="1:23">
      <c r="A3208" t="s">
        <v>4</v>
      </c>
      <c r="B3208" s="4" t="s">
        <v>5</v>
      </c>
      <c r="C3208" s="4" t="s">
        <v>9</v>
      </c>
      <c r="D3208" s="4" t="s">
        <v>9</v>
      </c>
      <c r="E3208" s="4" t="s">
        <v>9</v>
      </c>
    </row>
    <row r="3209" spans="1:23">
      <c r="A3209" t="n">
        <v>35178</v>
      </c>
      <c r="B3209" s="63" t="n">
        <v>61</v>
      </c>
      <c r="C3209" s="7" t="n">
        <v>23</v>
      </c>
      <c r="D3209" s="7" t="n">
        <v>0</v>
      </c>
      <c r="E3209" s="7" t="n">
        <v>1000</v>
      </c>
    </row>
    <row r="3210" spans="1:23">
      <c r="A3210" t="s">
        <v>4</v>
      </c>
      <c r="B3210" s="4" t="s">
        <v>5</v>
      </c>
      <c r="C3210" s="4" t="s">
        <v>9</v>
      </c>
      <c r="D3210" s="4" t="s">
        <v>7</v>
      </c>
      <c r="E3210" s="4" t="s">
        <v>12</v>
      </c>
      <c r="F3210" s="4" t="s">
        <v>10</v>
      </c>
      <c r="G3210" s="4" t="s">
        <v>10</v>
      </c>
      <c r="H3210" s="4" t="s">
        <v>10</v>
      </c>
    </row>
    <row r="3211" spans="1:23">
      <c r="A3211" t="n">
        <v>35185</v>
      </c>
      <c r="B3211" s="45" t="n">
        <v>48</v>
      </c>
      <c r="C3211" s="7" t="n">
        <v>23</v>
      </c>
      <c r="D3211" s="7" t="n">
        <v>0</v>
      </c>
      <c r="E3211" s="7" t="s">
        <v>211</v>
      </c>
      <c r="F3211" s="7" t="n">
        <v>-1</v>
      </c>
      <c r="G3211" s="7" t="n">
        <v>1</v>
      </c>
      <c r="H3211" s="7" t="n">
        <v>0</v>
      </c>
    </row>
    <row r="3212" spans="1:23">
      <c r="A3212" t="s">
        <v>4</v>
      </c>
      <c r="B3212" s="4" t="s">
        <v>5</v>
      </c>
      <c r="C3212" s="4" t="s">
        <v>9</v>
      </c>
    </row>
    <row r="3213" spans="1:23">
      <c r="A3213" t="n">
        <v>35213</v>
      </c>
      <c r="B3213" s="26" t="n">
        <v>16</v>
      </c>
      <c r="C3213" s="7" t="n">
        <v>800</v>
      </c>
    </row>
    <row r="3214" spans="1:23">
      <c r="A3214" t="s">
        <v>4</v>
      </c>
      <c r="B3214" s="4" t="s">
        <v>5</v>
      </c>
      <c r="C3214" s="4" t="s">
        <v>7</v>
      </c>
      <c r="D3214" s="4" t="s">
        <v>9</v>
      </c>
      <c r="E3214" s="4" t="s">
        <v>12</v>
      </c>
    </row>
    <row r="3215" spans="1:23">
      <c r="A3215" t="n">
        <v>35216</v>
      </c>
      <c r="B3215" s="30" t="n">
        <v>51</v>
      </c>
      <c r="C3215" s="7" t="n">
        <v>4</v>
      </c>
      <c r="D3215" s="7" t="n">
        <v>23</v>
      </c>
      <c r="E3215" s="7" t="s">
        <v>470</v>
      </c>
    </row>
    <row r="3216" spans="1:23">
      <c r="A3216" t="s">
        <v>4</v>
      </c>
      <c r="B3216" s="4" t="s">
        <v>5</v>
      </c>
      <c r="C3216" s="4" t="s">
        <v>9</v>
      </c>
    </row>
    <row r="3217" spans="1:23">
      <c r="A3217" t="n">
        <v>35235</v>
      </c>
      <c r="B3217" s="26" t="n">
        <v>16</v>
      </c>
      <c r="C3217" s="7" t="n">
        <v>0</v>
      </c>
    </row>
    <row r="3218" spans="1:23">
      <c r="A3218" t="s">
        <v>4</v>
      </c>
      <c r="B3218" s="4" t="s">
        <v>5</v>
      </c>
      <c r="C3218" s="4" t="s">
        <v>9</v>
      </c>
      <c r="D3218" s="4" t="s">
        <v>7</v>
      </c>
      <c r="E3218" s="4" t="s">
        <v>11</v>
      </c>
      <c r="F3218" s="4" t="s">
        <v>52</v>
      </c>
      <c r="G3218" s="4" t="s">
        <v>7</v>
      </c>
      <c r="H3218" s="4" t="s">
        <v>7</v>
      </c>
    </row>
    <row r="3219" spans="1:23">
      <c r="A3219" t="n">
        <v>35238</v>
      </c>
      <c r="B3219" s="31" t="n">
        <v>26</v>
      </c>
      <c r="C3219" s="7" t="n">
        <v>23</v>
      </c>
      <c r="D3219" s="7" t="n">
        <v>17</v>
      </c>
      <c r="E3219" s="7" t="n">
        <v>28443</v>
      </c>
      <c r="F3219" s="7" t="s">
        <v>471</v>
      </c>
      <c r="G3219" s="7" t="n">
        <v>2</v>
      </c>
      <c r="H3219" s="7" t="n">
        <v>0</v>
      </c>
    </row>
    <row r="3220" spans="1:23">
      <c r="A3220" t="s">
        <v>4</v>
      </c>
      <c r="B3220" s="4" t="s">
        <v>5</v>
      </c>
    </row>
    <row r="3221" spans="1:23">
      <c r="A3221" t="n">
        <v>35308</v>
      </c>
      <c r="B3221" s="32" t="n">
        <v>28</v>
      </c>
    </row>
    <row r="3222" spans="1:23">
      <c r="A3222" t="s">
        <v>4</v>
      </c>
      <c r="B3222" s="4" t="s">
        <v>5</v>
      </c>
      <c r="C3222" s="4" t="s">
        <v>7</v>
      </c>
      <c r="D3222" s="4" t="s">
        <v>9</v>
      </c>
      <c r="E3222" s="4" t="s">
        <v>12</v>
      </c>
    </row>
    <row r="3223" spans="1:23">
      <c r="A3223" t="n">
        <v>35309</v>
      </c>
      <c r="B3223" s="30" t="n">
        <v>51</v>
      </c>
      <c r="C3223" s="7" t="n">
        <v>4</v>
      </c>
      <c r="D3223" s="7" t="n">
        <v>0</v>
      </c>
      <c r="E3223" s="7" t="s">
        <v>51</v>
      </c>
    </row>
    <row r="3224" spans="1:23">
      <c r="A3224" t="s">
        <v>4</v>
      </c>
      <c r="B3224" s="4" t="s">
        <v>5</v>
      </c>
      <c r="C3224" s="4" t="s">
        <v>9</v>
      </c>
    </row>
    <row r="3225" spans="1:23">
      <c r="A3225" t="n">
        <v>35324</v>
      </c>
      <c r="B3225" s="26" t="n">
        <v>16</v>
      </c>
      <c r="C3225" s="7" t="n">
        <v>0</v>
      </c>
    </row>
    <row r="3226" spans="1:23">
      <c r="A3226" t="s">
        <v>4</v>
      </c>
      <c r="B3226" s="4" t="s">
        <v>5</v>
      </c>
      <c r="C3226" s="4" t="s">
        <v>9</v>
      </c>
      <c r="D3226" s="4" t="s">
        <v>52</v>
      </c>
      <c r="E3226" s="4" t="s">
        <v>7</v>
      </c>
      <c r="F3226" s="4" t="s">
        <v>11</v>
      </c>
      <c r="G3226" s="4" t="s">
        <v>52</v>
      </c>
      <c r="H3226" s="4" t="s">
        <v>7</v>
      </c>
      <c r="I3226" s="4" t="s">
        <v>7</v>
      </c>
      <c r="J3226" s="4" t="s">
        <v>52</v>
      </c>
      <c r="K3226" s="4" t="s">
        <v>7</v>
      </c>
      <c r="L3226" s="4" t="s">
        <v>7</v>
      </c>
    </row>
    <row r="3227" spans="1:23">
      <c r="A3227" t="n">
        <v>35327</v>
      </c>
      <c r="B3227" s="31" t="n">
        <v>26</v>
      </c>
      <c r="C3227" s="7" t="n">
        <v>0</v>
      </c>
      <c r="D3227" s="7" t="s">
        <v>472</v>
      </c>
      <c r="E3227" s="7" t="n">
        <v>17</v>
      </c>
      <c r="F3227" s="7" t="n">
        <v>65297</v>
      </c>
      <c r="G3227" s="7" t="s">
        <v>435</v>
      </c>
      <c r="H3227" s="7" t="n">
        <v>2</v>
      </c>
      <c r="I3227" s="7" t="n">
        <v>3</v>
      </c>
      <c r="J3227" s="7" t="s">
        <v>473</v>
      </c>
      <c r="K3227" s="7" t="n">
        <v>2</v>
      </c>
      <c r="L3227" s="7" t="n">
        <v>0</v>
      </c>
    </row>
    <row r="3228" spans="1:23">
      <c r="A3228" t="s">
        <v>4</v>
      </c>
      <c r="B3228" s="4" t="s">
        <v>5</v>
      </c>
    </row>
    <row r="3229" spans="1:23">
      <c r="A3229" t="n">
        <v>35367</v>
      </c>
      <c r="B3229" s="32" t="n">
        <v>28</v>
      </c>
    </row>
    <row r="3230" spans="1:23">
      <c r="A3230" t="s">
        <v>4</v>
      </c>
      <c r="B3230" s="4" t="s">
        <v>5</v>
      </c>
      <c r="C3230" s="4" t="s">
        <v>9</v>
      </c>
      <c r="D3230" s="4" t="s">
        <v>7</v>
      </c>
    </row>
    <row r="3231" spans="1:23">
      <c r="A3231" t="n">
        <v>35368</v>
      </c>
      <c r="B3231" s="60" t="n">
        <v>89</v>
      </c>
      <c r="C3231" s="7" t="n">
        <v>65533</v>
      </c>
      <c r="D3231" s="7" t="n">
        <v>1</v>
      </c>
    </row>
    <row r="3232" spans="1:23">
      <c r="A3232" t="s">
        <v>4</v>
      </c>
      <c r="B3232" s="4" t="s">
        <v>5</v>
      </c>
      <c r="C3232" s="4" t="s">
        <v>7</v>
      </c>
      <c r="D3232" s="4" t="s">
        <v>9</v>
      </c>
      <c r="E3232" s="4" t="s">
        <v>10</v>
      </c>
    </row>
    <row r="3233" spans="1:12">
      <c r="A3233" t="n">
        <v>35372</v>
      </c>
      <c r="B3233" s="25" t="n">
        <v>58</v>
      </c>
      <c r="C3233" s="7" t="n">
        <v>101</v>
      </c>
      <c r="D3233" s="7" t="n">
        <v>500</v>
      </c>
      <c r="E3233" s="7" t="n">
        <v>1</v>
      </c>
    </row>
    <row r="3234" spans="1:12">
      <c r="A3234" t="s">
        <v>4</v>
      </c>
      <c r="B3234" s="4" t="s">
        <v>5</v>
      </c>
      <c r="C3234" s="4" t="s">
        <v>7</v>
      </c>
      <c r="D3234" s="4" t="s">
        <v>9</v>
      </c>
    </row>
    <row r="3235" spans="1:12">
      <c r="A3235" t="n">
        <v>35380</v>
      </c>
      <c r="B3235" s="25" t="n">
        <v>58</v>
      </c>
      <c r="C3235" s="7" t="n">
        <v>254</v>
      </c>
      <c r="D3235" s="7" t="n">
        <v>0</v>
      </c>
    </row>
    <row r="3236" spans="1:12">
      <c r="A3236" t="s">
        <v>4</v>
      </c>
      <c r="B3236" s="4" t="s">
        <v>5</v>
      </c>
      <c r="C3236" s="4" t="s">
        <v>7</v>
      </c>
    </row>
    <row r="3237" spans="1:12">
      <c r="A3237" t="n">
        <v>35384</v>
      </c>
      <c r="B3237" s="54" t="n">
        <v>116</v>
      </c>
      <c r="C3237" s="7" t="n">
        <v>0</v>
      </c>
    </row>
    <row r="3238" spans="1:12">
      <c r="A3238" t="s">
        <v>4</v>
      </c>
      <c r="B3238" s="4" t="s">
        <v>5</v>
      </c>
      <c r="C3238" s="4" t="s">
        <v>7</v>
      </c>
      <c r="D3238" s="4" t="s">
        <v>9</v>
      </c>
    </row>
    <row r="3239" spans="1:12">
      <c r="A3239" t="n">
        <v>35386</v>
      </c>
      <c r="B3239" s="54" t="n">
        <v>116</v>
      </c>
      <c r="C3239" s="7" t="n">
        <v>2</v>
      </c>
      <c r="D3239" s="7" t="n">
        <v>1</v>
      </c>
    </row>
    <row r="3240" spans="1:12">
      <c r="A3240" t="s">
        <v>4</v>
      </c>
      <c r="B3240" s="4" t="s">
        <v>5</v>
      </c>
      <c r="C3240" s="4" t="s">
        <v>7</v>
      </c>
      <c r="D3240" s="4" t="s">
        <v>11</v>
      </c>
    </row>
    <row r="3241" spans="1:12">
      <c r="A3241" t="n">
        <v>35390</v>
      </c>
      <c r="B3241" s="54" t="n">
        <v>116</v>
      </c>
      <c r="C3241" s="7" t="n">
        <v>5</v>
      </c>
      <c r="D3241" s="7" t="n">
        <v>1084227584</v>
      </c>
    </row>
    <row r="3242" spans="1:12">
      <c r="A3242" t="s">
        <v>4</v>
      </c>
      <c r="B3242" s="4" t="s">
        <v>5</v>
      </c>
      <c r="C3242" s="4" t="s">
        <v>7</v>
      </c>
      <c r="D3242" s="4" t="s">
        <v>9</v>
      </c>
    </row>
    <row r="3243" spans="1:12">
      <c r="A3243" t="n">
        <v>35396</v>
      </c>
      <c r="B3243" s="54" t="n">
        <v>116</v>
      </c>
      <c r="C3243" s="7" t="n">
        <v>6</v>
      </c>
      <c r="D3243" s="7" t="n">
        <v>1</v>
      </c>
    </row>
    <row r="3244" spans="1:12">
      <c r="A3244" t="s">
        <v>4</v>
      </c>
      <c r="B3244" s="4" t="s">
        <v>5</v>
      </c>
      <c r="C3244" s="4" t="s">
        <v>7</v>
      </c>
      <c r="D3244" s="4" t="s">
        <v>9</v>
      </c>
      <c r="E3244" s="4" t="s">
        <v>7</v>
      </c>
      <c r="F3244" s="4" t="s">
        <v>7</v>
      </c>
      <c r="G3244" s="4" t="s">
        <v>7</v>
      </c>
      <c r="H3244" s="4" t="s">
        <v>7</v>
      </c>
    </row>
    <row r="3245" spans="1:12">
      <c r="A3245" t="n">
        <v>35400</v>
      </c>
      <c r="B3245" s="30" t="n">
        <v>51</v>
      </c>
      <c r="C3245" s="7" t="n">
        <v>2</v>
      </c>
      <c r="D3245" s="7" t="n">
        <v>23</v>
      </c>
      <c r="E3245" s="7" t="n">
        <v>1</v>
      </c>
      <c r="F3245" s="7" t="n">
        <v>9</v>
      </c>
      <c r="G3245" s="7" t="n">
        <v>127</v>
      </c>
      <c r="H3245" s="7" t="n">
        <v>0</v>
      </c>
    </row>
    <row r="3246" spans="1:12">
      <c r="A3246" t="s">
        <v>4</v>
      </c>
      <c r="B3246" s="4" t="s">
        <v>5</v>
      </c>
      <c r="C3246" s="4" t="s">
        <v>7</v>
      </c>
      <c r="D3246" s="4" t="s">
        <v>7</v>
      </c>
      <c r="E3246" s="4" t="s">
        <v>10</v>
      </c>
      <c r="F3246" s="4" t="s">
        <v>10</v>
      </c>
      <c r="G3246" s="4" t="s">
        <v>10</v>
      </c>
      <c r="H3246" s="4" t="s">
        <v>9</v>
      </c>
    </row>
    <row r="3247" spans="1:12">
      <c r="A3247" t="n">
        <v>35408</v>
      </c>
      <c r="B3247" s="55" t="n">
        <v>45</v>
      </c>
      <c r="C3247" s="7" t="n">
        <v>2</v>
      </c>
      <c r="D3247" s="7" t="n">
        <v>3</v>
      </c>
      <c r="E3247" s="7" t="n">
        <v>-16.8500003814697</v>
      </c>
      <c r="F3247" s="7" t="n">
        <v>1.50999999046326</v>
      </c>
      <c r="G3247" s="7" t="n">
        <v>20.6000003814697</v>
      </c>
      <c r="H3247" s="7" t="n">
        <v>0</v>
      </c>
    </row>
    <row r="3248" spans="1:12">
      <c r="A3248" t="s">
        <v>4</v>
      </c>
      <c r="B3248" s="4" t="s">
        <v>5</v>
      </c>
      <c r="C3248" s="4" t="s">
        <v>7</v>
      </c>
      <c r="D3248" s="4" t="s">
        <v>7</v>
      </c>
      <c r="E3248" s="4" t="s">
        <v>10</v>
      </c>
      <c r="F3248" s="4" t="s">
        <v>10</v>
      </c>
      <c r="G3248" s="4" t="s">
        <v>10</v>
      </c>
      <c r="H3248" s="4" t="s">
        <v>9</v>
      </c>
      <c r="I3248" s="4" t="s">
        <v>7</v>
      </c>
    </row>
    <row r="3249" spans="1:9">
      <c r="A3249" t="n">
        <v>35425</v>
      </c>
      <c r="B3249" s="55" t="n">
        <v>45</v>
      </c>
      <c r="C3249" s="7" t="n">
        <v>4</v>
      </c>
      <c r="D3249" s="7" t="n">
        <v>3</v>
      </c>
      <c r="E3249" s="7" t="n">
        <v>5</v>
      </c>
      <c r="F3249" s="7" t="n">
        <v>345</v>
      </c>
      <c r="G3249" s="7" t="n">
        <v>355</v>
      </c>
      <c r="H3249" s="7" t="n">
        <v>0</v>
      </c>
      <c r="I3249" s="7" t="n">
        <v>0</v>
      </c>
    </row>
    <row r="3250" spans="1:9">
      <c r="A3250" t="s">
        <v>4</v>
      </c>
      <c r="B3250" s="4" t="s">
        <v>5</v>
      </c>
      <c r="C3250" s="4" t="s">
        <v>7</v>
      </c>
      <c r="D3250" s="4" t="s">
        <v>7</v>
      </c>
      <c r="E3250" s="4" t="s">
        <v>10</v>
      </c>
      <c r="F3250" s="4" t="s">
        <v>9</v>
      </c>
    </row>
    <row r="3251" spans="1:9">
      <c r="A3251" t="n">
        <v>35443</v>
      </c>
      <c r="B3251" s="55" t="n">
        <v>45</v>
      </c>
      <c r="C3251" s="7" t="n">
        <v>5</v>
      </c>
      <c r="D3251" s="7" t="n">
        <v>3</v>
      </c>
      <c r="E3251" s="7" t="n">
        <v>1.29999995231628</v>
      </c>
      <c r="F3251" s="7" t="n">
        <v>0</v>
      </c>
    </row>
    <row r="3252" spans="1:9">
      <c r="A3252" t="s">
        <v>4</v>
      </c>
      <c r="B3252" s="4" t="s">
        <v>5</v>
      </c>
      <c r="C3252" s="4" t="s">
        <v>7</v>
      </c>
      <c r="D3252" s="4" t="s">
        <v>7</v>
      </c>
      <c r="E3252" s="4" t="s">
        <v>10</v>
      </c>
      <c r="F3252" s="4" t="s">
        <v>9</v>
      </c>
    </row>
    <row r="3253" spans="1:9">
      <c r="A3253" t="n">
        <v>35452</v>
      </c>
      <c r="B3253" s="55" t="n">
        <v>45</v>
      </c>
      <c r="C3253" s="7" t="n">
        <v>11</v>
      </c>
      <c r="D3253" s="7" t="n">
        <v>3</v>
      </c>
      <c r="E3253" s="7" t="n">
        <v>31.3999996185303</v>
      </c>
      <c r="F3253" s="7" t="n">
        <v>0</v>
      </c>
    </row>
    <row r="3254" spans="1:9">
      <c r="A3254" t="s">
        <v>4</v>
      </c>
      <c r="B3254" s="4" t="s">
        <v>5</v>
      </c>
      <c r="C3254" s="4" t="s">
        <v>7</v>
      </c>
      <c r="D3254" s="4" t="s">
        <v>9</v>
      </c>
    </row>
    <row r="3255" spans="1:9">
      <c r="A3255" t="n">
        <v>35461</v>
      </c>
      <c r="B3255" s="25" t="n">
        <v>58</v>
      </c>
      <c r="C3255" s="7" t="n">
        <v>255</v>
      </c>
      <c r="D3255" s="7" t="n">
        <v>0</v>
      </c>
    </row>
    <row r="3256" spans="1:9">
      <c r="A3256" t="s">
        <v>4</v>
      </c>
      <c r="B3256" s="4" t="s">
        <v>5</v>
      </c>
      <c r="C3256" s="4" t="s">
        <v>7</v>
      </c>
      <c r="D3256" s="4" t="s">
        <v>7</v>
      </c>
      <c r="E3256" s="4" t="s">
        <v>10</v>
      </c>
      <c r="F3256" s="4" t="s">
        <v>10</v>
      </c>
      <c r="G3256" s="4" t="s">
        <v>10</v>
      </c>
      <c r="H3256" s="4" t="s">
        <v>9</v>
      </c>
    </row>
    <row r="3257" spans="1:9">
      <c r="A3257" t="n">
        <v>35465</v>
      </c>
      <c r="B3257" s="55" t="n">
        <v>45</v>
      </c>
      <c r="C3257" s="7" t="n">
        <v>2</v>
      </c>
      <c r="D3257" s="7" t="n">
        <v>3</v>
      </c>
      <c r="E3257" s="7" t="n">
        <v>-16.8099994659424</v>
      </c>
      <c r="F3257" s="7" t="n">
        <v>1.54999995231628</v>
      </c>
      <c r="G3257" s="7" t="n">
        <v>20.6499996185303</v>
      </c>
      <c r="H3257" s="7" t="n">
        <v>800</v>
      </c>
    </row>
    <row r="3258" spans="1:9">
      <c r="A3258" t="s">
        <v>4</v>
      </c>
      <c r="B3258" s="4" t="s">
        <v>5</v>
      </c>
      <c r="C3258" s="4" t="s">
        <v>7</v>
      </c>
      <c r="D3258" s="4" t="s">
        <v>7</v>
      </c>
      <c r="E3258" s="4" t="s">
        <v>10</v>
      </c>
      <c r="F3258" s="4" t="s">
        <v>10</v>
      </c>
      <c r="G3258" s="4" t="s">
        <v>10</v>
      </c>
      <c r="H3258" s="4" t="s">
        <v>9</v>
      </c>
      <c r="I3258" s="4" t="s">
        <v>7</v>
      </c>
    </row>
    <row r="3259" spans="1:9">
      <c r="A3259" t="n">
        <v>35482</v>
      </c>
      <c r="B3259" s="55" t="n">
        <v>45</v>
      </c>
      <c r="C3259" s="7" t="n">
        <v>4</v>
      </c>
      <c r="D3259" s="7" t="n">
        <v>3</v>
      </c>
      <c r="E3259" s="7" t="n">
        <v>5</v>
      </c>
      <c r="F3259" s="7" t="n">
        <v>325</v>
      </c>
      <c r="G3259" s="7" t="n">
        <v>355</v>
      </c>
      <c r="H3259" s="7" t="n">
        <v>800</v>
      </c>
      <c r="I3259" s="7" t="n">
        <v>0</v>
      </c>
    </row>
    <row r="3260" spans="1:9">
      <c r="A3260" t="s">
        <v>4</v>
      </c>
      <c r="B3260" s="4" t="s">
        <v>5</v>
      </c>
      <c r="C3260" s="4" t="s">
        <v>9</v>
      </c>
      <c r="D3260" s="4" t="s">
        <v>9</v>
      </c>
      <c r="E3260" s="4" t="s">
        <v>10</v>
      </c>
      <c r="F3260" s="4" t="s">
        <v>10</v>
      </c>
      <c r="G3260" s="4" t="s">
        <v>10</v>
      </c>
      <c r="H3260" s="4" t="s">
        <v>10</v>
      </c>
      <c r="I3260" s="4" t="s">
        <v>7</v>
      </c>
      <c r="J3260" s="4" t="s">
        <v>9</v>
      </c>
    </row>
    <row r="3261" spans="1:9">
      <c r="A3261" t="n">
        <v>35500</v>
      </c>
      <c r="B3261" s="66" t="n">
        <v>55</v>
      </c>
      <c r="C3261" s="7" t="n">
        <v>23</v>
      </c>
      <c r="D3261" s="7" t="n">
        <v>65024</v>
      </c>
      <c r="E3261" s="7" t="n">
        <v>0</v>
      </c>
      <c r="F3261" s="7" t="n">
        <v>0</v>
      </c>
      <c r="G3261" s="7" t="n">
        <v>0.400000005960464</v>
      </c>
      <c r="H3261" s="7" t="n">
        <v>0.899999976158142</v>
      </c>
      <c r="I3261" s="7" t="n">
        <v>1</v>
      </c>
      <c r="J3261" s="7" t="n">
        <v>0</v>
      </c>
    </row>
    <row r="3262" spans="1:9">
      <c r="A3262" t="s">
        <v>4</v>
      </c>
      <c r="B3262" s="4" t="s">
        <v>5</v>
      </c>
      <c r="C3262" s="4" t="s">
        <v>9</v>
      </c>
      <c r="D3262" s="4" t="s">
        <v>7</v>
      </c>
    </row>
    <row r="3263" spans="1:9">
      <c r="A3263" t="n">
        <v>35524</v>
      </c>
      <c r="B3263" s="67" t="n">
        <v>56</v>
      </c>
      <c r="C3263" s="7" t="n">
        <v>23</v>
      </c>
      <c r="D3263" s="7" t="n">
        <v>0</v>
      </c>
    </row>
    <row r="3264" spans="1:9">
      <c r="A3264" t="s">
        <v>4</v>
      </c>
      <c r="B3264" s="4" t="s">
        <v>5</v>
      </c>
      <c r="C3264" s="4" t="s">
        <v>7</v>
      </c>
      <c r="D3264" s="4" t="s">
        <v>9</v>
      </c>
    </row>
    <row r="3265" spans="1:10">
      <c r="A3265" t="n">
        <v>35528</v>
      </c>
      <c r="B3265" s="55" t="n">
        <v>45</v>
      </c>
      <c r="C3265" s="7" t="n">
        <v>7</v>
      </c>
      <c r="D3265" s="7" t="n">
        <v>255</v>
      </c>
    </row>
    <row r="3266" spans="1:10">
      <c r="A3266" t="s">
        <v>4</v>
      </c>
      <c r="B3266" s="4" t="s">
        <v>5</v>
      </c>
      <c r="C3266" s="4" t="s">
        <v>7</v>
      </c>
      <c r="D3266" s="4" t="s">
        <v>9</v>
      </c>
      <c r="E3266" s="4" t="s">
        <v>12</v>
      </c>
      <c r="F3266" s="4" t="s">
        <v>12</v>
      </c>
      <c r="G3266" s="4" t="s">
        <v>12</v>
      </c>
      <c r="H3266" s="4" t="s">
        <v>12</v>
      </c>
    </row>
    <row r="3267" spans="1:10">
      <c r="A3267" t="n">
        <v>35532</v>
      </c>
      <c r="B3267" s="30" t="n">
        <v>51</v>
      </c>
      <c r="C3267" s="7" t="n">
        <v>3</v>
      </c>
      <c r="D3267" s="7" t="n">
        <v>23</v>
      </c>
      <c r="E3267" s="7" t="s">
        <v>246</v>
      </c>
      <c r="F3267" s="7" t="s">
        <v>343</v>
      </c>
      <c r="G3267" s="7" t="s">
        <v>245</v>
      </c>
      <c r="H3267" s="7" t="s">
        <v>246</v>
      </c>
    </row>
    <row r="3268" spans="1:10">
      <c r="A3268" t="s">
        <v>4</v>
      </c>
      <c r="B3268" s="4" t="s">
        <v>5</v>
      </c>
      <c r="C3268" s="4" t="s">
        <v>9</v>
      </c>
      <c r="D3268" s="4" t="s">
        <v>7</v>
      </c>
      <c r="E3268" s="4" t="s">
        <v>12</v>
      </c>
      <c r="F3268" s="4" t="s">
        <v>10</v>
      </c>
      <c r="G3268" s="4" t="s">
        <v>10</v>
      </c>
      <c r="H3268" s="4" t="s">
        <v>10</v>
      </c>
    </row>
    <row r="3269" spans="1:10">
      <c r="A3269" t="n">
        <v>35545</v>
      </c>
      <c r="B3269" s="45" t="n">
        <v>48</v>
      </c>
      <c r="C3269" s="7" t="n">
        <v>23</v>
      </c>
      <c r="D3269" s="7" t="n">
        <v>0</v>
      </c>
      <c r="E3269" s="7" t="s">
        <v>204</v>
      </c>
      <c r="F3269" s="7" t="n">
        <v>-1</v>
      </c>
      <c r="G3269" s="7" t="n">
        <v>1</v>
      </c>
      <c r="H3269" s="7" t="n">
        <v>0</v>
      </c>
    </row>
    <row r="3270" spans="1:10">
      <c r="A3270" t="s">
        <v>4</v>
      </c>
      <c r="B3270" s="4" t="s">
        <v>5</v>
      </c>
      <c r="C3270" s="4" t="s">
        <v>9</v>
      </c>
    </row>
    <row r="3271" spans="1:10">
      <c r="A3271" t="n">
        <v>35571</v>
      </c>
      <c r="B3271" s="26" t="n">
        <v>16</v>
      </c>
      <c r="C3271" s="7" t="n">
        <v>600</v>
      </c>
    </row>
    <row r="3272" spans="1:10">
      <c r="A3272" t="s">
        <v>4</v>
      </c>
      <c r="B3272" s="4" t="s">
        <v>5</v>
      </c>
      <c r="C3272" s="4" t="s">
        <v>7</v>
      </c>
      <c r="D3272" s="4" t="s">
        <v>9</v>
      </c>
      <c r="E3272" s="4" t="s">
        <v>10</v>
      </c>
      <c r="F3272" s="4" t="s">
        <v>9</v>
      </c>
      <c r="G3272" s="4" t="s">
        <v>11</v>
      </c>
      <c r="H3272" s="4" t="s">
        <v>11</v>
      </c>
      <c r="I3272" s="4" t="s">
        <v>9</v>
      </c>
      <c r="J3272" s="4" t="s">
        <v>9</v>
      </c>
      <c r="K3272" s="4" t="s">
        <v>11</v>
      </c>
      <c r="L3272" s="4" t="s">
        <v>11</v>
      </c>
      <c r="M3272" s="4" t="s">
        <v>11</v>
      </c>
      <c r="N3272" s="4" t="s">
        <v>11</v>
      </c>
      <c r="O3272" s="4" t="s">
        <v>12</v>
      </c>
    </row>
    <row r="3273" spans="1:10">
      <c r="A3273" t="n">
        <v>35574</v>
      </c>
      <c r="B3273" s="9" t="n">
        <v>50</v>
      </c>
      <c r="C3273" s="7" t="n">
        <v>0</v>
      </c>
      <c r="D3273" s="7" t="n">
        <v>2000</v>
      </c>
      <c r="E3273" s="7" t="n">
        <v>0.300000011920929</v>
      </c>
      <c r="F3273" s="7" t="n">
        <v>0</v>
      </c>
      <c r="G3273" s="7" t="n">
        <v>0</v>
      </c>
      <c r="H3273" s="7" t="n">
        <v>1077936128</v>
      </c>
      <c r="I3273" s="7" t="n">
        <v>0</v>
      </c>
      <c r="J3273" s="7" t="n">
        <v>65533</v>
      </c>
      <c r="K3273" s="7" t="n">
        <v>0</v>
      </c>
      <c r="L3273" s="7" t="n">
        <v>0</v>
      </c>
      <c r="M3273" s="7" t="n">
        <v>0</v>
      </c>
      <c r="N3273" s="7" t="n">
        <v>0</v>
      </c>
      <c r="O3273" s="7" t="s">
        <v>13</v>
      </c>
    </row>
    <row r="3274" spans="1:10">
      <c r="A3274" t="s">
        <v>4</v>
      </c>
      <c r="B3274" s="4" t="s">
        <v>5</v>
      </c>
      <c r="C3274" s="4" t="s">
        <v>9</v>
      </c>
    </row>
    <row r="3275" spans="1:10">
      <c r="A3275" t="n">
        <v>35613</v>
      </c>
      <c r="B3275" s="26" t="n">
        <v>16</v>
      </c>
      <c r="C3275" s="7" t="n">
        <v>700</v>
      </c>
    </row>
    <row r="3276" spans="1:10">
      <c r="A3276" t="s">
        <v>4</v>
      </c>
      <c r="B3276" s="4" t="s">
        <v>5</v>
      </c>
      <c r="C3276" s="4" t="s">
        <v>7</v>
      </c>
      <c r="D3276" s="4" t="s">
        <v>9</v>
      </c>
      <c r="E3276" s="4" t="s">
        <v>12</v>
      </c>
    </row>
    <row r="3277" spans="1:10">
      <c r="A3277" t="n">
        <v>35616</v>
      </c>
      <c r="B3277" s="30" t="n">
        <v>51</v>
      </c>
      <c r="C3277" s="7" t="n">
        <v>4</v>
      </c>
      <c r="D3277" s="7" t="n">
        <v>23</v>
      </c>
      <c r="E3277" s="7" t="s">
        <v>409</v>
      </c>
    </row>
    <row r="3278" spans="1:10">
      <c r="A3278" t="s">
        <v>4</v>
      </c>
      <c r="B3278" s="4" t="s">
        <v>5</v>
      </c>
      <c r="C3278" s="4" t="s">
        <v>9</v>
      </c>
    </row>
    <row r="3279" spans="1:10">
      <c r="A3279" t="n">
        <v>35629</v>
      </c>
      <c r="B3279" s="26" t="n">
        <v>16</v>
      </c>
      <c r="C3279" s="7" t="n">
        <v>0</v>
      </c>
    </row>
    <row r="3280" spans="1:10">
      <c r="A3280" t="s">
        <v>4</v>
      </c>
      <c r="B3280" s="4" t="s">
        <v>5</v>
      </c>
      <c r="C3280" s="4" t="s">
        <v>9</v>
      </c>
      <c r="D3280" s="4" t="s">
        <v>7</v>
      </c>
      <c r="E3280" s="4" t="s">
        <v>11</v>
      </c>
      <c r="F3280" s="4" t="s">
        <v>52</v>
      </c>
      <c r="G3280" s="4" t="s">
        <v>7</v>
      </c>
      <c r="H3280" s="4" t="s">
        <v>7</v>
      </c>
      <c r="I3280" s="4" t="s">
        <v>7</v>
      </c>
      <c r="J3280" s="4" t="s">
        <v>11</v>
      </c>
      <c r="K3280" s="4" t="s">
        <v>52</v>
      </c>
      <c r="L3280" s="4" t="s">
        <v>7</v>
      </c>
      <c r="M3280" s="4" t="s">
        <v>7</v>
      </c>
      <c r="N3280" s="4" t="s">
        <v>7</v>
      </c>
      <c r="O3280" s="4" t="s">
        <v>11</v>
      </c>
      <c r="P3280" s="4" t="s">
        <v>52</v>
      </c>
      <c r="Q3280" s="4" t="s">
        <v>7</v>
      </c>
      <c r="R3280" s="4" t="s">
        <v>7</v>
      </c>
    </row>
    <row r="3281" spans="1:18">
      <c r="A3281" t="n">
        <v>35632</v>
      </c>
      <c r="B3281" s="31" t="n">
        <v>26</v>
      </c>
      <c r="C3281" s="7" t="n">
        <v>23</v>
      </c>
      <c r="D3281" s="7" t="n">
        <v>17</v>
      </c>
      <c r="E3281" s="7" t="n">
        <v>28444</v>
      </c>
      <c r="F3281" s="7" t="s">
        <v>474</v>
      </c>
      <c r="G3281" s="7" t="n">
        <v>2</v>
      </c>
      <c r="H3281" s="7" t="n">
        <v>3</v>
      </c>
      <c r="I3281" s="7" t="n">
        <v>17</v>
      </c>
      <c r="J3281" s="7" t="n">
        <v>28445</v>
      </c>
      <c r="K3281" s="7" t="s">
        <v>475</v>
      </c>
      <c r="L3281" s="7" t="n">
        <v>2</v>
      </c>
      <c r="M3281" s="7" t="n">
        <v>3</v>
      </c>
      <c r="N3281" s="7" t="n">
        <v>17</v>
      </c>
      <c r="O3281" s="7" t="n">
        <v>28446</v>
      </c>
      <c r="P3281" s="7" t="s">
        <v>476</v>
      </c>
      <c r="Q3281" s="7" t="n">
        <v>2</v>
      </c>
      <c r="R3281" s="7" t="n">
        <v>0</v>
      </c>
    </row>
    <row r="3282" spans="1:18">
      <c r="A3282" t="s">
        <v>4</v>
      </c>
      <c r="B3282" s="4" t="s">
        <v>5</v>
      </c>
    </row>
    <row r="3283" spans="1:18">
      <c r="A3283" t="n">
        <v>35862</v>
      </c>
      <c r="B3283" s="32" t="n">
        <v>28</v>
      </c>
    </row>
    <row r="3284" spans="1:18">
      <c r="A3284" t="s">
        <v>4</v>
      </c>
      <c r="B3284" s="4" t="s">
        <v>5</v>
      </c>
      <c r="C3284" s="4" t="s">
        <v>7</v>
      </c>
      <c r="D3284" s="4" t="s">
        <v>9</v>
      </c>
      <c r="E3284" s="4" t="s">
        <v>12</v>
      </c>
    </row>
    <row r="3285" spans="1:18">
      <c r="A3285" t="n">
        <v>35863</v>
      </c>
      <c r="B3285" s="30" t="n">
        <v>51</v>
      </c>
      <c r="C3285" s="7" t="n">
        <v>4</v>
      </c>
      <c r="D3285" s="7" t="n">
        <v>0</v>
      </c>
      <c r="E3285" s="7" t="s">
        <v>269</v>
      </c>
    </row>
    <row r="3286" spans="1:18">
      <c r="A3286" t="s">
        <v>4</v>
      </c>
      <c r="B3286" s="4" t="s">
        <v>5</v>
      </c>
      <c r="C3286" s="4" t="s">
        <v>9</v>
      </c>
    </row>
    <row r="3287" spans="1:18">
      <c r="A3287" t="n">
        <v>35876</v>
      </c>
      <c r="B3287" s="26" t="n">
        <v>16</v>
      </c>
      <c r="C3287" s="7" t="n">
        <v>0</v>
      </c>
    </row>
    <row r="3288" spans="1:18">
      <c r="A3288" t="s">
        <v>4</v>
      </c>
      <c r="B3288" s="4" t="s">
        <v>5</v>
      </c>
      <c r="C3288" s="4" t="s">
        <v>9</v>
      </c>
      <c r="D3288" s="4" t="s">
        <v>7</v>
      </c>
      <c r="E3288" s="4" t="s">
        <v>11</v>
      </c>
      <c r="F3288" s="4" t="s">
        <v>52</v>
      </c>
      <c r="G3288" s="4" t="s">
        <v>7</v>
      </c>
      <c r="H3288" s="4" t="s">
        <v>7</v>
      </c>
    </row>
    <row r="3289" spans="1:18">
      <c r="A3289" t="n">
        <v>35879</v>
      </c>
      <c r="B3289" s="31" t="n">
        <v>26</v>
      </c>
      <c r="C3289" s="7" t="n">
        <v>0</v>
      </c>
      <c r="D3289" s="7" t="n">
        <v>17</v>
      </c>
      <c r="E3289" s="7" t="n">
        <v>61969</v>
      </c>
      <c r="F3289" s="7" t="s">
        <v>477</v>
      </c>
      <c r="G3289" s="7" t="n">
        <v>2</v>
      </c>
      <c r="H3289" s="7" t="n">
        <v>0</v>
      </c>
    </row>
    <row r="3290" spans="1:18">
      <c r="A3290" t="s">
        <v>4</v>
      </c>
      <c r="B3290" s="4" t="s">
        <v>5</v>
      </c>
    </row>
    <row r="3291" spans="1:18">
      <c r="A3291" t="n">
        <v>35910</v>
      </c>
      <c r="B3291" s="32" t="n">
        <v>28</v>
      </c>
    </row>
    <row r="3292" spans="1:18">
      <c r="A3292" t="s">
        <v>4</v>
      </c>
      <c r="B3292" s="4" t="s">
        <v>5</v>
      </c>
      <c r="C3292" s="4" t="s">
        <v>9</v>
      </c>
      <c r="D3292" s="4" t="s">
        <v>7</v>
      </c>
    </row>
    <row r="3293" spans="1:18">
      <c r="A3293" t="n">
        <v>35911</v>
      </c>
      <c r="B3293" s="60" t="n">
        <v>89</v>
      </c>
      <c r="C3293" s="7" t="n">
        <v>65533</v>
      </c>
      <c r="D3293" s="7" t="n">
        <v>1</v>
      </c>
    </row>
    <row r="3294" spans="1:18">
      <c r="A3294" t="s">
        <v>4</v>
      </c>
      <c r="B3294" s="4" t="s">
        <v>5</v>
      </c>
      <c r="C3294" s="4" t="s">
        <v>7</v>
      </c>
      <c r="D3294" s="4" t="s">
        <v>9</v>
      </c>
      <c r="E3294" s="4" t="s">
        <v>10</v>
      </c>
    </row>
    <row r="3295" spans="1:18">
      <c r="A3295" t="n">
        <v>35915</v>
      </c>
      <c r="B3295" s="25" t="n">
        <v>58</v>
      </c>
      <c r="C3295" s="7" t="n">
        <v>101</v>
      </c>
      <c r="D3295" s="7" t="n">
        <v>500</v>
      </c>
      <c r="E3295" s="7" t="n">
        <v>1</v>
      </c>
    </row>
    <row r="3296" spans="1:18">
      <c r="A3296" t="s">
        <v>4</v>
      </c>
      <c r="B3296" s="4" t="s">
        <v>5</v>
      </c>
      <c r="C3296" s="4" t="s">
        <v>7</v>
      </c>
      <c r="D3296" s="4" t="s">
        <v>9</v>
      </c>
    </row>
    <row r="3297" spans="1:18">
      <c r="A3297" t="n">
        <v>35923</v>
      </c>
      <c r="B3297" s="25" t="n">
        <v>58</v>
      </c>
      <c r="C3297" s="7" t="n">
        <v>254</v>
      </c>
      <c r="D3297" s="7" t="n">
        <v>0</v>
      </c>
    </row>
    <row r="3298" spans="1:18">
      <c r="A3298" t="s">
        <v>4</v>
      </c>
      <c r="B3298" s="4" t="s">
        <v>5</v>
      </c>
      <c r="C3298" s="4" t="s">
        <v>7</v>
      </c>
      <c r="D3298" s="4" t="s">
        <v>7</v>
      </c>
      <c r="E3298" s="4" t="s">
        <v>10</v>
      </c>
      <c r="F3298" s="4" t="s">
        <v>10</v>
      </c>
      <c r="G3298" s="4" t="s">
        <v>10</v>
      </c>
      <c r="H3298" s="4" t="s">
        <v>9</v>
      </c>
    </row>
    <row r="3299" spans="1:18">
      <c r="A3299" t="n">
        <v>35927</v>
      </c>
      <c r="B3299" s="55" t="n">
        <v>45</v>
      </c>
      <c r="C3299" s="7" t="n">
        <v>2</v>
      </c>
      <c r="D3299" s="7" t="n">
        <v>3</v>
      </c>
      <c r="E3299" s="7" t="n">
        <v>-15.1400003433228</v>
      </c>
      <c r="F3299" s="7" t="n">
        <v>1.29999995231628</v>
      </c>
      <c r="G3299" s="7" t="n">
        <v>21.5200004577637</v>
      </c>
      <c r="H3299" s="7" t="n">
        <v>0</v>
      </c>
    </row>
    <row r="3300" spans="1:18">
      <c r="A3300" t="s">
        <v>4</v>
      </c>
      <c r="B3300" s="4" t="s">
        <v>5</v>
      </c>
      <c r="C3300" s="4" t="s">
        <v>7</v>
      </c>
      <c r="D3300" s="4" t="s">
        <v>7</v>
      </c>
      <c r="E3300" s="4" t="s">
        <v>10</v>
      </c>
      <c r="F3300" s="4" t="s">
        <v>10</v>
      </c>
      <c r="G3300" s="4" t="s">
        <v>10</v>
      </c>
      <c r="H3300" s="4" t="s">
        <v>9</v>
      </c>
      <c r="I3300" s="4" t="s">
        <v>7</v>
      </c>
    </row>
    <row r="3301" spans="1:18">
      <c r="A3301" t="n">
        <v>35944</v>
      </c>
      <c r="B3301" s="55" t="n">
        <v>45</v>
      </c>
      <c r="C3301" s="7" t="n">
        <v>4</v>
      </c>
      <c r="D3301" s="7" t="n">
        <v>3</v>
      </c>
      <c r="E3301" s="7" t="n">
        <v>7</v>
      </c>
      <c r="F3301" s="7" t="n">
        <v>45</v>
      </c>
      <c r="G3301" s="7" t="n">
        <v>0</v>
      </c>
      <c r="H3301" s="7" t="n">
        <v>0</v>
      </c>
      <c r="I3301" s="7" t="n">
        <v>0</v>
      </c>
    </row>
    <row r="3302" spans="1:18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10</v>
      </c>
      <c r="F3302" s="4" t="s">
        <v>9</v>
      </c>
    </row>
    <row r="3303" spans="1:18">
      <c r="A3303" t="n">
        <v>35962</v>
      </c>
      <c r="B3303" s="55" t="n">
        <v>45</v>
      </c>
      <c r="C3303" s="7" t="n">
        <v>5</v>
      </c>
      <c r="D3303" s="7" t="n">
        <v>3</v>
      </c>
      <c r="E3303" s="7" t="n">
        <v>4</v>
      </c>
      <c r="F3303" s="7" t="n">
        <v>0</v>
      </c>
    </row>
    <row r="3304" spans="1:18">
      <c r="A3304" t="s">
        <v>4</v>
      </c>
      <c r="B3304" s="4" t="s">
        <v>5</v>
      </c>
      <c r="C3304" s="4" t="s">
        <v>7</v>
      </c>
      <c r="D3304" s="4" t="s">
        <v>7</v>
      </c>
      <c r="E3304" s="4" t="s">
        <v>10</v>
      </c>
      <c r="F3304" s="4" t="s">
        <v>9</v>
      </c>
    </row>
    <row r="3305" spans="1:18">
      <c r="A3305" t="n">
        <v>35971</v>
      </c>
      <c r="B3305" s="55" t="n">
        <v>45</v>
      </c>
      <c r="C3305" s="7" t="n">
        <v>11</v>
      </c>
      <c r="D3305" s="7" t="n">
        <v>3</v>
      </c>
      <c r="E3305" s="7" t="n">
        <v>31.3999996185303</v>
      </c>
      <c r="F3305" s="7" t="n">
        <v>0</v>
      </c>
    </row>
    <row r="3306" spans="1:18">
      <c r="A3306" t="s">
        <v>4</v>
      </c>
      <c r="B3306" s="4" t="s">
        <v>5</v>
      </c>
      <c r="C3306" s="4" t="s">
        <v>7</v>
      </c>
      <c r="D3306" s="4" t="s">
        <v>7</v>
      </c>
      <c r="E3306" s="4" t="s">
        <v>10</v>
      </c>
      <c r="F3306" s="4" t="s">
        <v>10</v>
      </c>
      <c r="G3306" s="4" t="s">
        <v>10</v>
      </c>
      <c r="H3306" s="4" t="s">
        <v>9</v>
      </c>
    </row>
    <row r="3307" spans="1:18">
      <c r="A3307" t="n">
        <v>35980</v>
      </c>
      <c r="B3307" s="55" t="n">
        <v>45</v>
      </c>
      <c r="C3307" s="7" t="n">
        <v>2</v>
      </c>
      <c r="D3307" s="7" t="n">
        <v>3</v>
      </c>
      <c r="E3307" s="7" t="n">
        <v>-14.8500003814697</v>
      </c>
      <c r="F3307" s="7" t="n">
        <v>1.29999995231628</v>
      </c>
      <c r="G3307" s="7" t="n">
        <v>21.7000007629395</v>
      </c>
      <c r="H3307" s="7" t="n">
        <v>3000</v>
      </c>
    </row>
    <row r="3308" spans="1:18">
      <c r="A3308" t="s">
        <v>4</v>
      </c>
      <c r="B3308" s="4" t="s">
        <v>5</v>
      </c>
      <c r="C3308" s="4" t="s">
        <v>7</v>
      </c>
    </row>
    <row r="3309" spans="1:18">
      <c r="A3309" t="n">
        <v>35997</v>
      </c>
      <c r="B3309" s="54" t="n">
        <v>116</v>
      </c>
      <c r="C3309" s="7" t="n">
        <v>0</v>
      </c>
    </row>
    <row r="3310" spans="1:18">
      <c r="A3310" t="s">
        <v>4</v>
      </c>
      <c r="B3310" s="4" t="s">
        <v>5</v>
      </c>
      <c r="C3310" s="4" t="s">
        <v>7</v>
      </c>
      <c r="D3310" s="4" t="s">
        <v>9</v>
      </c>
    </row>
    <row r="3311" spans="1:18">
      <c r="A3311" t="n">
        <v>35999</v>
      </c>
      <c r="B3311" s="54" t="n">
        <v>116</v>
      </c>
      <c r="C3311" s="7" t="n">
        <v>2</v>
      </c>
      <c r="D3311" s="7" t="n">
        <v>1</v>
      </c>
    </row>
    <row r="3312" spans="1:18">
      <c r="A3312" t="s">
        <v>4</v>
      </c>
      <c r="B3312" s="4" t="s">
        <v>5</v>
      </c>
      <c r="C3312" s="4" t="s">
        <v>7</v>
      </c>
      <c r="D3312" s="4" t="s">
        <v>11</v>
      </c>
    </row>
    <row r="3313" spans="1:9">
      <c r="A3313" t="n">
        <v>36003</v>
      </c>
      <c r="B3313" s="54" t="n">
        <v>116</v>
      </c>
      <c r="C3313" s="7" t="n">
        <v>5</v>
      </c>
      <c r="D3313" s="7" t="n">
        <v>1092616192</v>
      </c>
    </row>
    <row r="3314" spans="1:9">
      <c r="A3314" t="s">
        <v>4</v>
      </c>
      <c r="B3314" s="4" t="s">
        <v>5</v>
      </c>
      <c r="C3314" s="4" t="s">
        <v>7</v>
      </c>
      <c r="D3314" s="4" t="s">
        <v>9</v>
      </c>
    </row>
    <row r="3315" spans="1:9">
      <c r="A3315" t="n">
        <v>36009</v>
      </c>
      <c r="B3315" s="54" t="n">
        <v>116</v>
      </c>
      <c r="C3315" s="7" t="n">
        <v>6</v>
      </c>
      <c r="D3315" s="7" t="n">
        <v>1</v>
      </c>
    </row>
    <row r="3316" spans="1:9">
      <c r="A3316" t="s">
        <v>4</v>
      </c>
      <c r="B3316" s="4" t="s">
        <v>5</v>
      </c>
      <c r="C3316" s="4" t="s">
        <v>9</v>
      </c>
      <c r="D3316" s="4" t="s">
        <v>9</v>
      </c>
      <c r="E3316" s="4" t="s">
        <v>9</v>
      </c>
    </row>
    <row r="3317" spans="1:9">
      <c r="A3317" t="n">
        <v>36013</v>
      </c>
      <c r="B3317" s="63" t="n">
        <v>61</v>
      </c>
      <c r="C3317" s="7" t="n">
        <v>0</v>
      </c>
      <c r="D3317" s="7" t="n">
        <v>65533</v>
      </c>
      <c r="E3317" s="7" t="n">
        <v>1000</v>
      </c>
    </row>
    <row r="3318" spans="1:9">
      <c r="A3318" t="s">
        <v>4</v>
      </c>
      <c r="B3318" s="4" t="s">
        <v>5</v>
      </c>
      <c r="C3318" s="4" t="s">
        <v>9</v>
      </c>
      <c r="D3318" s="4" t="s">
        <v>9</v>
      </c>
      <c r="E3318" s="4" t="s">
        <v>9</v>
      </c>
    </row>
    <row r="3319" spans="1:9">
      <c r="A3319" t="n">
        <v>36020</v>
      </c>
      <c r="B3319" s="63" t="n">
        <v>61</v>
      </c>
      <c r="C3319" s="7" t="n">
        <v>23</v>
      </c>
      <c r="D3319" s="7" t="n">
        <v>65533</v>
      </c>
      <c r="E3319" s="7" t="n">
        <v>1000</v>
      </c>
    </row>
    <row r="3320" spans="1:9">
      <c r="A3320" t="s">
        <v>4</v>
      </c>
      <c r="B3320" s="4" t="s">
        <v>5</v>
      </c>
      <c r="C3320" s="4" t="s">
        <v>9</v>
      </c>
      <c r="D3320" s="4" t="s">
        <v>7</v>
      </c>
    </row>
    <row r="3321" spans="1:9">
      <c r="A3321" t="n">
        <v>36027</v>
      </c>
      <c r="B3321" s="71" t="n">
        <v>96</v>
      </c>
      <c r="C3321" s="7" t="n">
        <v>23</v>
      </c>
      <c r="D3321" s="7" t="n">
        <v>1</v>
      </c>
    </row>
    <row r="3322" spans="1:9">
      <c r="A3322" t="s">
        <v>4</v>
      </c>
      <c r="B3322" s="4" t="s">
        <v>5</v>
      </c>
      <c r="C3322" s="4" t="s">
        <v>9</v>
      </c>
      <c r="D3322" s="4" t="s">
        <v>7</v>
      </c>
      <c r="E3322" s="4" t="s">
        <v>10</v>
      </c>
      <c r="F3322" s="4" t="s">
        <v>10</v>
      </c>
      <c r="G3322" s="4" t="s">
        <v>10</v>
      </c>
    </row>
    <row r="3323" spans="1:9">
      <c r="A3323" t="n">
        <v>36031</v>
      </c>
      <c r="B3323" s="71" t="n">
        <v>96</v>
      </c>
      <c r="C3323" s="7" t="n">
        <v>23</v>
      </c>
      <c r="D3323" s="7" t="n">
        <v>2</v>
      </c>
      <c r="E3323" s="7" t="n">
        <v>-16</v>
      </c>
      <c r="F3323" s="7" t="n">
        <v>0</v>
      </c>
      <c r="G3323" s="7" t="n">
        <v>20.3999996185303</v>
      </c>
    </row>
    <row r="3324" spans="1:9">
      <c r="A3324" t="s">
        <v>4</v>
      </c>
      <c r="B3324" s="4" t="s">
        <v>5</v>
      </c>
      <c r="C3324" s="4" t="s">
        <v>9</v>
      </c>
      <c r="D3324" s="4" t="s">
        <v>7</v>
      </c>
      <c r="E3324" s="4" t="s">
        <v>10</v>
      </c>
      <c r="F3324" s="4" t="s">
        <v>10</v>
      </c>
      <c r="G3324" s="4" t="s">
        <v>10</v>
      </c>
    </row>
    <row r="3325" spans="1:9">
      <c r="A3325" t="n">
        <v>36047</v>
      </c>
      <c r="B3325" s="71" t="n">
        <v>96</v>
      </c>
      <c r="C3325" s="7" t="n">
        <v>23</v>
      </c>
      <c r="D3325" s="7" t="n">
        <v>2</v>
      </c>
      <c r="E3325" s="7" t="n">
        <v>-14.3999996185303</v>
      </c>
      <c r="F3325" s="7" t="n">
        <v>0</v>
      </c>
      <c r="G3325" s="7" t="n">
        <v>21.7000007629395</v>
      </c>
    </row>
    <row r="3326" spans="1:9">
      <c r="A3326" t="s">
        <v>4</v>
      </c>
      <c r="B3326" s="4" t="s">
        <v>5</v>
      </c>
      <c r="C3326" s="4" t="s">
        <v>9</v>
      </c>
      <c r="D3326" s="4" t="s">
        <v>7</v>
      </c>
      <c r="E3326" s="4" t="s">
        <v>11</v>
      </c>
      <c r="F3326" s="4" t="s">
        <v>7</v>
      </c>
      <c r="G3326" s="4" t="s">
        <v>9</v>
      </c>
    </row>
    <row r="3327" spans="1:9">
      <c r="A3327" t="n">
        <v>36063</v>
      </c>
      <c r="B3327" s="71" t="n">
        <v>96</v>
      </c>
      <c r="C3327" s="7" t="n">
        <v>23</v>
      </c>
      <c r="D3327" s="7" t="n">
        <v>0</v>
      </c>
      <c r="E3327" s="7" t="n">
        <v>1067030938</v>
      </c>
      <c r="F3327" s="7" t="n">
        <v>1</v>
      </c>
      <c r="G3327" s="7" t="n">
        <v>0</v>
      </c>
    </row>
    <row r="3328" spans="1:9">
      <c r="A3328" t="s">
        <v>4</v>
      </c>
      <c r="B3328" s="4" t="s">
        <v>5</v>
      </c>
      <c r="C3328" s="4" t="s">
        <v>9</v>
      </c>
      <c r="D3328" s="4" t="s">
        <v>10</v>
      </c>
      <c r="E3328" s="4" t="s">
        <v>10</v>
      </c>
      <c r="F3328" s="4" t="s">
        <v>10</v>
      </c>
      <c r="G3328" s="4" t="s">
        <v>9</v>
      </c>
      <c r="H3328" s="4" t="s">
        <v>9</v>
      </c>
    </row>
    <row r="3329" spans="1:8">
      <c r="A3329" t="n">
        <v>36074</v>
      </c>
      <c r="B3329" s="65" t="n">
        <v>60</v>
      </c>
      <c r="C3329" s="7" t="n">
        <v>0</v>
      </c>
      <c r="D3329" s="7" t="n">
        <v>0</v>
      </c>
      <c r="E3329" s="7" t="n">
        <v>-5</v>
      </c>
      <c r="F3329" s="7" t="n">
        <v>0</v>
      </c>
      <c r="G3329" s="7" t="n">
        <v>300</v>
      </c>
      <c r="H3329" s="7" t="n">
        <v>0</v>
      </c>
    </row>
    <row r="3330" spans="1:8">
      <c r="A3330" t="s">
        <v>4</v>
      </c>
      <c r="B3330" s="4" t="s">
        <v>5</v>
      </c>
      <c r="C3330" s="4" t="s">
        <v>9</v>
      </c>
      <c r="D3330" s="4" t="s">
        <v>7</v>
      </c>
    </row>
    <row r="3331" spans="1:8">
      <c r="A3331" t="n">
        <v>36093</v>
      </c>
      <c r="B3331" s="67" t="n">
        <v>56</v>
      </c>
      <c r="C3331" s="7" t="n">
        <v>23</v>
      </c>
      <c r="D3331" s="7" t="n">
        <v>0</v>
      </c>
    </row>
    <row r="3332" spans="1:8">
      <c r="A3332" t="s">
        <v>4</v>
      </c>
      <c r="B3332" s="4" t="s">
        <v>5</v>
      </c>
      <c r="C3332" s="4" t="s">
        <v>7</v>
      </c>
      <c r="D3332" s="4" t="s">
        <v>9</v>
      </c>
      <c r="E3332" s="4" t="s">
        <v>10</v>
      </c>
    </row>
    <row r="3333" spans="1:8">
      <c r="A3333" t="n">
        <v>36097</v>
      </c>
      <c r="B3333" s="25" t="n">
        <v>58</v>
      </c>
      <c r="C3333" s="7" t="n">
        <v>101</v>
      </c>
      <c r="D3333" s="7" t="n">
        <v>300</v>
      </c>
      <c r="E3333" s="7" t="n">
        <v>1</v>
      </c>
    </row>
    <row r="3334" spans="1:8">
      <c r="A3334" t="s">
        <v>4</v>
      </c>
      <c r="B3334" s="4" t="s">
        <v>5</v>
      </c>
      <c r="C3334" s="4" t="s">
        <v>7</v>
      </c>
      <c r="D3334" s="4" t="s">
        <v>9</v>
      </c>
    </row>
    <row r="3335" spans="1:8">
      <c r="A3335" t="n">
        <v>36105</v>
      </c>
      <c r="B3335" s="25" t="n">
        <v>58</v>
      </c>
      <c r="C3335" s="7" t="n">
        <v>254</v>
      </c>
      <c r="D3335" s="7" t="n">
        <v>0</v>
      </c>
    </row>
    <row r="3336" spans="1:8">
      <c r="A3336" t="s">
        <v>4</v>
      </c>
      <c r="B3336" s="4" t="s">
        <v>5</v>
      </c>
      <c r="C3336" s="4" t="s">
        <v>7</v>
      </c>
      <c r="D3336" s="4" t="s">
        <v>9</v>
      </c>
      <c r="E3336" s="4" t="s">
        <v>10</v>
      </c>
      <c r="F3336" s="4" t="s">
        <v>9</v>
      </c>
      <c r="G3336" s="4" t="s">
        <v>11</v>
      </c>
      <c r="H3336" s="4" t="s">
        <v>11</v>
      </c>
      <c r="I3336" s="4" t="s">
        <v>9</v>
      </c>
      <c r="J3336" s="4" t="s">
        <v>9</v>
      </c>
      <c r="K3336" s="4" t="s">
        <v>11</v>
      </c>
      <c r="L3336" s="4" t="s">
        <v>11</v>
      </c>
      <c r="M3336" s="4" t="s">
        <v>11</v>
      </c>
      <c r="N3336" s="4" t="s">
        <v>11</v>
      </c>
      <c r="O3336" s="4" t="s">
        <v>12</v>
      </c>
    </row>
    <row r="3337" spans="1:8">
      <c r="A3337" t="n">
        <v>36109</v>
      </c>
      <c r="B3337" s="9" t="n">
        <v>50</v>
      </c>
      <c r="C3337" s="7" t="n">
        <v>0</v>
      </c>
      <c r="D3337" s="7" t="n">
        <v>2000</v>
      </c>
      <c r="E3337" s="7" t="n">
        <v>0.200000002980232</v>
      </c>
      <c r="F3337" s="7" t="n">
        <v>0</v>
      </c>
      <c r="G3337" s="7" t="n">
        <v>0</v>
      </c>
      <c r="H3337" s="7" t="n">
        <v>-1056964608</v>
      </c>
      <c r="I3337" s="7" t="n">
        <v>0</v>
      </c>
      <c r="J3337" s="7" t="n">
        <v>65533</v>
      </c>
      <c r="K3337" s="7" t="n">
        <v>0</v>
      </c>
      <c r="L3337" s="7" t="n">
        <v>0</v>
      </c>
      <c r="M3337" s="7" t="n">
        <v>0</v>
      </c>
      <c r="N3337" s="7" t="n">
        <v>0</v>
      </c>
      <c r="O3337" s="7" t="s">
        <v>13</v>
      </c>
    </row>
    <row r="3338" spans="1:8">
      <c r="A3338" t="s">
        <v>4</v>
      </c>
      <c r="B3338" s="4" t="s">
        <v>5</v>
      </c>
      <c r="C3338" s="4" t="s">
        <v>9</v>
      </c>
      <c r="D3338" s="4" t="s">
        <v>11</v>
      </c>
    </row>
    <row r="3339" spans="1:8">
      <c r="A3339" t="n">
        <v>36148</v>
      </c>
      <c r="B3339" s="43" t="n">
        <v>43</v>
      </c>
      <c r="C3339" s="7" t="n">
        <v>1000</v>
      </c>
      <c r="D3339" s="7" t="n">
        <v>128</v>
      </c>
    </row>
    <row r="3340" spans="1:8">
      <c r="A3340" t="s">
        <v>4</v>
      </c>
      <c r="B3340" s="4" t="s">
        <v>5</v>
      </c>
      <c r="C3340" s="4" t="s">
        <v>9</v>
      </c>
      <c r="D3340" s="4" t="s">
        <v>7</v>
      </c>
      <c r="E3340" s="4" t="s">
        <v>12</v>
      </c>
      <c r="F3340" s="4" t="s">
        <v>10</v>
      </c>
      <c r="G3340" s="4" t="s">
        <v>10</v>
      </c>
      <c r="H3340" s="4" t="s">
        <v>10</v>
      </c>
    </row>
    <row r="3341" spans="1:8">
      <c r="A3341" t="n">
        <v>36155</v>
      </c>
      <c r="B3341" s="45" t="n">
        <v>48</v>
      </c>
      <c r="C3341" s="7" t="n">
        <v>23</v>
      </c>
      <c r="D3341" s="7" t="n">
        <v>0</v>
      </c>
      <c r="E3341" s="7" t="s">
        <v>227</v>
      </c>
      <c r="F3341" s="7" t="n">
        <v>-1</v>
      </c>
      <c r="G3341" s="7" t="n">
        <v>1</v>
      </c>
      <c r="H3341" s="7" t="n">
        <v>0</v>
      </c>
    </row>
    <row r="3342" spans="1:8">
      <c r="A3342" t="s">
        <v>4</v>
      </c>
      <c r="B3342" s="4" t="s">
        <v>5</v>
      </c>
      <c r="C3342" s="4" t="s">
        <v>7</v>
      </c>
      <c r="D3342" s="4" t="s">
        <v>9</v>
      </c>
    </row>
    <row r="3343" spans="1:8">
      <c r="A3343" t="n">
        <v>36187</v>
      </c>
      <c r="B3343" s="25" t="n">
        <v>58</v>
      </c>
      <c r="C3343" s="7" t="n">
        <v>255</v>
      </c>
      <c r="D3343" s="7" t="n">
        <v>0</v>
      </c>
    </row>
    <row r="3344" spans="1:8">
      <c r="A3344" t="s">
        <v>4</v>
      </c>
      <c r="B3344" s="4" t="s">
        <v>5</v>
      </c>
      <c r="C3344" s="4" t="s">
        <v>9</v>
      </c>
      <c r="D3344" s="4" t="s">
        <v>9</v>
      </c>
      <c r="E3344" s="4" t="s">
        <v>10</v>
      </c>
      <c r="F3344" s="4" t="s">
        <v>7</v>
      </c>
    </row>
    <row r="3345" spans="1:15">
      <c r="A3345" t="n">
        <v>36191</v>
      </c>
      <c r="B3345" s="70" t="n">
        <v>53</v>
      </c>
      <c r="C3345" s="7" t="n">
        <v>23</v>
      </c>
      <c r="D3345" s="7" t="n">
        <v>0</v>
      </c>
      <c r="E3345" s="7" t="n">
        <v>10</v>
      </c>
      <c r="F3345" s="7" t="n">
        <v>0</v>
      </c>
    </row>
    <row r="3346" spans="1:15">
      <c r="A3346" t="s">
        <v>4</v>
      </c>
      <c r="B3346" s="4" t="s">
        <v>5</v>
      </c>
      <c r="C3346" s="4" t="s">
        <v>9</v>
      </c>
    </row>
    <row r="3347" spans="1:15">
      <c r="A3347" t="n">
        <v>36201</v>
      </c>
      <c r="B3347" s="69" t="n">
        <v>54</v>
      </c>
      <c r="C3347" s="7" t="n">
        <v>23</v>
      </c>
    </row>
    <row r="3348" spans="1:15">
      <c r="A3348" t="s">
        <v>4</v>
      </c>
      <c r="B3348" s="4" t="s">
        <v>5</v>
      </c>
      <c r="C3348" s="4" t="s">
        <v>7</v>
      </c>
      <c r="D3348" s="4" t="s">
        <v>9</v>
      </c>
      <c r="E3348" s="4" t="s">
        <v>7</v>
      </c>
    </row>
    <row r="3349" spans="1:15">
      <c r="A3349" t="n">
        <v>36204</v>
      </c>
      <c r="B3349" s="13" t="n">
        <v>49</v>
      </c>
      <c r="C3349" s="7" t="n">
        <v>1</v>
      </c>
      <c r="D3349" s="7" t="n">
        <v>4000</v>
      </c>
      <c r="E3349" s="7" t="n">
        <v>0</v>
      </c>
    </row>
    <row r="3350" spans="1:15">
      <c r="A3350" t="s">
        <v>4</v>
      </c>
      <c r="B3350" s="4" t="s">
        <v>5</v>
      </c>
      <c r="C3350" s="4" t="s">
        <v>7</v>
      </c>
      <c r="D3350" s="4" t="s">
        <v>9</v>
      </c>
      <c r="E3350" s="4" t="s">
        <v>12</v>
      </c>
    </row>
    <row r="3351" spans="1:15">
      <c r="A3351" t="n">
        <v>36209</v>
      </c>
      <c r="B3351" s="30" t="n">
        <v>51</v>
      </c>
      <c r="C3351" s="7" t="n">
        <v>4</v>
      </c>
      <c r="D3351" s="7" t="n">
        <v>23</v>
      </c>
      <c r="E3351" s="7" t="s">
        <v>433</v>
      </c>
    </row>
    <row r="3352" spans="1:15">
      <c r="A3352" t="s">
        <v>4</v>
      </c>
      <c r="B3352" s="4" t="s">
        <v>5</v>
      </c>
      <c r="C3352" s="4" t="s">
        <v>9</v>
      </c>
    </row>
    <row r="3353" spans="1:15">
      <c r="A3353" t="n">
        <v>36223</v>
      </c>
      <c r="B3353" s="26" t="n">
        <v>16</v>
      </c>
      <c r="C3353" s="7" t="n">
        <v>0</v>
      </c>
    </row>
    <row r="3354" spans="1:15">
      <c r="A3354" t="s">
        <v>4</v>
      </c>
      <c r="B3354" s="4" t="s">
        <v>5</v>
      </c>
      <c r="C3354" s="4" t="s">
        <v>9</v>
      </c>
      <c r="D3354" s="4" t="s">
        <v>7</v>
      </c>
      <c r="E3354" s="4" t="s">
        <v>11</v>
      </c>
      <c r="F3354" s="4" t="s">
        <v>52</v>
      </c>
      <c r="G3354" s="4" t="s">
        <v>7</v>
      </c>
      <c r="H3354" s="4" t="s">
        <v>7</v>
      </c>
      <c r="I3354" s="4" t="s">
        <v>7</v>
      </c>
      <c r="J3354" s="4" t="s">
        <v>11</v>
      </c>
      <c r="K3354" s="4" t="s">
        <v>52</v>
      </c>
      <c r="L3354" s="4" t="s">
        <v>7</v>
      </c>
      <c r="M3354" s="4" t="s">
        <v>7</v>
      </c>
      <c r="N3354" s="4" t="s">
        <v>7</v>
      </c>
      <c r="O3354" s="4" t="s">
        <v>11</v>
      </c>
      <c r="P3354" s="4" t="s">
        <v>52</v>
      </c>
      <c r="Q3354" s="4" t="s">
        <v>7</v>
      </c>
      <c r="R3354" s="4" t="s">
        <v>7</v>
      </c>
    </row>
    <row r="3355" spans="1:15">
      <c r="A3355" t="n">
        <v>36226</v>
      </c>
      <c r="B3355" s="31" t="n">
        <v>26</v>
      </c>
      <c r="C3355" s="7" t="n">
        <v>23</v>
      </c>
      <c r="D3355" s="7" t="n">
        <v>17</v>
      </c>
      <c r="E3355" s="7" t="n">
        <v>28447</v>
      </c>
      <c r="F3355" s="7" t="s">
        <v>478</v>
      </c>
      <c r="G3355" s="7" t="n">
        <v>2</v>
      </c>
      <c r="H3355" s="7" t="n">
        <v>3</v>
      </c>
      <c r="I3355" s="7" t="n">
        <v>17</v>
      </c>
      <c r="J3355" s="7" t="n">
        <v>28448</v>
      </c>
      <c r="K3355" s="7" t="s">
        <v>479</v>
      </c>
      <c r="L3355" s="7" t="n">
        <v>2</v>
      </c>
      <c r="M3355" s="7" t="n">
        <v>3</v>
      </c>
      <c r="N3355" s="7" t="n">
        <v>17</v>
      </c>
      <c r="O3355" s="7" t="n">
        <v>28449</v>
      </c>
      <c r="P3355" s="7" t="s">
        <v>480</v>
      </c>
      <c r="Q3355" s="7" t="n">
        <v>2</v>
      </c>
      <c r="R3355" s="7" t="n">
        <v>0</v>
      </c>
    </row>
    <row r="3356" spans="1:15">
      <c r="A3356" t="s">
        <v>4</v>
      </c>
      <c r="B3356" s="4" t="s">
        <v>5</v>
      </c>
    </row>
    <row r="3357" spans="1:15">
      <c r="A3357" t="n">
        <v>36490</v>
      </c>
      <c r="B3357" s="32" t="n">
        <v>28</v>
      </c>
    </row>
    <row r="3358" spans="1:15">
      <c r="A3358" t="s">
        <v>4</v>
      </c>
      <c r="B3358" s="4" t="s">
        <v>5</v>
      </c>
      <c r="C3358" s="4" t="s">
        <v>9</v>
      </c>
      <c r="D3358" s="4" t="s">
        <v>9</v>
      </c>
      <c r="E3358" s="4" t="s">
        <v>9</v>
      </c>
    </row>
    <row r="3359" spans="1:15">
      <c r="A3359" t="n">
        <v>36491</v>
      </c>
      <c r="B3359" s="63" t="n">
        <v>61</v>
      </c>
      <c r="C3359" s="7" t="n">
        <v>0</v>
      </c>
      <c r="D3359" s="7" t="n">
        <v>23</v>
      </c>
      <c r="E3359" s="7" t="n">
        <v>1000</v>
      </c>
    </row>
    <row r="3360" spans="1:15">
      <c r="A3360" t="s">
        <v>4</v>
      </c>
      <c r="B3360" s="4" t="s">
        <v>5</v>
      </c>
      <c r="C3360" s="4" t="s">
        <v>9</v>
      </c>
      <c r="D3360" s="4" t="s">
        <v>10</v>
      </c>
      <c r="E3360" s="4" t="s">
        <v>10</v>
      </c>
      <c r="F3360" s="4" t="s">
        <v>10</v>
      </c>
      <c r="G3360" s="4" t="s">
        <v>9</v>
      </c>
      <c r="H3360" s="4" t="s">
        <v>9</v>
      </c>
    </row>
    <row r="3361" spans="1:18">
      <c r="A3361" t="n">
        <v>36498</v>
      </c>
      <c r="B3361" s="65" t="n">
        <v>60</v>
      </c>
      <c r="C3361" s="7" t="n">
        <v>0</v>
      </c>
      <c r="D3361" s="7" t="n">
        <v>0</v>
      </c>
      <c r="E3361" s="7" t="n">
        <v>0</v>
      </c>
      <c r="F3361" s="7" t="n">
        <v>0</v>
      </c>
      <c r="G3361" s="7" t="n">
        <v>300</v>
      </c>
      <c r="H3361" s="7" t="n">
        <v>0</v>
      </c>
    </row>
    <row r="3362" spans="1:18">
      <c r="A3362" t="s">
        <v>4</v>
      </c>
      <c r="B3362" s="4" t="s">
        <v>5</v>
      </c>
      <c r="C3362" s="4" t="s">
        <v>7</v>
      </c>
      <c r="D3362" s="4" t="s">
        <v>9</v>
      </c>
      <c r="E3362" s="4" t="s">
        <v>12</v>
      </c>
    </row>
    <row r="3363" spans="1:18">
      <c r="A3363" t="n">
        <v>36517</v>
      </c>
      <c r="B3363" s="30" t="n">
        <v>51</v>
      </c>
      <c r="C3363" s="7" t="n">
        <v>4</v>
      </c>
      <c r="D3363" s="7" t="n">
        <v>0</v>
      </c>
      <c r="E3363" s="7" t="s">
        <v>459</v>
      </c>
    </row>
    <row r="3364" spans="1:18">
      <c r="A3364" t="s">
        <v>4</v>
      </c>
      <c r="B3364" s="4" t="s">
        <v>5</v>
      </c>
      <c r="C3364" s="4" t="s">
        <v>9</v>
      </c>
    </row>
    <row r="3365" spans="1:18">
      <c r="A3365" t="n">
        <v>36530</v>
      </c>
      <c r="B3365" s="26" t="n">
        <v>16</v>
      </c>
      <c r="C3365" s="7" t="n">
        <v>0</v>
      </c>
    </row>
    <row r="3366" spans="1:18">
      <c r="A3366" t="s">
        <v>4</v>
      </c>
      <c r="B3366" s="4" t="s">
        <v>5</v>
      </c>
      <c r="C3366" s="4" t="s">
        <v>9</v>
      </c>
      <c r="D3366" s="4" t="s">
        <v>7</v>
      </c>
      <c r="E3366" s="4" t="s">
        <v>11</v>
      </c>
      <c r="F3366" s="4" t="s">
        <v>52</v>
      </c>
      <c r="G3366" s="4" t="s">
        <v>7</v>
      </c>
      <c r="H3366" s="4" t="s">
        <v>7</v>
      </c>
    </row>
    <row r="3367" spans="1:18">
      <c r="A3367" t="n">
        <v>36533</v>
      </c>
      <c r="B3367" s="31" t="n">
        <v>26</v>
      </c>
      <c r="C3367" s="7" t="n">
        <v>0</v>
      </c>
      <c r="D3367" s="7" t="n">
        <v>17</v>
      </c>
      <c r="E3367" s="7" t="n">
        <v>61970</v>
      </c>
      <c r="F3367" s="7" t="s">
        <v>481</v>
      </c>
      <c r="G3367" s="7" t="n">
        <v>2</v>
      </c>
      <c r="H3367" s="7" t="n">
        <v>0</v>
      </c>
    </row>
    <row r="3368" spans="1:18">
      <c r="A3368" t="s">
        <v>4</v>
      </c>
      <c r="B3368" s="4" t="s">
        <v>5</v>
      </c>
    </row>
    <row r="3369" spans="1:18">
      <c r="A3369" t="n">
        <v>36592</v>
      </c>
      <c r="B3369" s="32" t="n">
        <v>28</v>
      </c>
    </row>
    <row r="3370" spans="1:18">
      <c r="A3370" t="s">
        <v>4</v>
      </c>
      <c r="B3370" s="4" t="s">
        <v>5</v>
      </c>
      <c r="C3370" s="4" t="s">
        <v>7</v>
      </c>
      <c r="D3370" s="4" t="s">
        <v>9</v>
      </c>
      <c r="E3370" s="4" t="s">
        <v>10</v>
      </c>
      <c r="F3370" s="4" t="s">
        <v>9</v>
      </c>
      <c r="G3370" s="4" t="s">
        <v>11</v>
      </c>
      <c r="H3370" s="4" t="s">
        <v>11</v>
      </c>
      <c r="I3370" s="4" t="s">
        <v>9</v>
      </c>
      <c r="J3370" s="4" t="s">
        <v>9</v>
      </c>
      <c r="K3370" s="4" t="s">
        <v>11</v>
      </c>
      <c r="L3370" s="4" t="s">
        <v>11</v>
      </c>
      <c r="M3370" s="4" t="s">
        <v>11</v>
      </c>
      <c r="N3370" s="4" t="s">
        <v>11</v>
      </c>
      <c r="O3370" s="4" t="s">
        <v>12</v>
      </c>
    </row>
    <row r="3371" spans="1:18">
      <c r="A3371" t="n">
        <v>36593</v>
      </c>
      <c r="B3371" s="9" t="n">
        <v>50</v>
      </c>
      <c r="C3371" s="7" t="n">
        <v>0</v>
      </c>
      <c r="D3371" s="7" t="n">
        <v>1502</v>
      </c>
      <c r="E3371" s="7" t="n">
        <v>0.400000005960464</v>
      </c>
      <c r="F3371" s="7" t="n">
        <v>1500</v>
      </c>
      <c r="G3371" s="7" t="n">
        <v>0</v>
      </c>
      <c r="H3371" s="7" t="n">
        <v>-1061158912</v>
      </c>
      <c r="I3371" s="7" t="n">
        <v>0</v>
      </c>
      <c r="J3371" s="7" t="n">
        <v>65533</v>
      </c>
      <c r="K3371" s="7" t="n">
        <v>0</v>
      </c>
      <c r="L3371" s="7" t="n">
        <v>0</v>
      </c>
      <c r="M3371" s="7" t="n">
        <v>0</v>
      </c>
      <c r="N3371" s="7" t="n">
        <v>0</v>
      </c>
      <c r="O3371" s="7" t="s">
        <v>13</v>
      </c>
    </row>
    <row r="3372" spans="1:18">
      <c r="A3372" t="s">
        <v>4</v>
      </c>
      <c r="B3372" s="4" t="s">
        <v>5</v>
      </c>
      <c r="C3372" s="4" t="s">
        <v>9</v>
      </c>
    </row>
    <row r="3373" spans="1:18">
      <c r="A3373" t="n">
        <v>36632</v>
      </c>
      <c r="B3373" s="26" t="n">
        <v>16</v>
      </c>
      <c r="C3373" s="7" t="n">
        <v>1000</v>
      </c>
    </row>
    <row r="3374" spans="1:18">
      <c r="A3374" t="s">
        <v>4</v>
      </c>
      <c r="B3374" s="4" t="s">
        <v>5</v>
      </c>
      <c r="C3374" s="4" t="s">
        <v>9</v>
      </c>
      <c r="D3374" s="4" t="s">
        <v>7</v>
      </c>
      <c r="E3374" s="4" t="s">
        <v>10</v>
      </c>
      <c r="F3374" s="4" t="s">
        <v>9</v>
      </c>
    </row>
    <row r="3375" spans="1:18">
      <c r="A3375" t="n">
        <v>36635</v>
      </c>
      <c r="B3375" s="47" t="n">
        <v>59</v>
      </c>
      <c r="C3375" s="7" t="n">
        <v>0</v>
      </c>
      <c r="D3375" s="7" t="n">
        <v>13</v>
      </c>
      <c r="E3375" s="7" t="n">
        <v>0.150000005960464</v>
      </c>
      <c r="F3375" s="7" t="n">
        <v>0</v>
      </c>
    </row>
    <row r="3376" spans="1:18">
      <c r="A3376" t="s">
        <v>4</v>
      </c>
      <c r="B3376" s="4" t="s">
        <v>5</v>
      </c>
      <c r="C3376" s="4" t="s">
        <v>9</v>
      </c>
    </row>
    <row r="3377" spans="1:15">
      <c r="A3377" t="n">
        <v>36645</v>
      </c>
      <c r="B3377" s="26" t="n">
        <v>16</v>
      </c>
      <c r="C3377" s="7" t="n">
        <v>1000</v>
      </c>
    </row>
    <row r="3378" spans="1:15">
      <c r="A3378" t="s">
        <v>4</v>
      </c>
      <c r="B3378" s="4" t="s">
        <v>5</v>
      </c>
      <c r="C3378" s="4" t="s">
        <v>9</v>
      </c>
      <c r="D3378" s="4" t="s">
        <v>9</v>
      </c>
      <c r="E3378" s="4" t="s">
        <v>9</v>
      </c>
    </row>
    <row r="3379" spans="1:15">
      <c r="A3379" t="n">
        <v>36648</v>
      </c>
      <c r="B3379" s="63" t="n">
        <v>61</v>
      </c>
      <c r="C3379" s="7" t="n">
        <v>0</v>
      </c>
      <c r="D3379" s="7" t="n">
        <v>65533</v>
      </c>
      <c r="E3379" s="7" t="n">
        <v>1000</v>
      </c>
    </row>
    <row r="3380" spans="1:15">
      <c r="A3380" t="s">
        <v>4</v>
      </c>
      <c r="B3380" s="4" t="s">
        <v>5</v>
      </c>
      <c r="C3380" s="4" t="s">
        <v>9</v>
      </c>
      <c r="D3380" s="4" t="s">
        <v>10</v>
      </c>
      <c r="E3380" s="4" t="s">
        <v>10</v>
      </c>
      <c r="F3380" s="4" t="s">
        <v>7</v>
      </c>
    </row>
    <row r="3381" spans="1:15">
      <c r="A3381" t="n">
        <v>36655</v>
      </c>
      <c r="B3381" s="68" t="n">
        <v>52</v>
      </c>
      <c r="C3381" s="7" t="n">
        <v>0</v>
      </c>
      <c r="D3381" s="7" t="n">
        <v>245</v>
      </c>
      <c r="E3381" s="7" t="n">
        <v>10</v>
      </c>
      <c r="F3381" s="7" t="n">
        <v>0</v>
      </c>
    </row>
    <row r="3382" spans="1:15">
      <c r="A3382" t="s">
        <v>4</v>
      </c>
      <c r="B3382" s="4" t="s">
        <v>5</v>
      </c>
      <c r="C3382" s="4" t="s">
        <v>9</v>
      </c>
    </row>
    <row r="3383" spans="1:15">
      <c r="A3383" t="n">
        <v>36667</v>
      </c>
      <c r="B3383" s="69" t="n">
        <v>54</v>
      </c>
      <c r="C3383" s="7" t="n">
        <v>0</v>
      </c>
    </row>
    <row r="3384" spans="1:15">
      <c r="A3384" t="s">
        <v>4</v>
      </c>
      <c r="B3384" s="4" t="s">
        <v>5</v>
      </c>
      <c r="C3384" s="4" t="s">
        <v>7</v>
      </c>
      <c r="D3384" s="4" t="s">
        <v>9</v>
      </c>
      <c r="E3384" s="4" t="s">
        <v>11</v>
      </c>
      <c r="F3384" s="4" t="s">
        <v>9</v>
      </c>
      <c r="G3384" s="4" t="s">
        <v>11</v>
      </c>
      <c r="H3384" s="4" t="s">
        <v>7</v>
      </c>
    </row>
    <row r="3385" spans="1:15">
      <c r="A3385" t="n">
        <v>36670</v>
      </c>
      <c r="B3385" s="13" t="n">
        <v>49</v>
      </c>
      <c r="C3385" s="7" t="n">
        <v>0</v>
      </c>
      <c r="D3385" s="7" t="n">
        <v>127</v>
      </c>
      <c r="E3385" s="7" t="n">
        <v>1065353216</v>
      </c>
      <c r="F3385" s="7" t="n">
        <v>0</v>
      </c>
      <c r="G3385" s="7" t="n">
        <v>0</v>
      </c>
      <c r="H3385" s="7" t="n">
        <v>0</v>
      </c>
    </row>
    <row r="3386" spans="1:15">
      <c r="A3386" t="s">
        <v>4</v>
      </c>
      <c r="B3386" s="4" t="s">
        <v>5</v>
      </c>
      <c r="C3386" s="4" t="s">
        <v>7</v>
      </c>
      <c r="D3386" s="4" t="s">
        <v>9</v>
      </c>
    </row>
    <row r="3387" spans="1:15">
      <c r="A3387" t="n">
        <v>36685</v>
      </c>
      <c r="B3387" s="13" t="n">
        <v>49</v>
      </c>
      <c r="C3387" s="7" t="n">
        <v>6</v>
      </c>
      <c r="D3387" s="7" t="n">
        <v>127</v>
      </c>
    </row>
    <row r="3388" spans="1:15">
      <c r="A3388" t="s">
        <v>4</v>
      </c>
      <c r="B3388" s="4" t="s">
        <v>5</v>
      </c>
      <c r="C3388" s="4" t="s">
        <v>7</v>
      </c>
      <c r="D3388" s="4" t="s">
        <v>9</v>
      </c>
      <c r="E3388" s="4" t="s">
        <v>10</v>
      </c>
    </row>
    <row r="3389" spans="1:15">
      <c r="A3389" t="n">
        <v>36689</v>
      </c>
      <c r="B3389" s="25" t="n">
        <v>58</v>
      </c>
      <c r="C3389" s="7" t="n">
        <v>101</v>
      </c>
      <c r="D3389" s="7" t="n">
        <v>500</v>
      </c>
      <c r="E3389" s="7" t="n">
        <v>1</v>
      </c>
    </row>
    <row r="3390" spans="1:15">
      <c r="A3390" t="s">
        <v>4</v>
      </c>
      <c r="B3390" s="4" t="s">
        <v>5</v>
      </c>
      <c r="C3390" s="4" t="s">
        <v>7</v>
      </c>
      <c r="D3390" s="4" t="s">
        <v>9</v>
      </c>
    </row>
    <row r="3391" spans="1:15">
      <c r="A3391" t="n">
        <v>36697</v>
      </c>
      <c r="B3391" s="25" t="n">
        <v>58</v>
      </c>
      <c r="C3391" s="7" t="n">
        <v>254</v>
      </c>
      <c r="D3391" s="7" t="n">
        <v>0</v>
      </c>
    </row>
    <row r="3392" spans="1:15">
      <c r="A3392" t="s">
        <v>4</v>
      </c>
      <c r="B3392" s="4" t="s">
        <v>5</v>
      </c>
      <c r="C3392" s="4" t="s">
        <v>7</v>
      </c>
      <c r="D3392" s="4" t="s">
        <v>7</v>
      </c>
      <c r="E3392" s="4" t="s">
        <v>10</v>
      </c>
      <c r="F3392" s="4" t="s">
        <v>10</v>
      </c>
      <c r="G3392" s="4" t="s">
        <v>10</v>
      </c>
      <c r="H3392" s="4" t="s">
        <v>9</v>
      </c>
    </row>
    <row r="3393" spans="1:8">
      <c r="A3393" t="n">
        <v>36701</v>
      </c>
      <c r="B3393" s="55" t="n">
        <v>45</v>
      </c>
      <c r="C3393" s="7" t="n">
        <v>2</v>
      </c>
      <c r="D3393" s="7" t="n">
        <v>3</v>
      </c>
      <c r="E3393" s="7" t="n">
        <v>-18</v>
      </c>
      <c r="F3393" s="7" t="n">
        <v>1.89999997615814</v>
      </c>
      <c r="G3393" s="7" t="n">
        <v>20</v>
      </c>
      <c r="H3393" s="7" t="n">
        <v>0</v>
      </c>
    </row>
    <row r="3394" spans="1:8">
      <c r="A3394" t="s">
        <v>4</v>
      </c>
      <c r="B3394" s="4" t="s">
        <v>5</v>
      </c>
      <c r="C3394" s="4" t="s">
        <v>7</v>
      </c>
      <c r="D3394" s="4" t="s">
        <v>7</v>
      </c>
      <c r="E3394" s="4" t="s">
        <v>10</v>
      </c>
      <c r="F3394" s="4" t="s">
        <v>10</v>
      </c>
      <c r="G3394" s="4" t="s">
        <v>10</v>
      </c>
      <c r="H3394" s="4" t="s">
        <v>9</v>
      </c>
      <c r="I3394" s="4" t="s">
        <v>7</v>
      </c>
    </row>
    <row r="3395" spans="1:8">
      <c r="A3395" t="n">
        <v>36718</v>
      </c>
      <c r="B3395" s="55" t="n">
        <v>45</v>
      </c>
      <c r="C3395" s="7" t="n">
        <v>4</v>
      </c>
      <c r="D3395" s="7" t="n">
        <v>3</v>
      </c>
      <c r="E3395" s="7" t="n">
        <v>349</v>
      </c>
      <c r="F3395" s="7" t="n">
        <v>90</v>
      </c>
      <c r="G3395" s="7" t="n">
        <v>0</v>
      </c>
      <c r="H3395" s="7" t="n">
        <v>0</v>
      </c>
      <c r="I3395" s="7" t="n">
        <v>0</v>
      </c>
    </row>
    <row r="3396" spans="1:8">
      <c r="A3396" t="s">
        <v>4</v>
      </c>
      <c r="B3396" s="4" t="s">
        <v>5</v>
      </c>
      <c r="C3396" s="4" t="s">
        <v>7</v>
      </c>
      <c r="D3396" s="4" t="s">
        <v>7</v>
      </c>
      <c r="E3396" s="4" t="s">
        <v>10</v>
      </c>
      <c r="F3396" s="4" t="s">
        <v>9</v>
      </c>
    </row>
    <row r="3397" spans="1:8">
      <c r="A3397" t="n">
        <v>36736</v>
      </c>
      <c r="B3397" s="55" t="n">
        <v>45</v>
      </c>
      <c r="C3397" s="7" t="n">
        <v>5</v>
      </c>
      <c r="D3397" s="7" t="n">
        <v>3</v>
      </c>
      <c r="E3397" s="7" t="n">
        <v>3.5</v>
      </c>
      <c r="F3397" s="7" t="n">
        <v>0</v>
      </c>
    </row>
    <row r="3398" spans="1:8">
      <c r="A3398" t="s">
        <v>4</v>
      </c>
      <c r="B3398" s="4" t="s">
        <v>5</v>
      </c>
      <c r="C3398" s="4" t="s">
        <v>7</v>
      </c>
      <c r="D3398" s="4" t="s">
        <v>7</v>
      </c>
      <c r="E3398" s="4" t="s">
        <v>10</v>
      </c>
      <c r="F3398" s="4" t="s">
        <v>9</v>
      </c>
    </row>
    <row r="3399" spans="1:8">
      <c r="A3399" t="n">
        <v>36745</v>
      </c>
      <c r="B3399" s="55" t="n">
        <v>45</v>
      </c>
      <c r="C3399" s="7" t="n">
        <v>11</v>
      </c>
      <c r="D3399" s="7" t="n">
        <v>3</v>
      </c>
      <c r="E3399" s="7" t="n">
        <v>34.2999992370605</v>
      </c>
      <c r="F3399" s="7" t="n">
        <v>0</v>
      </c>
    </row>
    <row r="3400" spans="1:8">
      <c r="A3400" t="s">
        <v>4</v>
      </c>
      <c r="B3400" s="4" t="s">
        <v>5</v>
      </c>
      <c r="C3400" s="4" t="s">
        <v>7</v>
      </c>
    </row>
    <row r="3401" spans="1:8">
      <c r="A3401" t="n">
        <v>36754</v>
      </c>
      <c r="B3401" s="54" t="n">
        <v>116</v>
      </c>
      <c r="C3401" s="7" t="n">
        <v>1</v>
      </c>
    </row>
    <row r="3402" spans="1:8">
      <c r="A3402" t="s">
        <v>4</v>
      </c>
      <c r="B3402" s="4" t="s">
        <v>5</v>
      </c>
      <c r="C3402" s="4" t="s">
        <v>7</v>
      </c>
      <c r="D3402" s="4" t="s">
        <v>7</v>
      </c>
      <c r="E3402" s="4" t="s">
        <v>10</v>
      </c>
      <c r="F3402" s="4" t="s">
        <v>9</v>
      </c>
    </row>
    <row r="3403" spans="1:8">
      <c r="A3403" t="n">
        <v>36756</v>
      </c>
      <c r="B3403" s="55" t="n">
        <v>45</v>
      </c>
      <c r="C3403" s="7" t="n">
        <v>5</v>
      </c>
      <c r="D3403" s="7" t="n">
        <v>3</v>
      </c>
      <c r="E3403" s="7" t="n">
        <v>2.5</v>
      </c>
      <c r="F3403" s="7" t="n">
        <v>7000</v>
      </c>
    </row>
    <row r="3404" spans="1:8">
      <c r="A3404" t="s">
        <v>4</v>
      </c>
      <c r="B3404" s="4" t="s">
        <v>5</v>
      </c>
      <c r="C3404" s="4" t="s">
        <v>9</v>
      </c>
      <c r="D3404" s="4" t="s">
        <v>11</v>
      </c>
    </row>
    <row r="3405" spans="1:8">
      <c r="A3405" t="n">
        <v>36765</v>
      </c>
      <c r="B3405" s="62" t="n">
        <v>44</v>
      </c>
      <c r="C3405" s="7" t="n">
        <v>1650</v>
      </c>
      <c r="D3405" s="7" t="n">
        <v>128</v>
      </c>
    </row>
    <row r="3406" spans="1:8">
      <c r="A3406" t="s">
        <v>4</v>
      </c>
      <c r="B3406" s="4" t="s">
        <v>5</v>
      </c>
      <c r="C3406" s="4" t="s">
        <v>9</v>
      </c>
      <c r="D3406" s="4" t="s">
        <v>10</v>
      </c>
      <c r="E3406" s="4" t="s">
        <v>10</v>
      </c>
      <c r="F3406" s="4" t="s">
        <v>10</v>
      </c>
      <c r="G3406" s="4" t="s">
        <v>10</v>
      </c>
    </row>
    <row r="3407" spans="1:8">
      <c r="A3407" t="n">
        <v>36772</v>
      </c>
      <c r="B3407" s="42" t="n">
        <v>46</v>
      </c>
      <c r="C3407" s="7" t="n">
        <v>1650</v>
      </c>
      <c r="D3407" s="7" t="n">
        <v>-43</v>
      </c>
      <c r="E3407" s="7" t="n">
        <v>-5</v>
      </c>
      <c r="F3407" s="7" t="n">
        <v>-15</v>
      </c>
      <c r="G3407" s="7" t="n">
        <v>0</v>
      </c>
    </row>
    <row r="3408" spans="1:8">
      <c r="A3408" t="s">
        <v>4</v>
      </c>
      <c r="B3408" s="4" t="s">
        <v>5</v>
      </c>
      <c r="C3408" s="4" t="s">
        <v>9</v>
      </c>
      <c r="D3408" s="4" t="s">
        <v>9</v>
      </c>
      <c r="E3408" s="4" t="s">
        <v>10</v>
      </c>
      <c r="F3408" s="4" t="s">
        <v>10</v>
      </c>
      <c r="G3408" s="4" t="s">
        <v>10</v>
      </c>
      <c r="H3408" s="4" t="s">
        <v>10</v>
      </c>
      <c r="I3408" s="4" t="s">
        <v>7</v>
      </c>
      <c r="J3408" s="4" t="s">
        <v>9</v>
      </c>
    </row>
    <row r="3409" spans="1:10">
      <c r="A3409" t="n">
        <v>36791</v>
      </c>
      <c r="B3409" s="66" t="n">
        <v>55</v>
      </c>
      <c r="C3409" s="7" t="n">
        <v>1650</v>
      </c>
      <c r="D3409" s="7" t="n">
        <v>65533</v>
      </c>
      <c r="E3409" s="7" t="n">
        <v>-43</v>
      </c>
      <c r="F3409" s="7" t="n">
        <v>0</v>
      </c>
      <c r="G3409" s="7" t="n">
        <v>50</v>
      </c>
      <c r="H3409" s="7" t="n">
        <v>5</v>
      </c>
      <c r="I3409" s="7" t="n">
        <v>0</v>
      </c>
      <c r="J3409" s="7" t="n">
        <v>0</v>
      </c>
    </row>
    <row r="3410" spans="1:10">
      <c r="A3410" t="s">
        <v>4</v>
      </c>
      <c r="B3410" s="4" t="s">
        <v>5</v>
      </c>
      <c r="C3410" s="4" t="s">
        <v>9</v>
      </c>
    </row>
    <row r="3411" spans="1:10">
      <c r="A3411" t="n">
        <v>36815</v>
      </c>
      <c r="B3411" s="26" t="n">
        <v>16</v>
      </c>
      <c r="C3411" s="7" t="n">
        <v>5000</v>
      </c>
    </row>
    <row r="3412" spans="1:10">
      <c r="A3412" t="s">
        <v>4</v>
      </c>
      <c r="B3412" s="4" t="s">
        <v>5</v>
      </c>
      <c r="C3412" s="4" t="s">
        <v>7</v>
      </c>
      <c r="D3412" s="4" t="s">
        <v>9</v>
      </c>
      <c r="E3412" s="4" t="s">
        <v>9</v>
      </c>
    </row>
    <row r="3413" spans="1:10">
      <c r="A3413" t="n">
        <v>36818</v>
      </c>
      <c r="B3413" s="9" t="n">
        <v>50</v>
      </c>
      <c r="C3413" s="7" t="n">
        <v>1</v>
      </c>
      <c r="D3413" s="7" t="n">
        <v>5043</v>
      </c>
      <c r="E3413" s="7" t="n">
        <v>2000</v>
      </c>
    </row>
    <row r="3414" spans="1:10">
      <c r="A3414" t="s">
        <v>4</v>
      </c>
      <c r="B3414" s="4" t="s">
        <v>5</v>
      </c>
      <c r="C3414" s="4" t="s">
        <v>7</v>
      </c>
      <c r="D3414" s="4" t="s">
        <v>9</v>
      </c>
      <c r="E3414" s="4" t="s">
        <v>9</v>
      </c>
    </row>
    <row r="3415" spans="1:10">
      <c r="A3415" t="n">
        <v>36824</v>
      </c>
      <c r="B3415" s="9" t="n">
        <v>50</v>
      </c>
      <c r="C3415" s="7" t="n">
        <v>1</v>
      </c>
      <c r="D3415" s="7" t="n">
        <v>1502</v>
      </c>
      <c r="E3415" s="7" t="n">
        <v>2000</v>
      </c>
    </row>
    <row r="3416" spans="1:10">
      <c r="A3416" t="s">
        <v>4</v>
      </c>
      <c r="B3416" s="4" t="s">
        <v>5</v>
      </c>
      <c r="C3416" s="4" t="s">
        <v>7</v>
      </c>
      <c r="D3416" s="4" t="s">
        <v>9</v>
      </c>
      <c r="E3416" s="4" t="s">
        <v>10</v>
      </c>
    </row>
    <row r="3417" spans="1:10">
      <c r="A3417" t="n">
        <v>36830</v>
      </c>
      <c r="B3417" s="25" t="n">
        <v>58</v>
      </c>
      <c r="C3417" s="7" t="n">
        <v>0</v>
      </c>
      <c r="D3417" s="7" t="n">
        <v>2000</v>
      </c>
      <c r="E3417" s="7" t="n">
        <v>1</v>
      </c>
    </row>
    <row r="3418" spans="1:10">
      <c r="A3418" t="s">
        <v>4</v>
      </c>
      <c r="B3418" s="4" t="s">
        <v>5</v>
      </c>
      <c r="C3418" s="4" t="s">
        <v>7</v>
      </c>
      <c r="D3418" s="4" t="s">
        <v>9</v>
      </c>
    </row>
    <row r="3419" spans="1:10">
      <c r="A3419" t="n">
        <v>36838</v>
      </c>
      <c r="B3419" s="25" t="n">
        <v>58</v>
      </c>
      <c r="C3419" s="7" t="n">
        <v>255</v>
      </c>
      <c r="D3419" s="7" t="n">
        <v>0</v>
      </c>
    </row>
    <row r="3420" spans="1:10">
      <c r="A3420" t="s">
        <v>4</v>
      </c>
      <c r="B3420" s="4" t="s">
        <v>5</v>
      </c>
      <c r="C3420" s="4" t="s">
        <v>9</v>
      </c>
      <c r="D3420" s="4" t="s">
        <v>7</v>
      </c>
    </row>
    <row r="3421" spans="1:10">
      <c r="A3421" t="n">
        <v>36842</v>
      </c>
      <c r="B3421" s="67" t="n">
        <v>56</v>
      </c>
      <c r="C3421" s="7" t="n">
        <v>1650</v>
      </c>
      <c r="D3421" s="7" t="n">
        <v>1</v>
      </c>
    </row>
    <row r="3422" spans="1:10">
      <c r="A3422" t="s">
        <v>4</v>
      </c>
      <c r="B3422" s="4" t="s">
        <v>5</v>
      </c>
      <c r="C3422" s="4" t="s">
        <v>7</v>
      </c>
      <c r="D3422" s="4" t="s">
        <v>9</v>
      </c>
    </row>
    <row r="3423" spans="1:10">
      <c r="A3423" t="n">
        <v>36846</v>
      </c>
      <c r="B3423" s="55" t="n">
        <v>45</v>
      </c>
      <c r="C3423" s="7" t="n">
        <v>7</v>
      </c>
      <c r="D3423" s="7" t="n">
        <v>255</v>
      </c>
    </row>
    <row r="3424" spans="1:10">
      <c r="A3424" t="s">
        <v>4</v>
      </c>
      <c r="B3424" s="4" t="s">
        <v>5</v>
      </c>
      <c r="C3424" s="4" t="s">
        <v>7</v>
      </c>
    </row>
    <row r="3425" spans="1:10">
      <c r="A3425" t="n">
        <v>36850</v>
      </c>
      <c r="B3425" s="72" t="n">
        <v>78</v>
      </c>
      <c r="C3425" s="7" t="n">
        <v>255</v>
      </c>
    </row>
    <row r="3426" spans="1:10">
      <c r="A3426" t="s">
        <v>4</v>
      </c>
      <c r="B3426" s="4" t="s">
        <v>5</v>
      </c>
      <c r="C3426" s="4" t="s">
        <v>7</v>
      </c>
      <c r="D3426" s="4" t="s">
        <v>9</v>
      </c>
      <c r="E3426" s="4" t="s">
        <v>7</v>
      </c>
    </row>
    <row r="3427" spans="1:10">
      <c r="A3427" t="n">
        <v>36852</v>
      </c>
      <c r="B3427" s="44" t="n">
        <v>36</v>
      </c>
      <c r="C3427" s="7" t="n">
        <v>9</v>
      </c>
      <c r="D3427" s="7" t="n">
        <v>0</v>
      </c>
      <c r="E3427" s="7" t="n">
        <v>0</v>
      </c>
    </row>
    <row r="3428" spans="1:10">
      <c r="A3428" t="s">
        <v>4</v>
      </c>
      <c r="B3428" s="4" t="s">
        <v>5</v>
      </c>
      <c r="C3428" s="4" t="s">
        <v>7</v>
      </c>
      <c r="D3428" s="4" t="s">
        <v>9</v>
      </c>
      <c r="E3428" s="4" t="s">
        <v>7</v>
      </c>
    </row>
    <row r="3429" spans="1:10">
      <c r="A3429" t="n">
        <v>36857</v>
      </c>
      <c r="B3429" s="44" t="n">
        <v>36</v>
      </c>
      <c r="C3429" s="7" t="n">
        <v>9</v>
      </c>
      <c r="D3429" s="7" t="n">
        <v>23</v>
      </c>
      <c r="E3429" s="7" t="n">
        <v>0</v>
      </c>
    </row>
    <row r="3430" spans="1:10">
      <c r="A3430" t="s">
        <v>4</v>
      </c>
      <c r="B3430" s="4" t="s">
        <v>5</v>
      </c>
      <c r="C3430" s="4" t="s">
        <v>7</v>
      </c>
      <c r="D3430" s="4" t="s">
        <v>9</v>
      </c>
    </row>
    <row r="3431" spans="1:10">
      <c r="A3431" t="n">
        <v>36862</v>
      </c>
      <c r="B3431" s="6" t="n">
        <v>162</v>
      </c>
      <c r="C3431" s="7" t="n">
        <v>1</v>
      </c>
      <c r="D3431" s="7" t="n">
        <v>0</v>
      </c>
    </row>
    <row r="3432" spans="1:10">
      <c r="A3432" t="s">
        <v>4</v>
      </c>
      <c r="B3432" s="4" t="s">
        <v>5</v>
      </c>
    </row>
    <row r="3433" spans="1:10">
      <c r="A3433" t="n">
        <v>36866</v>
      </c>
      <c r="B3433" s="5" t="n">
        <v>1</v>
      </c>
    </row>
    <row r="3434" spans="1:10" s="3" customFormat="1" customHeight="0">
      <c r="A3434" s="3" t="s">
        <v>2</v>
      </c>
      <c r="B3434" s="3" t="s">
        <v>482</v>
      </c>
    </row>
    <row r="3435" spans="1:10">
      <c r="A3435" t="s">
        <v>4</v>
      </c>
      <c r="B3435" s="4" t="s">
        <v>5</v>
      </c>
      <c r="C3435" s="4" t="s">
        <v>7</v>
      </c>
      <c r="D3435" s="4" t="s">
        <v>7</v>
      </c>
      <c r="E3435" s="4" t="s">
        <v>7</v>
      </c>
      <c r="F3435" s="4" t="s">
        <v>7</v>
      </c>
    </row>
    <row r="3436" spans="1:10">
      <c r="A3436" t="n">
        <v>36868</v>
      </c>
      <c r="B3436" s="8" t="n">
        <v>14</v>
      </c>
      <c r="C3436" s="7" t="n">
        <v>2</v>
      </c>
      <c r="D3436" s="7" t="n">
        <v>0</v>
      </c>
      <c r="E3436" s="7" t="n">
        <v>0</v>
      </c>
      <c r="F3436" s="7" t="n">
        <v>0</v>
      </c>
    </row>
    <row r="3437" spans="1:10">
      <c r="A3437" t="s">
        <v>4</v>
      </c>
      <c r="B3437" s="4" t="s">
        <v>5</v>
      </c>
      <c r="C3437" s="4" t="s">
        <v>7</v>
      </c>
      <c r="D3437" s="20" t="s">
        <v>42</v>
      </c>
      <c r="E3437" s="4" t="s">
        <v>5</v>
      </c>
      <c r="F3437" s="4" t="s">
        <v>7</v>
      </c>
      <c r="G3437" s="4" t="s">
        <v>9</v>
      </c>
      <c r="H3437" s="20" t="s">
        <v>43</v>
      </c>
      <c r="I3437" s="4" t="s">
        <v>7</v>
      </c>
      <c r="J3437" s="4" t="s">
        <v>11</v>
      </c>
      <c r="K3437" s="4" t="s">
        <v>7</v>
      </c>
      <c r="L3437" s="4" t="s">
        <v>7</v>
      </c>
      <c r="M3437" s="20" t="s">
        <v>42</v>
      </c>
      <c r="N3437" s="4" t="s">
        <v>5</v>
      </c>
      <c r="O3437" s="4" t="s">
        <v>7</v>
      </c>
      <c r="P3437" s="4" t="s">
        <v>9</v>
      </c>
      <c r="Q3437" s="20" t="s">
        <v>43</v>
      </c>
      <c r="R3437" s="4" t="s">
        <v>7</v>
      </c>
      <c r="S3437" s="4" t="s">
        <v>11</v>
      </c>
      <c r="T3437" s="4" t="s">
        <v>7</v>
      </c>
      <c r="U3437" s="4" t="s">
        <v>7</v>
      </c>
      <c r="V3437" s="4" t="s">
        <v>7</v>
      </c>
      <c r="W3437" s="4" t="s">
        <v>14</v>
      </c>
    </row>
    <row r="3438" spans="1:10">
      <c r="A3438" t="n">
        <v>36873</v>
      </c>
      <c r="B3438" s="10" t="n">
        <v>5</v>
      </c>
      <c r="C3438" s="7" t="n">
        <v>28</v>
      </c>
      <c r="D3438" s="20" t="s">
        <v>3</v>
      </c>
      <c r="E3438" s="6" t="n">
        <v>162</v>
      </c>
      <c r="F3438" s="7" t="n">
        <v>3</v>
      </c>
      <c r="G3438" s="7" t="n">
        <v>8197</v>
      </c>
      <c r="H3438" s="20" t="s">
        <v>3</v>
      </c>
      <c r="I3438" s="7" t="n">
        <v>0</v>
      </c>
      <c r="J3438" s="7" t="n">
        <v>1</v>
      </c>
      <c r="K3438" s="7" t="n">
        <v>2</v>
      </c>
      <c r="L3438" s="7" t="n">
        <v>28</v>
      </c>
      <c r="M3438" s="20" t="s">
        <v>3</v>
      </c>
      <c r="N3438" s="6" t="n">
        <v>162</v>
      </c>
      <c r="O3438" s="7" t="n">
        <v>3</v>
      </c>
      <c r="P3438" s="7" t="n">
        <v>8197</v>
      </c>
      <c r="Q3438" s="20" t="s">
        <v>3</v>
      </c>
      <c r="R3438" s="7" t="n">
        <v>0</v>
      </c>
      <c r="S3438" s="7" t="n">
        <v>2</v>
      </c>
      <c r="T3438" s="7" t="n">
        <v>2</v>
      </c>
      <c r="U3438" s="7" t="n">
        <v>11</v>
      </c>
      <c r="V3438" s="7" t="n">
        <v>1</v>
      </c>
      <c r="W3438" s="11" t="n">
        <f t="normal" ca="1">A3442</f>
        <v>0</v>
      </c>
    </row>
    <row r="3439" spans="1:10">
      <c r="A3439" t="s">
        <v>4</v>
      </c>
      <c r="B3439" s="4" t="s">
        <v>5</v>
      </c>
      <c r="C3439" s="4" t="s">
        <v>7</v>
      </c>
      <c r="D3439" s="4" t="s">
        <v>9</v>
      </c>
      <c r="E3439" s="4" t="s">
        <v>10</v>
      </c>
    </row>
    <row r="3440" spans="1:10">
      <c r="A3440" t="n">
        <v>36902</v>
      </c>
      <c r="B3440" s="25" t="n">
        <v>58</v>
      </c>
      <c r="C3440" s="7" t="n">
        <v>0</v>
      </c>
      <c r="D3440" s="7" t="n">
        <v>0</v>
      </c>
      <c r="E3440" s="7" t="n">
        <v>1</v>
      </c>
    </row>
    <row r="3441" spans="1:23">
      <c r="A3441" t="s">
        <v>4</v>
      </c>
      <c r="B3441" s="4" t="s">
        <v>5</v>
      </c>
      <c r="C3441" s="4" t="s">
        <v>7</v>
      </c>
      <c r="D3441" s="20" t="s">
        <v>42</v>
      </c>
      <c r="E3441" s="4" t="s">
        <v>5</v>
      </c>
      <c r="F3441" s="4" t="s">
        <v>7</v>
      </c>
      <c r="G3441" s="4" t="s">
        <v>9</v>
      </c>
      <c r="H3441" s="20" t="s">
        <v>43</v>
      </c>
      <c r="I3441" s="4" t="s">
        <v>7</v>
      </c>
      <c r="J3441" s="4" t="s">
        <v>11</v>
      </c>
      <c r="K3441" s="4" t="s">
        <v>7</v>
      </c>
      <c r="L3441" s="4" t="s">
        <v>7</v>
      </c>
      <c r="M3441" s="20" t="s">
        <v>42</v>
      </c>
      <c r="N3441" s="4" t="s">
        <v>5</v>
      </c>
      <c r="O3441" s="4" t="s">
        <v>7</v>
      </c>
      <c r="P3441" s="4" t="s">
        <v>9</v>
      </c>
      <c r="Q3441" s="20" t="s">
        <v>43</v>
      </c>
      <c r="R3441" s="4" t="s">
        <v>7</v>
      </c>
      <c r="S3441" s="4" t="s">
        <v>11</v>
      </c>
      <c r="T3441" s="4" t="s">
        <v>7</v>
      </c>
      <c r="U3441" s="4" t="s">
        <v>7</v>
      </c>
      <c r="V3441" s="4" t="s">
        <v>7</v>
      </c>
      <c r="W3441" s="4" t="s">
        <v>14</v>
      </c>
    </row>
    <row r="3442" spans="1:23">
      <c r="A3442" t="n">
        <v>36910</v>
      </c>
      <c r="B3442" s="10" t="n">
        <v>5</v>
      </c>
      <c r="C3442" s="7" t="n">
        <v>28</v>
      </c>
      <c r="D3442" s="20" t="s">
        <v>3</v>
      </c>
      <c r="E3442" s="6" t="n">
        <v>162</v>
      </c>
      <c r="F3442" s="7" t="n">
        <v>3</v>
      </c>
      <c r="G3442" s="7" t="n">
        <v>8197</v>
      </c>
      <c r="H3442" s="20" t="s">
        <v>3</v>
      </c>
      <c r="I3442" s="7" t="n">
        <v>0</v>
      </c>
      <c r="J3442" s="7" t="n">
        <v>1</v>
      </c>
      <c r="K3442" s="7" t="n">
        <v>3</v>
      </c>
      <c r="L3442" s="7" t="n">
        <v>28</v>
      </c>
      <c r="M3442" s="20" t="s">
        <v>3</v>
      </c>
      <c r="N3442" s="6" t="n">
        <v>162</v>
      </c>
      <c r="O3442" s="7" t="n">
        <v>3</v>
      </c>
      <c r="P3442" s="7" t="n">
        <v>8197</v>
      </c>
      <c r="Q3442" s="20" t="s">
        <v>3</v>
      </c>
      <c r="R3442" s="7" t="n">
        <v>0</v>
      </c>
      <c r="S3442" s="7" t="n">
        <v>2</v>
      </c>
      <c r="T3442" s="7" t="n">
        <v>3</v>
      </c>
      <c r="U3442" s="7" t="n">
        <v>9</v>
      </c>
      <c r="V3442" s="7" t="n">
        <v>1</v>
      </c>
      <c r="W3442" s="11" t="n">
        <f t="normal" ca="1">A3452</f>
        <v>0</v>
      </c>
    </row>
    <row r="3443" spans="1:23">
      <c r="A3443" t="s">
        <v>4</v>
      </c>
      <c r="B3443" s="4" t="s">
        <v>5</v>
      </c>
      <c r="C3443" s="4" t="s">
        <v>7</v>
      </c>
      <c r="D3443" s="20" t="s">
        <v>42</v>
      </c>
      <c r="E3443" s="4" t="s">
        <v>5</v>
      </c>
      <c r="F3443" s="4" t="s">
        <v>9</v>
      </c>
      <c r="G3443" s="4" t="s">
        <v>7</v>
      </c>
      <c r="H3443" s="4" t="s">
        <v>7</v>
      </c>
      <c r="I3443" s="4" t="s">
        <v>12</v>
      </c>
      <c r="J3443" s="20" t="s">
        <v>43</v>
      </c>
      <c r="K3443" s="4" t="s">
        <v>7</v>
      </c>
      <c r="L3443" s="4" t="s">
        <v>7</v>
      </c>
      <c r="M3443" s="20" t="s">
        <v>42</v>
      </c>
      <c r="N3443" s="4" t="s">
        <v>5</v>
      </c>
      <c r="O3443" s="4" t="s">
        <v>7</v>
      </c>
      <c r="P3443" s="20" t="s">
        <v>43</v>
      </c>
      <c r="Q3443" s="4" t="s">
        <v>7</v>
      </c>
      <c r="R3443" s="4" t="s">
        <v>11</v>
      </c>
      <c r="S3443" s="4" t="s">
        <v>7</v>
      </c>
      <c r="T3443" s="4" t="s">
        <v>7</v>
      </c>
      <c r="U3443" s="4" t="s">
        <v>7</v>
      </c>
      <c r="V3443" s="20" t="s">
        <v>42</v>
      </c>
      <c r="W3443" s="4" t="s">
        <v>5</v>
      </c>
      <c r="X3443" s="4" t="s">
        <v>7</v>
      </c>
      <c r="Y3443" s="20" t="s">
        <v>43</v>
      </c>
      <c r="Z3443" s="4" t="s">
        <v>7</v>
      </c>
      <c r="AA3443" s="4" t="s">
        <v>11</v>
      </c>
      <c r="AB3443" s="4" t="s">
        <v>7</v>
      </c>
      <c r="AC3443" s="4" t="s">
        <v>7</v>
      </c>
      <c r="AD3443" s="4" t="s">
        <v>7</v>
      </c>
      <c r="AE3443" s="4" t="s">
        <v>14</v>
      </c>
    </row>
    <row r="3444" spans="1:23">
      <c r="A3444" t="n">
        <v>36939</v>
      </c>
      <c r="B3444" s="10" t="n">
        <v>5</v>
      </c>
      <c r="C3444" s="7" t="n">
        <v>28</v>
      </c>
      <c r="D3444" s="20" t="s">
        <v>3</v>
      </c>
      <c r="E3444" s="48" t="n">
        <v>47</v>
      </c>
      <c r="F3444" s="7" t="n">
        <v>61456</v>
      </c>
      <c r="G3444" s="7" t="n">
        <v>2</v>
      </c>
      <c r="H3444" s="7" t="n">
        <v>0</v>
      </c>
      <c r="I3444" s="7" t="s">
        <v>177</v>
      </c>
      <c r="J3444" s="20" t="s">
        <v>3</v>
      </c>
      <c r="K3444" s="7" t="n">
        <v>8</v>
      </c>
      <c r="L3444" s="7" t="n">
        <v>28</v>
      </c>
      <c r="M3444" s="20" t="s">
        <v>3</v>
      </c>
      <c r="N3444" s="21" t="n">
        <v>74</v>
      </c>
      <c r="O3444" s="7" t="n">
        <v>65</v>
      </c>
      <c r="P3444" s="20" t="s">
        <v>3</v>
      </c>
      <c r="Q3444" s="7" t="n">
        <v>0</v>
      </c>
      <c r="R3444" s="7" t="n">
        <v>1</v>
      </c>
      <c r="S3444" s="7" t="n">
        <v>3</v>
      </c>
      <c r="T3444" s="7" t="n">
        <v>9</v>
      </c>
      <c r="U3444" s="7" t="n">
        <v>28</v>
      </c>
      <c r="V3444" s="20" t="s">
        <v>3</v>
      </c>
      <c r="W3444" s="21" t="n">
        <v>74</v>
      </c>
      <c r="X3444" s="7" t="n">
        <v>65</v>
      </c>
      <c r="Y3444" s="20" t="s">
        <v>3</v>
      </c>
      <c r="Z3444" s="7" t="n">
        <v>0</v>
      </c>
      <c r="AA3444" s="7" t="n">
        <v>2</v>
      </c>
      <c r="AB3444" s="7" t="n">
        <v>3</v>
      </c>
      <c r="AC3444" s="7" t="n">
        <v>9</v>
      </c>
      <c r="AD3444" s="7" t="n">
        <v>1</v>
      </c>
      <c r="AE3444" s="11" t="n">
        <f t="normal" ca="1">A3448</f>
        <v>0</v>
      </c>
    </row>
    <row r="3445" spans="1:23">
      <c r="A3445" t="s">
        <v>4</v>
      </c>
      <c r="B3445" s="4" t="s">
        <v>5</v>
      </c>
      <c r="C3445" s="4" t="s">
        <v>9</v>
      </c>
      <c r="D3445" s="4" t="s">
        <v>7</v>
      </c>
      <c r="E3445" s="4" t="s">
        <v>7</v>
      </c>
      <c r="F3445" s="4" t="s">
        <v>12</v>
      </c>
    </row>
    <row r="3446" spans="1:23">
      <c r="A3446" t="n">
        <v>36987</v>
      </c>
      <c r="B3446" s="48" t="n">
        <v>47</v>
      </c>
      <c r="C3446" s="7" t="n">
        <v>61456</v>
      </c>
      <c r="D3446" s="7" t="n">
        <v>0</v>
      </c>
      <c r="E3446" s="7" t="n">
        <v>0</v>
      </c>
      <c r="F3446" s="7" t="s">
        <v>178</v>
      </c>
    </row>
    <row r="3447" spans="1:23">
      <c r="A3447" t="s">
        <v>4</v>
      </c>
      <c r="B3447" s="4" t="s">
        <v>5</v>
      </c>
      <c r="C3447" s="4" t="s">
        <v>7</v>
      </c>
      <c r="D3447" s="4" t="s">
        <v>9</v>
      </c>
      <c r="E3447" s="4" t="s">
        <v>10</v>
      </c>
    </row>
    <row r="3448" spans="1:23">
      <c r="A3448" t="n">
        <v>37000</v>
      </c>
      <c r="B3448" s="25" t="n">
        <v>58</v>
      </c>
      <c r="C3448" s="7" t="n">
        <v>0</v>
      </c>
      <c r="D3448" s="7" t="n">
        <v>300</v>
      </c>
      <c r="E3448" s="7" t="n">
        <v>1</v>
      </c>
    </row>
    <row r="3449" spans="1:23">
      <c r="A3449" t="s">
        <v>4</v>
      </c>
      <c r="B3449" s="4" t="s">
        <v>5</v>
      </c>
      <c r="C3449" s="4" t="s">
        <v>7</v>
      </c>
      <c r="D3449" s="4" t="s">
        <v>9</v>
      </c>
    </row>
    <row r="3450" spans="1:23">
      <c r="A3450" t="n">
        <v>37008</v>
      </c>
      <c r="B3450" s="25" t="n">
        <v>58</v>
      </c>
      <c r="C3450" s="7" t="n">
        <v>255</v>
      </c>
      <c r="D3450" s="7" t="n">
        <v>0</v>
      </c>
    </row>
    <row r="3451" spans="1:23">
      <c r="A3451" t="s">
        <v>4</v>
      </c>
      <c r="B3451" s="4" t="s">
        <v>5</v>
      </c>
      <c r="C3451" s="4" t="s">
        <v>7</v>
      </c>
      <c r="D3451" s="4" t="s">
        <v>7</v>
      </c>
      <c r="E3451" s="4" t="s">
        <v>7</v>
      </c>
      <c r="F3451" s="4" t="s">
        <v>7</v>
      </c>
    </row>
    <row r="3452" spans="1:23">
      <c r="A3452" t="n">
        <v>37012</v>
      </c>
      <c r="B3452" s="8" t="n">
        <v>14</v>
      </c>
      <c r="C3452" s="7" t="n">
        <v>0</v>
      </c>
      <c r="D3452" s="7" t="n">
        <v>0</v>
      </c>
      <c r="E3452" s="7" t="n">
        <v>0</v>
      </c>
      <c r="F3452" s="7" t="n">
        <v>64</v>
      </c>
    </row>
    <row r="3453" spans="1:23">
      <c r="A3453" t="s">
        <v>4</v>
      </c>
      <c r="B3453" s="4" t="s">
        <v>5</v>
      </c>
      <c r="C3453" s="4" t="s">
        <v>7</v>
      </c>
      <c r="D3453" s="4" t="s">
        <v>9</v>
      </c>
    </row>
    <row r="3454" spans="1:23">
      <c r="A3454" t="n">
        <v>37017</v>
      </c>
      <c r="B3454" s="22" t="n">
        <v>22</v>
      </c>
      <c r="C3454" s="7" t="n">
        <v>0</v>
      </c>
      <c r="D3454" s="7" t="n">
        <v>8197</v>
      </c>
    </row>
    <row r="3455" spans="1:23">
      <c r="A3455" t="s">
        <v>4</v>
      </c>
      <c r="B3455" s="4" t="s">
        <v>5</v>
      </c>
      <c r="C3455" s="4" t="s">
        <v>7</v>
      </c>
      <c r="D3455" s="4" t="s">
        <v>9</v>
      </c>
    </row>
    <row r="3456" spans="1:23">
      <c r="A3456" t="n">
        <v>37021</v>
      </c>
      <c r="B3456" s="25" t="n">
        <v>58</v>
      </c>
      <c r="C3456" s="7" t="n">
        <v>5</v>
      </c>
      <c r="D3456" s="7" t="n">
        <v>300</v>
      </c>
    </row>
    <row r="3457" spans="1:31">
      <c r="A3457" t="s">
        <v>4</v>
      </c>
      <c r="B3457" s="4" t="s">
        <v>5</v>
      </c>
      <c r="C3457" s="4" t="s">
        <v>10</v>
      </c>
      <c r="D3457" s="4" t="s">
        <v>9</v>
      </c>
    </row>
    <row r="3458" spans="1:31">
      <c r="A3458" t="n">
        <v>37025</v>
      </c>
      <c r="B3458" s="49" t="n">
        <v>103</v>
      </c>
      <c r="C3458" s="7" t="n">
        <v>0</v>
      </c>
      <c r="D3458" s="7" t="n">
        <v>300</v>
      </c>
    </row>
    <row r="3459" spans="1:31">
      <c r="A3459" t="s">
        <v>4</v>
      </c>
      <c r="B3459" s="4" t="s">
        <v>5</v>
      </c>
      <c r="C3459" s="4" t="s">
        <v>7</v>
      </c>
    </row>
    <row r="3460" spans="1:31">
      <c r="A3460" t="n">
        <v>37032</v>
      </c>
      <c r="B3460" s="27" t="n">
        <v>64</v>
      </c>
      <c r="C3460" s="7" t="n">
        <v>7</v>
      </c>
    </row>
    <row r="3461" spans="1:31">
      <c r="A3461" t="s">
        <v>4</v>
      </c>
      <c r="B3461" s="4" t="s">
        <v>5</v>
      </c>
      <c r="C3461" s="4" t="s">
        <v>7</v>
      </c>
      <c r="D3461" s="4" t="s">
        <v>9</v>
      </c>
    </row>
    <row r="3462" spans="1:31">
      <c r="A3462" t="n">
        <v>37034</v>
      </c>
      <c r="B3462" s="50" t="n">
        <v>72</v>
      </c>
      <c r="C3462" s="7" t="n">
        <v>5</v>
      </c>
      <c r="D3462" s="7" t="n">
        <v>0</v>
      </c>
    </row>
    <row r="3463" spans="1:31">
      <c r="A3463" t="s">
        <v>4</v>
      </c>
      <c r="B3463" s="4" t="s">
        <v>5</v>
      </c>
      <c r="C3463" s="4" t="s">
        <v>7</v>
      </c>
      <c r="D3463" s="20" t="s">
        <v>42</v>
      </c>
      <c r="E3463" s="4" t="s">
        <v>5</v>
      </c>
      <c r="F3463" s="4" t="s">
        <v>7</v>
      </c>
      <c r="G3463" s="4" t="s">
        <v>9</v>
      </c>
      <c r="H3463" s="20" t="s">
        <v>43</v>
      </c>
      <c r="I3463" s="4" t="s">
        <v>7</v>
      </c>
      <c r="J3463" s="4" t="s">
        <v>11</v>
      </c>
      <c r="K3463" s="4" t="s">
        <v>7</v>
      </c>
      <c r="L3463" s="4" t="s">
        <v>7</v>
      </c>
      <c r="M3463" s="4" t="s">
        <v>14</v>
      </c>
    </row>
    <row r="3464" spans="1:31">
      <c r="A3464" t="n">
        <v>37038</v>
      </c>
      <c r="B3464" s="10" t="n">
        <v>5</v>
      </c>
      <c r="C3464" s="7" t="n">
        <v>28</v>
      </c>
      <c r="D3464" s="20" t="s">
        <v>3</v>
      </c>
      <c r="E3464" s="6" t="n">
        <v>162</v>
      </c>
      <c r="F3464" s="7" t="n">
        <v>4</v>
      </c>
      <c r="G3464" s="7" t="n">
        <v>8197</v>
      </c>
      <c r="H3464" s="20" t="s">
        <v>3</v>
      </c>
      <c r="I3464" s="7" t="n">
        <v>0</v>
      </c>
      <c r="J3464" s="7" t="n">
        <v>1</v>
      </c>
      <c r="K3464" s="7" t="n">
        <v>2</v>
      </c>
      <c r="L3464" s="7" t="n">
        <v>1</v>
      </c>
      <c r="M3464" s="11" t="n">
        <f t="normal" ca="1">A3470</f>
        <v>0</v>
      </c>
    </row>
    <row r="3465" spans="1:31">
      <c r="A3465" t="s">
        <v>4</v>
      </c>
      <c r="B3465" s="4" t="s">
        <v>5</v>
      </c>
      <c r="C3465" s="4" t="s">
        <v>7</v>
      </c>
      <c r="D3465" s="4" t="s">
        <v>12</v>
      </c>
    </row>
    <row r="3466" spans="1:31">
      <c r="A3466" t="n">
        <v>37055</v>
      </c>
      <c r="B3466" s="14" t="n">
        <v>2</v>
      </c>
      <c r="C3466" s="7" t="n">
        <v>10</v>
      </c>
      <c r="D3466" s="7" t="s">
        <v>179</v>
      </c>
    </row>
    <row r="3467" spans="1:31">
      <c r="A3467" t="s">
        <v>4</v>
      </c>
      <c r="B3467" s="4" t="s">
        <v>5</v>
      </c>
      <c r="C3467" s="4" t="s">
        <v>9</v>
      </c>
    </row>
    <row r="3468" spans="1:31">
      <c r="A3468" t="n">
        <v>37072</v>
      </c>
      <c r="B3468" s="26" t="n">
        <v>16</v>
      </c>
      <c r="C3468" s="7" t="n">
        <v>0</v>
      </c>
    </row>
    <row r="3469" spans="1:31">
      <c r="A3469" t="s">
        <v>4</v>
      </c>
      <c r="B3469" s="4" t="s">
        <v>5</v>
      </c>
      <c r="C3469" s="4" t="s">
        <v>9</v>
      </c>
      <c r="D3469" s="4" t="s">
        <v>12</v>
      </c>
      <c r="E3469" s="4" t="s">
        <v>12</v>
      </c>
      <c r="F3469" s="4" t="s">
        <v>12</v>
      </c>
      <c r="G3469" s="4" t="s">
        <v>7</v>
      </c>
      <c r="H3469" s="4" t="s">
        <v>11</v>
      </c>
      <c r="I3469" s="4" t="s">
        <v>10</v>
      </c>
      <c r="J3469" s="4" t="s">
        <v>10</v>
      </c>
      <c r="K3469" s="4" t="s">
        <v>10</v>
      </c>
      <c r="L3469" s="4" t="s">
        <v>10</v>
      </c>
      <c r="M3469" s="4" t="s">
        <v>10</v>
      </c>
      <c r="N3469" s="4" t="s">
        <v>10</v>
      </c>
      <c r="O3469" s="4" t="s">
        <v>10</v>
      </c>
      <c r="P3469" s="4" t="s">
        <v>12</v>
      </c>
      <c r="Q3469" s="4" t="s">
        <v>12</v>
      </c>
      <c r="R3469" s="4" t="s">
        <v>11</v>
      </c>
      <c r="S3469" s="4" t="s">
        <v>7</v>
      </c>
      <c r="T3469" s="4" t="s">
        <v>11</v>
      </c>
      <c r="U3469" s="4" t="s">
        <v>11</v>
      </c>
      <c r="V3469" s="4" t="s">
        <v>9</v>
      </c>
    </row>
    <row r="3470" spans="1:31">
      <c r="A3470" t="n">
        <v>37075</v>
      </c>
      <c r="B3470" s="53" t="n">
        <v>19</v>
      </c>
      <c r="C3470" s="7" t="n">
        <v>23</v>
      </c>
      <c r="D3470" s="7" t="s">
        <v>194</v>
      </c>
      <c r="E3470" s="7" t="s">
        <v>195</v>
      </c>
      <c r="F3470" s="7" t="s">
        <v>13</v>
      </c>
      <c r="G3470" s="7" t="n">
        <v>0</v>
      </c>
      <c r="H3470" s="7" t="n">
        <v>1</v>
      </c>
      <c r="I3470" s="7" t="n">
        <v>0</v>
      </c>
      <c r="J3470" s="7" t="n">
        <v>0</v>
      </c>
      <c r="K3470" s="7" t="n">
        <v>0</v>
      </c>
      <c r="L3470" s="7" t="n">
        <v>0</v>
      </c>
      <c r="M3470" s="7" t="n">
        <v>1</v>
      </c>
      <c r="N3470" s="7" t="n">
        <v>1.60000002384186</v>
      </c>
      <c r="O3470" s="7" t="n">
        <v>0.0900000035762787</v>
      </c>
      <c r="P3470" s="7" t="s">
        <v>13</v>
      </c>
      <c r="Q3470" s="7" t="s">
        <v>13</v>
      </c>
      <c r="R3470" s="7" t="n">
        <v>-1</v>
      </c>
      <c r="S3470" s="7" t="n">
        <v>0</v>
      </c>
      <c r="T3470" s="7" t="n">
        <v>0</v>
      </c>
      <c r="U3470" s="7" t="n">
        <v>0</v>
      </c>
      <c r="V3470" s="7" t="n">
        <v>0</v>
      </c>
    </row>
    <row r="3471" spans="1:31">
      <c r="A3471" t="s">
        <v>4</v>
      </c>
      <c r="B3471" s="4" t="s">
        <v>5</v>
      </c>
      <c r="C3471" s="4" t="s">
        <v>9</v>
      </c>
      <c r="D3471" s="4" t="s">
        <v>7</v>
      </c>
      <c r="E3471" s="4" t="s">
        <v>7</v>
      </c>
      <c r="F3471" s="4" t="s">
        <v>12</v>
      </c>
    </row>
    <row r="3472" spans="1:31">
      <c r="A3472" t="n">
        <v>37147</v>
      </c>
      <c r="B3472" s="46" t="n">
        <v>20</v>
      </c>
      <c r="C3472" s="7" t="n">
        <v>0</v>
      </c>
      <c r="D3472" s="7" t="n">
        <v>3</v>
      </c>
      <c r="E3472" s="7" t="n">
        <v>10</v>
      </c>
      <c r="F3472" s="7" t="s">
        <v>196</v>
      </c>
    </row>
    <row r="3473" spans="1:22">
      <c r="A3473" t="s">
        <v>4</v>
      </c>
      <c r="B3473" s="4" t="s">
        <v>5</v>
      </c>
      <c r="C3473" s="4" t="s">
        <v>9</v>
      </c>
    </row>
    <row r="3474" spans="1:22">
      <c r="A3474" t="n">
        <v>37165</v>
      </c>
      <c r="B3474" s="26" t="n">
        <v>16</v>
      </c>
      <c r="C3474" s="7" t="n">
        <v>0</v>
      </c>
    </row>
    <row r="3475" spans="1:22">
      <c r="A3475" t="s">
        <v>4</v>
      </c>
      <c r="B3475" s="4" t="s">
        <v>5</v>
      </c>
      <c r="C3475" s="4" t="s">
        <v>9</v>
      </c>
      <c r="D3475" s="4" t="s">
        <v>7</v>
      </c>
      <c r="E3475" s="4" t="s">
        <v>7</v>
      </c>
      <c r="F3475" s="4" t="s">
        <v>12</v>
      </c>
    </row>
    <row r="3476" spans="1:22">
      <c r="A3476" t="n">
        <v>37168</v>
      </c>
      <c r="B3476" s="46" t="n">
        <v>20</v>
      </c>
      <c r="C3476" s="7" t="n">
        <v>23</v>
      </c>
      <c r="D3476" s="7" t="n">
        <v>3</v>
      </c>
      <c r="E3476" s="7" t="n">
        <v>10</v>
      </c>
      <c r="F3476" s="7" t="s">
        <v>196</v>
      </c>
    </row>
    <row r="3477" spans="1:22">
      <c r="A3477" t="s">
        <v>4</v>
      </c>
      <c r="B3477" s="4" t="s">
        <v>5</v>
      </c>
      <c r="C3477" s="4" t="s">
        <v>9</v>
      </c>
    </row>
    <row r="3478" spans="1:22">
      <c r="A3478" t="n">
        <v>37186</v>
      </c>
      <c r="B3478" s="26" t="n">
        <v>16</v>
      </c>
      <c r="C3478" s="7" t="n">
        <v>0</v>
      </c>
    </row>
    <row r="3479" spans="1:22">
      <c r="A3479" t="s">
        <v>4</v>
      </c>
      <c r="B3479" s="4" t="s">
        <v>5</v>
      </c>
      <c r="C3479" s="4" t="s">
        <v>7</v>
      </c>
      <c r="D3479" s="4" t="s">
        <v>9</v>
      </c>
      <c r="E3479" s="4" t="s">
        <v>7</v>
      </c>
      <c r="F3479" s="4" t="s">
        <v>12</v>
      </c>
      <c r="G3479" s="4" t="s">
        <v>12</v>
      </c>
      <c r="H3479" s="4" t="s">
        <v>12</v>
      </c>
      <c r="I3479" s="4" t="s">
        <v>12</v>
      </c>
      <c r="J3479" s="4" t="s">
        <v>12</v>
      </c>
      <c r="K3479" s="4" t="s">
        <v>12</v>
      </c>
      <c r="L3479" s="4" t="s">
        <v>12</v>
      </c>
      <c r="M3479" s="4" t="s">
        <v>12</v>
      </c>
      <c r="N3479" s="4" t="s">
        <v>12</v>
      </c>
      <c r="O3479" s="4" t="s">
        <v>12</v>
      </c>
      <c r="P3479" s="4" t="s">
        <v>12</v>
      </c>
      <c r="Q3479" s="4" t="s">
        <v>12</v>
      </c>
      <c r="R3479" s="4" t="s">
        <v>12</v>
      </c>
      <c r="S3479" s="4" t="s">
        <v>12</v>
      </c>
      <c r="T3479" s="4" t="s">
        <v>12</v>
      </c>
      <c r="U3479" s="4" t="s">
        <v>12</v>
      </c>
    </row>
    <row r="3480" spans="1:22">
      <c r="A3480" t="n">
        <v>37189</v>
      </c>
      <c r="B3480" s="44" t="n">
        <v>36</v>
      </c>
      <c r="C3480" s="7" t="n">
        <v>8</v>
      </c>
      <c r="D3480" s="7" t="n">
        <v>0</v>
      </c>
      <c r="E3480" s="7" t="n">
        <v>0</v>
      </c>
      <c r="F3480" s="7" t="s">
        <v>483</v>
      </c>
      <c r="G3480" s="7" t="s">
        <v>211</v>
      </c>
      <c r="H3480" s="7" t="s">
        <v>13</v>
      </c>
      <c r="I3480" s="7" t="s">
        <v>13</v>
      </c>
      <c r="J3480" s="7" t="s">
        <v>13</v>
      </c>
      <c r="K3480" s="7" t="s">
        <v>13</v>
      </c>
      <c r="L3480" s="7" t="s">
        <v>13</v>
      </c>
      <c r="M3480" s="7" t="s">
        <v>13</v>
      </c>
      <c r="N3480" s="7" t="s">
        <v>13</v>
      </c>
      <c r="O3480" s="7" t="s">
        <v>13</v>
      </c>
      <c r="P3480" s="7" t="s">
        <v>13</v>
      </c>
      <c r="Q3480" s="7" t="s">
        <v>13</v>
      </c>
      <c r="R3480" s="7" t="s">
        <v>13</v>
      </c>
      <c r="S3480" s="7" t="s">
        <v>13</v>
      </c>
      <c r="T3480" s="7" t="s">
        <v>13</v>
      </c>
      <c r="U3480" s="7" t="s">
        <v>13</v>
      </c>
    </row>
    <row r="3481" spans="1:22">
      <c r="A3481" t="s">
        <v>4</v>
      </c>
      <c r="B3481" s="4" t="s">
        <v>5</v>
      </c>
      <c r="C3481" s="4" t="s">
        <v>7</v>
      </c>
      <c r="D3481" s="4" t="s">
        <v>9</v>
      </c>
      <c r="E3481" s="4" t="s">
        <v>7</v>
      </c>
      <c r="F3481" s="4" t="s">
        <v>12</v>
      </c>
      <c r="G3481" s="4" t="s">
        <v>12</v>
      </c>
      <c r="H3481" s="4" t="s">
        <v>12</v>
      </c>
      <c r="I3481" s="4" t="s">
        <v>12</v>
      </c>
      <c r="J3481" s="4" t="s">
        <v>12</v>
      </c>
      <c r="K3481" s="4" t="s">
        <v>12</v>
      </c>
      <c r="L3481" s="4" t="s">
        <v>12</v>
      </c>
      <c r="M3481" s="4" t="s">
        <v>12</v>
      </c>
      <c r="N3481" s="4" t="s">
        <v>12</v>
      </c>
      <c r="O3481" s="4" t="s">
        <v>12</v>
      </c>
      <c r="P3481" s="4" t="s">
        <v>12</v>
      </c>
      <c r="Q3481" s="4" t="s">
        <v>12</v>
      </c>
      <c r="R3481" s="4" t="s">
        <v>12</v>
      </c>
      <c r="S3481" s="4" t="s">
        <v>12</v>
      </c>
      <c r="T3481" s="4" t="s">
        <v>12</v>
      </c>
      <c r="U3481" s="4" t="s">
        <v>12</v>
      </c>
    </row>
    <row r="3482" spans="1:22">
      <c r="A3482" t="n">
        <v>37230</v>
      </c>
      <c r="B3482" s="44" t="n">
        <v>36</v>
      </c>
      <c r="C3482" s="7" t="n">
        <v>8</v>
      </c>
      <c r="D3482" s="7" t="n">
        <v>23</v>
      </c>
      <c r="E3482" s="7" t="n">
        <v>0</v>
      </c>
      <c r="F3482" s="7" t="s">
        <v>200</v>
      </c>
      <c r="G3482" s="7" t="s">
        <v>201</v>
      </c>
      <c r="H3482" s="7" t="s">
        <v>13</v>
      </c>
      <c r="I3482" s="7" t="s">
        <v>13</v>
      </c>
      <c r="J3482" s="7" t="s">
        <v>13</v>
      </c>
      <c r="K3482" s="7" t="s">
        <v>13</v>
      </c>
      <c r="L3482" s="7" t="s">
        <v>13</v>
      </c>
      <c r="M3482" s="7" t="s">
        <v>13</v>
      </c>
      <c r="N3482" s="7" t="s">
        <v>13</v>
      </c>
      <c r="O3482" s="7" t="s">
        <v>13</v>
      </c>
      <c r="P3482" s="7" t="s">
        <v>13</v>
      </c>
      <c r="Q3482" s="7" t="s">
        <v>13</v>
      </c>
      <c r="R3482" s="7" t="s">
        <v>13</v>
      </c>
      <c r="S3482" s="7" t="s">
        <v>13</v>
      </c>
      <c r="T3482" s="7" t="s">
        <v>13</v>
      </c>
      <c r="U3482" s="7" t="s">
        <v>13</v>
      </c>
    </row>
    <row r="3483" spans="1:22">
      <c r="A3483" t="s">
        <v>4</v>
      </c>
      <c r="B3483" s="4" t="s">
        <v>5</v>
      </c>
      <c r="C3483" s="4" t="s">
        <v>9</v>
      </c>
      <c r="D3483" s="4" t="s">
        <v>12</v>
      </c>
      <c r="E3483" s="4" t="s">
        <v>12</v>
      </c>
      <c r="F3483" s="4" t="s">
        <v>12</v>
      </c>
      <c r="G3483" s="4" t="s">
        <v>7</v>
      </c>
      <c r="H3483" s="4" t="s">
        <v>11</v>
      </c>
      <c r="I3483" s="4" t="s">
        <v>10</v>
      </c>
      <c r="J3483" s="4" t="s">
        <v>10</v>
      </c>
      <c r="K3483" s="4" t="s">
        <v>10</v>
      </c>
      <c r="L3483" s="4" t="s">
        <v>10</v>
      </c>
      <c r="M3483" s="4" t="s">
        <v>10</v>
      </c>
      <c r="N3483" s="4" t="s">
        <v>10</v>
      </c>
      <c r="O3483" s="4" t="s">
        <v>10</v>
      </c>
      <c r="P3483" s="4" t="s">
        <v>12</v>
      </c>
      <c r="Q3483" s="4" t="s">
        <v>12</v>
      </c>
      <c r="R3483" s="4" t="s">
        <v>11</v>
      </c>
      <c r="S3483" s="4" t="s">
        <v>7</v>
      </c>
      <c r="T3483" s="4" t="s">
        <v>11</v>
      </c>
      <c r="U3483" s="4" t="s">
        <v>11</v>
      </c>
      <c r="V3483" s="4" t="s">
        <v>9</v>
      </c>
    </row>
    <row r="3484" spans="1:22">
      <c r="A3484" t="n">
        <v>37270</v>
      </c>
      <c r="B3484" s="53" t="n">
        <v>19</v>
      </c>
      <c r="C3484" s="7" t="n">
        <v>1001</v>
      </c>
      <c r="D3484" s="7" t="s">
        <v>215</v>
      </c>
      <c r="E3484" s="7" t="s">
        <v>216</v>
      </c>
      <c r="F3484" s="7" t="s">
        <v>13</v>
      </c>
      <c r="G3484" s="7" t="n">
        <v>0</v>
      </c>
      <c r="H3484" s="7" t="n">
        <v>800</v>
      </c>
      <c r="I3484" s="7" t="n">
        <v>0</v>
      </c>
      <c r="J3484" s="7" t="n">
        <v>0</v>
      </c>
      <c r="K3484" s="7" t="n">
        <v>0</v>
      </c>
      <c r="L3484" s="7" t="n">
        <v>0</v>
      </c>
      <c r="M3484" s="7" t="n">
        <v>1.5</v>
      </c>
      <c r="N3484" s="7" t="n">
        <v>1.60000002384186</v>
      </c>
      <c r="O3484" s="7" t="n">
        <v>0.0900000035762787</v>
      </c>
      <c r="P3484" s="7" t="s">
        <v>13</v>
      </c>
      <c r="Q3484" s="7" t="s">
        <v>13</v>
      </c>
      <c r="R3484" s="7" t="n">
        <v>-1</v>
      </c>
      <c r="S3484" s="7" t="n">
        <v>0</v>
      </c>
      <c r="T3484" s="7" t="n">
        <v>0</v>
      </c>
      <c r="U3484" s="7" t="n">
        <v>0</v>
      </c>
      <c r="V3484" s="7" t="n">
        <v>0</v>
      </c>
    </row>
    <row r="3485" spans="1:22">
      <c r="A3485" t="s">
        <v>4</v>
      </c>
      <c r="B3485" s="4" t="s">
        <v>5</v>
      </c>
      <c r="C3485" s="4" t="s">
        <v>9</v>
      </c>
      <c r="D3485" s="4" t="s">
        <v>12</v>
      </c>
      <c r="E3485" s="4" t="s">
        <v>12</v>
      </c>
      <c r="F3485" s="4" t="s">
        <v>12</v>
      </c>
      <c r="G3485" s="4" t="s">
        <v>7</v>
      </c>
      <c r="H3485" s="4" t="s">
        <v>11</v>
      </c>
      <c r="I3485" s="4" t="s">
        <v>10</v>
      </c>
      <c r="J3485" s="4" t="s">
        <v>10</v>
      </c>
      <c r="K3485" s="4" t="s">
        <v>10</v>
      </c>
      <c r="L3485" s="4" t="s">
        <v>10</v>
      </c>
      <c r="M3485" s="4" t="s">
        <v>10</v>
      </c>
      <c r="N3485" s="4" t="s">
        <v>10</v>
      </c>
      <c r="O3485" s="4" t="s">
        <v>10</v>
      </c>
      <c r="P3485" s="4" t="s">
        <v>12</v>
      </c>
      <c r="Q3485" s="4" t="s">
        <v>12</v>
      </c>
      <c r="R3485" s="4" t="s">
        <v>11</v>
      </c>
      <c r="S3485" s="4" t="s">
        <v>7</v>
      </c>
      <c r="T3485" s="4" t="s">
        <v>11</v>
      </c>
      <c r="U3485" s="4" t="s">
        <v>11</v>
      </c>
      <c r="V3485" s="4" t="s">
        <v>9</v>
      </c>
    </row>
    <row r="3486" spans="1:22">
      <c r="A3486" t="n">
        <v>37342</v>
      </c>
      <c r="B3486" s="53" t="n">
        <v>19</v>
      </c>
      <c r="C3486" s="7" t="n">
        <v>1002</v>
      </c>
      <c r="D3486" s="7" t="s">
        <v>217</v>
      </c>
      <c r="E3486" s="7" t="s">
        <v>218</v>
      </c>
      <c r="F3486" s="7" t="s">
        <v>13</v>
      </c>
      <c r="G3486" s="7" t="n">
        <v>0</v>
      </c>
      <c r="H3486" s="7" t="n">
        <v>800</v>
      </c>
      <c r="I3486" s="7" t="n">
        <v>0</v>
      </c>
      <c r="J3486" s="7" t="n">
        <v>0</v>
      </c>
      <c r="K3486" s="7" t="n">
        <v>0</v>
      </c>
      <c r="L3486" s="7" t="n">
        <v>0</v>
      </c>
      <c r="M3486" s="7" t="n">
        <v>1</v>
      </c>
      <c r="N3486" s="7" t="n">
        <v>1.60000002384186</v>
      </c>
      <c r="O3486" s="7" t="n">
        <v>0.0900000035762787</v>
      </c>
      <c r="P3486" s="7" t="s">
        <v>13</v>
      </c>
      <c r="Q3486" s="7" t="s">
        <v>13</v>
      </c>
      <c r="R3486" s="7" t="n">
        <v>-1</v>
      </c>
      <c r="S3486" s="7" t="n">
        <v>0</v>
      </c>
      <c r="T3486" s="7" t="n">
        <v>0</v>
      </c>
      <c r="U3486" s="7" t="n">
        <v>0</v>
      </c>
      <c r="V3486" s="7" t="n">
        <v>0</v>
      </c>
    </row>
    <row r="3487" spans="1:22">
      <c r="A3487" t="s">
        <v>4</v>
      </c>
      <c r="B3487" s="4" t="s">
        <v>5</v>
      </c>
      <c r="C3487" s="4" t="s">
        <v>9</v>
      </c>
      <c r="D3487" s="4" t="s">
        <v>12</v>
      </c>
      <c r="E3487" s="4" t="s">
        <v>12</v>
      </c>
      <c r="F3487" s="4" t="s">
        <v>12</v>
      </c>
      <c r="G3487" s="4" t="s">
        <v>7</v>
      </c>
      <c r="H3487" s="4" t="s">
        <v>11</v>
      </c>
      <c r="I3487" s="4" t="s">
        <v>10</v>
      </c>
      <c r="J3487" s="4" t="s">
        <v>10</v>
      </c>
      <c r="K3487" s="4" t="s">
        <v>10</v>
      </c>
      <c r="L3487" s="4" t="s">
        <v>10</v>
      </c>
      <c r="M3487" s="4" t="s">
        <v>10</v>
      </c>
      <c r="N3487" s="4" t="s">
        <v>10</v>
      </c>
      <c r="O3487" s="4" t="s">
        <v>10</v>
      </c>
      <c r="P3487" s="4" t="s">
        <v>12</v>
      </c>
      <c r="Q3487" s="4" t="s">
        <v>12</v>
      </c>
      <c r="R3487" s="4" t="s">
        <v>11</v>
      </c>
      <c r="S3487" s="4" t="s">
        <v>7</v>
      </c>
      <c r="T3487" s="4" t="s">
        <v>11</v>
      </c>
      <c r="U3487" s="4" t="s">
        <v>11</v>
      </c>
      <c r="V3487" s="4" t="s">
        <v>9</v>
      </c>
    </row>
    <row r="3488" spans="1:22">
      <c r="A3488" t="n">
        <v>37413</v>
      </c>
      <c r="B3488" s="53" t="n">
        <v>19</v>
      </c>
      <c r="C3488" s="7" t="n">
        <v>1003</v>
      </c>
      <c r="D3488" s="7" t="s">
        <v>219</v>
      </c>
      <c r="E3488" s="7" t="s">
        <v>220</v>
      </c>
      <c r="F3488" s="7" t="s">
        <v>13</v>
      </c>
      <c r="G3488" s="7" t="n">
        <v>0</v>
      </c>
      <c r="H3488" s="7" t="n">
        <v>800</v>
      </c>
      <c r="I3488" s="7" t="n">
        <v>0</v>
      </c>
      <c r="J3488" s="7" t="n">
        <v>0</v>
      </c>
      <c r="K3488" s="7" t="n">
        <v>0</v>
      </c>
      <c r="L3488" s="7" t="n">
        <v>0</v>
      </c>
      <c r="M3488" s="7" t="n">
        <v>1</v>
      </c>
      <c r="N3488" s="7" t="n">
        <v>1.60000002384186</v>
      </c>
      <c r="O3488" s="7" t="n">
        <v>0.0900000035762787</v>
      </c>
      <c r="P3488" s="7" t="s">
        <v>13</v>
      </c>
      <c r="Q3488" s="7" t="s">
        <v>13</v>
      </c>
      <c r="R3488" s="7" t="n">
        <v>-1</v>
      </c>
      <c r="S3488" s="7" t="n">
        <v>0</v>
      </c>
      <c r="T3488" s="7" t="n">
        <v>0</v>
      </c>
      <c r="U3488" s="7" t="n">
        <v>0</v>
      </c>
      <c r="V3488" s="7" t="n">
        <v>0</v>
      </c>
    </row>
    <row r="3489" spans="1:22">
      <c r="A3489" t="s">
        <v>4</v>
      </c>
      <c r="B3489" s="4" t="s">
        <v>5</v>
      </c>
      <c r="C3489" s="4" t="s">
        <v>9</v>
      </c>
      <c r="D3489" s="4" t="s">
        <v>7</v>
      </c>
      <c r="E3489" s="4" t="s">
        <v>7</v>
      </c>
      <c r="F3489" s="4" t="s">
        <v>12</v>
      </c>
    </row>
    <row r="3490" spans="1:22">
      <c r="A3490" t="n">
        <v>37484</v>
      </c>
      <c r="B3490" s="46" t="n">
        <v>20</v>
      </c>
      <c r="C3490" s="7" t="n">
        <v>1001</v>
      </c>
      <c r="D3490" s="7" t="n">
        <v>3</v>
      </c>
      <c r="E3490" s="7" t="n">
        <v>10</v>
      </c>
      <c r="F3490" s="7" t="s">
        <v>196</v>
      </c>
    </row>
    <row r="3491" spans="1:22">
      <c r="A3491" t="s">
        <v>4</v>
      </c>
      <c r="B3491" s="4" t="s">
        <v>5</v>
      </c>
      <c r="C3491" s="4" t="s">
        <v>9</v>
      </c>
    </row>
    <row r="3492" spans="1:22">
      <c r="A3492" t="n">
        <v>37502</v>
      </c>
      <c r="B3492" s="26" t="n">
        <v>16</v>
      </c>
      <c r="C3492" s="7" t="n">
        <v>0</v>
      </c>
    </row>
    <row r="3493" spans="1:22">
      <c r="A3493" t="s">
        <v>4</v>
      </c>
      <c r="B3493" s="4" t="s">
        <v>5</v>
      </c>
      <c r="C3493" s="4" t="s">
        <v>9</v>
      </c>
      <c r="D3493" s="4" t="s">
        <v>7</v>
      </c>
      <c r="E3493" s="4" t="s">
        <v>7</v>
      </c>
      <c r="F3493" s="4" t="s">
        <v>12</v>
      </c>
    </row>
    <row r="3494" spans="1:22">
      <c r="A3494" t="n">
        <v>37505</v>
      </c>
      <c r="B3494" s="46" t="n">
        <v>20</v>
      </c>
      <c r="C3494" s="7" t="n">
        <v>1002</v>
      </c>
      <c r="D3494" s="7" t="n">
        <v>3</v>
      </c>
      <c r="E3494" s="7" t="n">
        <v>10</v>
      </c>
      <c r="F3494" s="7" t="s">
        <v>196</v>
      </c>
    </row>
    <row r="3495" spans="1:22">
      <c r="A3495" t="s">
        <v>4</v>
      </c>
      <c r="B3495" s="4" t="s">
        <v>5</v>
      </c>
      <c r="C3495" s="4" t="s">
        <v>9</v>
      </c>
    </row>
    <row r="3496" spans="1:22">
      <c r="A3496" t="n">
        <v>37523</v>
      </c>
      <c r="B3496" s="26" t="n">
        <v>16</v>
      </c>
      <c r="C3496" s="7" t="n">
        <v>0</v>
      </c>
    </row>
    <row r="3497" spans="1:22">
      <c r="A3497" t="s">
        <v>4</v>
      </c>
      <c r="B3497" s="4" t="s">
        <v>5</v>
      </c>
      <c r="C3497" s="4" t="s">
        <v>9</v>
      </c>
      <c r="D3497" s="4" t="s">
        <v>7</v>
      </c>
      <c r="E3497" s="4" t="s">
        <v>7</v>
      </c>
      <c r="F3497" s="4" t="s">
        <v>12</v>
      </c>
    </row>
    <row r="3498" spans="1:22">
      <c r="A3498" t="n">
        <v>37526</v>
      </c>
      <c r="B3498" s="46" t="n">
        <v>20</v>
      </c>
      <c r="C3498" s="7" t="n">
        <v>1003</v>
      </c>
      <c r="D3498" s="7" t="n">
        <v>3</v>
      </c>
      <c r="E3498" s="7" t="n">
        <v>10</v>
      </c>
      <c r="F3498" s="7" t="s">
        <v>196</v>
      </c>
    </row>
    <row r="3499" spans="1:22">
      <c r="A3499" t="s">
        <v>4</v>
      </c>
      <c r="B3499" s="4" t="s">
        <v>5</v>
      </c>
      <c r="C3499" s="4" t="s">
        <v>9</v>
      </c>
    </row>
    <row r="3500" spans="1:22">
      <c r="A3500" t="n">
        <v>37544</v>
      </c>
      <c r="B3500" s="26" t="n">
        <v>16</v>
      </c>
      <c r="C3500" s="7" t="n">
        <v>0</v>
      </c>
    </row>
    <row r="3501" spans="1:22">
      <c r="A3501" t="s">
        <v>4</v>
      </c>
      <c r="B3501" s="4" t="s">
        <v>5</v>
      </c>
      <c r="C3501" s="4" t="s">
        <v>9</v>
      </c>
      <c r="D3501" s="4" t="s">
        <v>11</v>
      </c>
    </row>
    <row r="3502" spans="1:22">
      <c r="A3502" t="n">
        <v>37547</v>
      </c>
      <c r="B3502" s="43" t="n">
        <v>43</v>
      </c>
      <c r="C3502" s="7" t="n">
        <v>1001</v>
      </c>
      <c r="D3502" s="7" t="n">
        <v>131072</v>
      </c>
    </row>
    <row r="3503" spans="1:22">
      <c r="A3503" t="s">
        <v>4</v>
      </c>
      <c r="B3503" s="4" t="s">
        <v>5</v>
      </c>
      <c r="C3503" s="4" t="s">
        <v>9</v>
      </c>
      <c r="D3503" s="4" t="s">
        <v>11</v>
      </c>
    </row>
    <row r="3504" spans="1:22">
      <c r="A3504" t="n">
        <v>37554</v>
      </c>
      <c r="B3504" s="43" t="n">
        <v>43</v>
      </c>
      <c r="C3504" s="7" t="n">
        <v>1002</v>
      </c>
      <c r="D3504" s="7" t="n">
        <v>131072</v>
      </c>
    </row>
    <row r="3505" spans="1:6">
      <c r="A3505" t="s">
        <v>4</v>
      </c>
      <c r="B3505" s="4" t="s">
        <v>5</v>
      </c>
      <c r="C3505" s="4" t="s">
        <v>9</v>
      </c>
      <c r="D3505" s="4" t="s">
        <v>11</v>
      </c>
    </row>
    <row r="3506" spans="1:6">
      <c r="A3506" t="n">
        <v>37561</v>
      </c>
      <c r="B3506" s="43" t="n">
        <v>43</v>
      </c>
      <c r="C3506" s="7" t="n">
        <v>1003</v>
      </c>
      <c r="D3506" s="7" t="n">
        <v>131072</v>
      </c>
    </row>
    <row r="3507" spans="1:6">
      <c r="A3507" t="s">
        <v>4</v>
      </c>
      <c r="B3507" s="4" t="s">
        <v>5</v>
      </c>
      <c r="C3507" s="4" t="s">
        <v>7</v>
      </c>
    </row>
    <row r="3508" spans="1:6">
      <c r="A3508" t="n">
        <v>37568</v>
      </c>
      <c r="B3508" s="54" t="n">
        <v>116</v>
      </c>
      <c r="C3508" s="7" t="n">
        <v>0</v>
      </c>
    </row>
    <row r="3509" spans="1:6">
      <c r="A3509" t="s">
        <v>4</v>
      </c>
      <c r="B3509" s="4" t="s">
        <v>5</v>
      </c>
      <c r="C3509" s="4" t="s">
        <v>7</v>
      </c>
      <c r="D3509" s="4" t="s">
        <v>9</v>
      </c>
    </row>
    <row r="3510" spans="1:6">
      <c r="A3510" t="n">
        <v>37570</v>
      </c>
      <c r="B3510" s="54" t="n">
        <v>116</v>
      </c>
      <c r="C3510" s="7" t="n">
        <v>2</v>
      </c>
      <c r="D3510" s="7" t="n">
        <v>1</v>
      </c>
    </row>
    <row r="3511" spans="1:6">
      <c r="A3511" t="s">
        <v>4</v>
      </c>
      <c r="B3511" s="4" t="s">
        <v>5</v>
      </c>
      <c r="C3511" s="4" t="s">
        <v>7</v>
      </c>
      <c r="D3511" s="4" t="s">
        <v>11</v>
      </c>
    </row>
    <row r="3512" spans="1:6">
      <c r="A3512" t="n">
        <v>37574</v>
      </c>
      <c r="B3512" s="54" t="n">
        <v>116</v>
      </c>
      <c r="C3512" s="7" t="n">
        <v>5</v>
      </c>
      <c r="D3512" s="7" t="n">
        <v>1092616192</v>
      </c>
    </row>
    <row r="3513" spans="1:6">
      <c r="A3513" t="s">
        <v>4</v>
      </c>
      <c r="B3513" s="4" t="s">
        <v>5</v>
      </c>
      <c r="C3513" s="4" t="s">
        <v>7</v>
      </c>
      <c r="D3513" s="4" t="s">
        <v>9</v>
      </c>
    </row>
    <row r="3514" spans="1:6">
      <c r="A3514" t="n">
        <v>37580</v>
      </c>
      <c r="B3514" s="54" t="n">
        <v>116</v>
      </c>
      <c r="C3514" s="7" t="n">
        <v>6</v>
      </c>
      <c r="D3514" s="7" t="n">
        <v>1</v>
      </c>
    </row>
    <row r="3515" spans="1:6">
      <c r="A3515" t="s">
        <v>4</v>
      </c>
      <c r="B3515" s="4" t="s">
        <v>5</v>
      </c>
      <c r="C3515" s="4" t="s">
        <v>9</v>
      </c>
      <c r="D3515" s="4" t="s">
        <v>10</v>
      </c>
      <c r="E3515" s="4" t="s">
        <v>10</v>
      </c>
      <c r="F3515" s="4" t="s">
        <v>10</v>
      </c>
      <c r="G3515" s="4" t="s">
        <v>10</v>
      </c>
    </row>
    <row r="3516" spans="1:6">
      <c r="A3516" t="n">
        <v>37584</v>
      </c>
      <c r="B3516" s="42" t="n">
        <v>46</v>
      </c>
      <c r="C3516" s="7" t="n">
        <v>0</v>
      </c>
      <c r="D3516" s="7" t="n">
        <v>-16.7000007629395</v>
      </c>
      <c r="E3516" s="7" t="n">
        <v>0</v>
      </c>
      <c r="F3516" s="7" t="n">
        <v>20.9500007629395</v>
      </c>
      <c r="G3516" s="7" t="n">
        <v>245</v>
      </c>
    </row>
    <row r="3517" spans="1:6">
      <c r="A3517" t="s">
        <v>4</v>
      </c>
      <c r="B3517" s="4" t="s">
        <v>5</v>
      </c>
      <c r="C3517" s="4" t="s">
        <v>9</v>
      </c>
      <c r="D3517" s="4" t="s">
        <v>10</v>
      </c>
      <c r="E3517" s="4" t="s">
        <v>10</v>
      </c>
      <c r="F3517" s="4" t="s">
        <v>10</v>
      </c>
      <c r="G3517" s="4" t="s">
        <v>10</v>
      </c>
    </row>
    <row r="3518" spans="1:6">
      <c r="A3518" t="n">
        <v>37603</v>
      </c>
      <c r="B3518" s="42" t="n">
        <v>46</v>
      </c>
      <c r="C3518" s="7" t="n">
        <v>23</v>
      </c>
      <c r="D3518" s="7" t="n">
        <v>-14.3999996185303</v>
      </c>
      <c r="E3518" s="7" t="n">
        <v>0.00999999977648258</v>
      </c>
      <c r="F3518" s="7" t="n">
        <v>21.7000007629395</v>
      </c>
      <c r="G3518" s="7" t="n">
        <v>-108</v>
      </c>
    </row>
    <row r="3519" spans="1:6">
      <c r="A3519" t="s">
        <v>4</v>
      </c>
      <c r="B3519" s="4" t="s">
        <v>5</v>
      </c>
      <c r="C3519" s="4" t="s">
        <v>9</v>
      </c>
      <c r="D3519" s="4" t="s">
        <v>7</v>
      </c>
      <c r="E3519" s="4" t="s">
        <v>12</v>
      </c>
      <c r="F3519" s="4" t="s">
        <v>10</v>
      </c>
      <c r="G3519" s="4" t="s">
        <v>10</v>
      </c>
      <c r="H3519" s="4" t="s">
        <v>10</v>
      </c>
    </row>
    <row r="3520" spans="1:6">
      <c r="A3520" t="n">
        <v>37622</v>
      </c>
      <c r="B3520" s="45" t="n">
        <v>48</v>
      </c>
      <c r="C3520" s="7" t="n">
        <v>23</v>
      </c>
      <c r="D3520" s="7" t="n">
        <v>0</v>
      </c>
      <c r="E3520" s="7" t="s">
        <v>227</v>
      </c>
      <c r="F3520" s="7" t="n">
        <v>-1</v>
      </c>
      <c r="G3520" s="7" t="n">
        <v>1</v>
      </c>
      <c r="H3520" s="7" t="n">
        <v>0</v>
      </c>
    </row>
    <row r="3521" spans="1:8">
      <c r="A3521" t="s">
        <v>4</v>
      </c>
      <c r="B3521" s="4" t="s">
        <v>5</v>
      </c>
      <c r="C3521" s="4" t="s">
        <v>9</v>
      </c>
      <c r="D3521" s="4" t="s">
        <v>10</v>
      </c>
      <c r="E3521" s="4" t="s">
        <v>10</v>
      </c>
      <c r="F3521" s="4" t="s">
        <v>10</v>
      </c>
      <c r="G3521" s="4" t="s">
        <v>10</v>
      </c>
    </row>
    <row r="3522" spans="1:8">
      <c r="A3522" t="n">
        <v>37654</v>
      </c>
      <c r="B3522" s="42" t="n">
        <v>46</v>
      </c>
      <c r="C3522" s="7" t="n">
        <v>1001</v>
      </c>
      <c r="D3522" s="7" t="n">
        <v>-13.3000001907349</v>
      </c>
      <c r="E3522" s="7" t="n">
        <v>0.600000023841858</v>
      </c>
      <c r="F3522" s="7" t="n">
        <v>21.75</v>
      </c>
      <c r="G3522" s="7" t="n">
        <v>90</v>
      </c>
    </row>
    <row r="3523" spans="1:8">
      <c r="A3523" t="s">
        <v>4</v>
      </c>
      <c r="B3523" s="4" t="s">
        <v>5</v>
      </c>
      <c r="C3523" s="4" t="s">
        <v>9</v>
      </c>
      <c r="D3523" s="4" t="s">
        <v>10</v>
      </c>
      <c r="E3523" s="4" t="s">
        <v>10</v>
      </c>
      <c r="F3523" s="4" t="s">
        <v>10</v>
      </c>
      <c r="G3523" s="4" t="s">
        <v>10</v>
      </c>
    </row>
    <row r="3524" spans="1:8">
      <c r="A3524" t="n">
        <v>37673</v>
      </c>
      <c r="B3524" s="42" t="n">
        <v>46</v>
      </c>
      <c r="C3524" s="7" t="n">
        <v>1002</v>
      </c>
      <c r="D3524" s="7" t="n">
        <v>-13.4499998092651</v>
      </c>
      <c r="E3524" s="7" t="n">
        <v>0.600000023841858</v>
      </c>
      <c r="F3524" s="7" t="n">
        <v>21.4500007629395</v>
      </c>
      <c r="G3524" s="7" t="n">
        <v>90</v>
      </c>
    </row>
    <row r="3525" spans="1:8">
      <c r="A3525" t="s">
        <v>4</v>
      </c>
      <c r="B3525" s="4" t="s">
        <v>5</v>
      </c>
      <c r="C3525" s="4" t="s">
        <v>9</v>
      </c>
      <c r="D3525" s="4" t="s">
        <v>10</v>
      </c>
      <c r="E3525" s="4" t="s">
        <v>10</v>
      </c>
      <c r="F3525" s="4" t="s">
        <v>10</v>
      </c>
      <c r="G3525" s="4" t="s">
        <v>10</v>
      </c>
    </row>
    <row r="3526" spans="1:8">
      <c r="A3526" t="n">
        <v>37692</v>
      </c>
      <c r="B3526" s="42" t="n">
        <v>46</v>
      </c>
      <c r="C3526" s="7" t="n">
        <v>1003</v>
      </c>
      <c r="D3526" s="7" t="n">
        <v>-13.4499998092651</v>
      </c>
      <c r="E3526" s="7" t="n">
        <v>0.600000023841858</v>
      </c>
      <c r="F3526" s="7" t="n">
        <v>22.0499992370605</v>
      </c>
      <c r="G3526" s="7" t="n">
        <v>90</v>
      </c>
    </row>
    <row r="3527" spans="1:8">
      <c r="A3527" t="s">
        <v>4</v>
      </c>
      <c r="B3527" s="4" t="s">
        <v>5</v>
      </c>
      <c r="C3527" s="4" t="s">
        <v>7</v>
      </c>
      <c r="D3527" s="4" t="s">
        <v>7</v>
      </c>
      <c r="E3527" s="4" t="s">
        <v>10</v>
      </c>
      <c r="F3527" s="4" t="s">
        <v>10</v>
      </c>
      <c r="G3527" s="4" t="s">
        <v>10</v>
      </c>
      <c r="H3527" s="4" t="s">
        <v>9</v>
      </c>
    </row>
    <row r="3528" spans="1:8">
      <c r="A3528" t="n">
        <v>37711</v>
      </c>
      <c r="B3528" s="55" t="n">
        <v>45</v>
      </c>
      <c r="C3528" s="7" t="n">
        <v>2</v>
      </c>
      <c r="D3528" s="7" t="n">
        <v>3</v>
      </c>
      <c r="E3528" s="7" t="n">
        <v>-14.8999996185303</v>
      </c>
      <c r="F3528" s="7" t="n">
        <v>1.29999995231628</v>
      </c>
      <c r="G3528" s="7" t="n">
        <v>21.7800006866455</v>
      </c>
      <c r="H3528" s="7" t="n">
        <v>0</v>
      </c>
    </row>
    <row r="3529" spans="1:8">
      <c r="A3529" t="s">
        <v>4</v>
      </c>
      <c r="B3529" s="4" t="s">
        <v>5</v>
      </c>
      <c r="C3529" s="4" t="s">
        <v>7</v>
      </c>
      <c r="D3529" s="4" t="s">
        <v>7</v>
      </c>
      <c r="E3529" s="4" t="s">
        <v>10</v>
      </c>
      <c r="F3529" s="4" t="s">
        <v>10</v>
      </c>
      <c r="G3529" s="4" t="s">
        <v>10</v>
      </c>
      <c r="H3529" s="4" t="s">
        <v>9</v>
      </c>
      <c r="I3529" s="4" t="s">
        <v>7</v>
      </c>
    </row>
    <row r="3530" spans="1:8">
      <c r="A3530" t="n">
        <v>37728</v>
      </c>
      <c r="B3530" s="55" t="n">
        <v>45</v>
      </c>
      <c r="C3530" s="7" t="n">
        <v>4</v>
      </c>
      <c r="D3530" s="7" t="n">
        <v>3</v>
      </c>
      <c r="E3530" s="7" t="n">
        <v>7</v>
      </c>
      <c r="F3530" s="7" t="n">
        <v>45</v>
      </c>
      <c r="G3530" s="7" t="n">
        <v>0</v>
      </c>
      <c r="H3530" s="7" t="n">
        <v>0</v>
      </c>
      <c r="I3530" s="7" t="n">
        <v>0</v>
      </c>
    </row>
    <row r="3531" spans="1:8">
      <c r="A3531" t="s">
        <v>4</v>
      </c>
      <c r="B3531" s="4" t="s">
        <v>5</v>
      </c>
      <c r="C3531" s="4" t="s">
        <v>7</v>
      </c>
      <c r="D3531" s="4" t="s">
        <v>7</v>
      </c>
      <c r="E3531" s="4" t="s">
        <v>10</v>
      </c>
      <c r="F3531" s="4" t="s">
        <v>9</v>
      </c>
    </row>
    <row r="3532" spans="1:8">
      <c r="A3532" t="n">
        <v>37746</v>
      </c>
      <c r="B3532" s="55" t="n">
        <v>45</v>
      </c>
      <c r="C3532" s="7" t="n">
        <v>5</v>
      </c>
      <c r="D3532" s="7" t="n">
        <v>3</v>
      </c>
      <c r="E3532" s="7" t="n">
        <v>4.19999980926514</v>
      </c>
      <c r="F3532" s="7" t="n">
        <v>0</v>
      </c>
    </row>
    <row r="3533" spans="1:8">
      <c r="A3533" t="s">
        <v>4</v>
      </c>
      <c r="B3533" s="4" t="s">
        <v>5</v>
      </c>
      <c r="C3533" s="4" t="s">
        <v>7</v>
      </c>
      <c r="D3533" s="4" t="s">
        <v>7</v>
      </c>
      <c r="E3533" s="4" t="s">
        <v>10</v>
      </c>
      <c r="F3533" s="4" t="s">
        <v>9</v>
      </c>
    </row>
    <row r="3534" spans="1:8">
      <c r="A3534" t="n">
        <v>37755</v>
      </c>
      <c r="B3534" s="55" t="n">
        <v>45</v>
      </c>
      <c r="C3534" s="7" t="n">
        <v>5</v>
      </c>
      <c r="D3534" s="7" t="n">
        <v>3</v>
      </c>
      <c r="E3534" s="7" t="n">
        <v>4</v>
      </c>
      <c r="F3534" s="7" t="n">
        <v>1500</v>
      </c>
    </row>
    <row r="3535" spans="1:8">
      <c r="A3535" t="s">
        <v>4</v>
      </c>
      <c r="B3535" s="4" t="s">
        <v>5</v>
      </c>
      <c r="C3535" s="4" t="s">
        <v>7</v>
      </c>
      <c r="D3535" s="4" t="s">
        <v>7</v>
      </c>
      <c r="E3535" s="4" t="s">
        <v>10</v>
      </c>
      <c r="F3535" s="4" t="s">
        <v>9</v>
      </c>
    </row>
    <row r="3536" spans="1:8">
      <c r="A3536" t="n">
        <v>37764</v>
      </c>
      <c r="B3536" s="55" t="n">
        <v>45</v>
      </c>
      <c r="C3536" s="7" t="n">
        <v>11</v>
      </c>
      <c r="D3536" s="7" t="n">
        <v>3</v>
      </c>
      <c r="E3536" s="7" t="n">
        <v>31.3999996185303</v>
      </c>
      <c r="F3536" s="7" t="n">
        <v>0</v>
      </c>
    </row>
    <row r="3537" spans="1:9">
      <c r="A3537" t="s">
        <v>4</v>
      </c>
      <c r="B3537" s="4" t="s">
        <v>5</v>
      </c>
      <c r="C3537" s="4" t="s">
        <v>7</v>
      </c>
      <c r="D3537" s="4" t="s">
        <v>9</v>
      </c>
      <c r="E3537" s="4" t="s">
        <v>10</v>
      </c>
    </row>
    <row r="3538" spans="1:9">
      <c r="A3538" t="n">
        <v>37773</v>
      </c>
      <c r="B3538" s="25" t="n">
        <v>58</v>
      </c>
      <c r="C3538" s="7" t="n">
        <v>100</v>
      </c>
      <c r="D3538" s="7" t="n">
        <v>1000</v>
      </c>
      <c r="E3538" s="7" t="n">
        <v>1</v>
      </c>
    </row>
    <row r="3539" spans="1:9">
      <c r="A3539" t="s">
        <v>4</v>
      </c>
      <c r="B3539" s="4" t="s">
        <v>5</v>
      </c>
      <c r="C3539" s="4" t="s">
        <v>7</v>
      </c>
      <c r="D3539" s="4" t="s">
        <v>9</v>
      </c>
    </row>
    <row r="3540" spans="1:9">
      <c r="A3540" t="n">
        <v>37781</v>
      </c>
      <c r="B3540" s="25" t="n">
        <v>58</v>
      </c>
      <c r="C3540" s="7" t="n">
        <v>255</v>
      </c>
      <c r="D3540" s="7" t="n">
        <v>0</v>
      </c>
    </row>
    <row r="3541" spans="1:9">
      <c r="A3541" t="s">
        <v>4</v>
      </c>
      <c r="B3541" s="4" t="s">
        <v>5</v>
      </c>
      <c r="C3541" s="4" t="s">
        <v>7</v>
      </c>
      <c r="D3541" s="4" t="s">
        <v>9</v>
      </c>
    </row>
    <row r="3542" spans="1:9">
      <c r="A3542" t="n">
        <v>37785</v>
      </c>
      <c r="B3542" s="55" t="n">
        <v>45</v>
      </c>
      <c r="C3542" s="7" t="n">
        <v>7</v>
      </c>
      <c r="D3542" s="7" t="n">
        <v>255</v>
      </c>
    </row>
    <row r="3543" spans="1:9">
      <c r="A3543" t="s">
        <v>4</v>
      </c>
      <c r="B3543" s="4" t="s">
        <v>5</v>
      </c>
      <c r="C3543" s="4" t="s">
        <v>7</v>
      </c>
      <c r="D3543" s="4" t="s">
        <v>10</v>
      </c>
      <c r="E3543" s="4" t="s">
        <v>9</v>
      </c>
      <c r="F3543" s="4" t="s">
        <v>7</v>
      </c>
    </row>
    <row r="3544" spans="1:9">
      <c r="A3544" t="n">
        <v>37789</v>
      </c>
      <c r="B3544" s="13" t="n">
        <v>49</v>
      </c>
      <c r="C3544" s="7" t="n">
        <v>3</v>
      </c>
      <c r="D3544" s="7" t="n">
        <v>0.699999988079071</v>
      </c>
      <c r="E3544" s="7" t="n">
        <v>500</v>
      </c>
      <c r="F3544" s="7" t="n">
        <v>0</v>
      </c>
    </row>
    <row r="3545" spans="1:9">
      <c r="A3545" t="s">
        <v>4</v>
      </c>
      <c r="B3545" s="4" t="s">
        <v>5</v>
      </c>
      <c r="C3545" s="4" t="s">
        <v>7</v>
      </c>
      <c r="D3545" s="4" t="s">
        <v>9</v>
      </c>
      <c r="E3545" s="4" t="s">
        <v>12</v>
      </c>
    </row>
    <row r="3546" spans="1:9">
      <c r="A3546" t="n">
        <v>37798</v>
      </c>
      <c r="B3546" s="30" t="n">
        <v>51</v>
      </c>
      <c r="C3546" s="7" t="n">
        <v>4</v>
      </c>
      <c r="D3546" s="7" t="n">
        <v>0</v>
      </c>
      <c r="E3546" s="7" t="s">
        <v>484</v>
      </c>
    </row>
    <row r="3547" spans="1:9">
      <c r="A3547" t="s">
        <v>4</v>
      </c>
      <c r="B3547" s="4" t="s">
        <v>5</v>
      </c>
      <c r="C3547" s="4" t="s">
        <v>9</v>
      </c>
    </row>
    <row r="3548" spans="1:9">
      <c r="A3548" t="n">
        <v>37813</v>
      </c>
      <c r="B3548" s="26" t="n">
        <v>16</v>
      </c>
      <c r="C3548" s="7" t="n">
        <v>0</v>
      </c>
    </row>
    <row r="3549" spans="1:9">
      <c r="A3549" t="s">
        <v>4</v>
      </c>
      <c r="B3549" s="4" t="s">
        <v>5</v>
      </c>
      <c r="C3549" s="4" t="s">
        <v>9</v>
      </c>
      <c r="D3549" s="4" t="s">
        <v>52</v>
      </c>
      <c r="E3549" s="4" t="s">
        <v>7</v>
      </c>
      <c r="F3549" s="4" t="s">
        <v>7</v>
      </c>
    </row>
    <row r="3550" spans="1:9">
      <c r="A3550" t="n">
        <v>37816</v>
      </c>
      <c r="B3550" s="31" t="n">
        <v>26</v>
      </c>
      <c r="C3550" s="7" t="n">
        <v>0</v>
      </c>
      <c r="D3550" s="7" t="s">
        <v>485</v>
      </c>
      <c r="E3550" s="7" t="n">
        <v>2</v>
      </c>
      <c r="F3550" s="7" t="n">
        <v>0</v>
      </c>
    </row>
    <row r="3551" spans="1:9">
      <c r="A3551" t="s">
        <v>4</v>
      </c>
      <c r="B3551" s="4" t="s">
        <v>5</v>
      </c>
    </row>
    <row r="3552" spans="1:9">
      <c r="A3552" t="n">
        <v>37829</v>
      </c>
      <c r="B3552" s="32" t="n">
        <v>28</v>
      </c>
    </row>
    <row r="3553" spans="1:6">
      <c r="A3553" t="s">
        <v>4</v>
      </c>
      <c r="B3553" s="4" t="s">
        <v>5</v>
      </c>
      <c r="C3553" s="4" t="s">
        <v>7</v>
      </c>
      <c r="D3553" s="4" t="s">
        <v>9</v>
      </c>
      <c r="E3553" s="4" t="s">
        <v>12</v>
      </c>
    </row>
    <row r="3554" spans="1:6">
      <c r="A3554" t="n">
        <v>37830</v>
      </c>
      <c r="B3554" s="30" t="n">
        <v>51</v>
      </c>
      <c r="C3554" s="7" t="n">
        <v>4</v>
      </c>
      <c r="D3554" s="7" t="n">
        <v>23</v>
      </c>
      <c r="E3554" s="7" t="s">
        <v>463</v>
      </c>
    </row>
    <row r="3555" spans="1:6">
      <c r="A3555" t="s">
        <v>4</v>
      </c>
      <c r="B3555" s="4" t="s">
        <v>5</v>
      </c>
      <c r="C3555" s="4" t="s">
        <v>9</v>
      </c>
    </row>
    <row r="3556" spans="1:6">
      <c r="A3556" t="n">
        <v>37843</v>
      </c>
      <c r="B3556" s="26" t="n">
        <v>16</v>
      </c>
      <c r="C3556" s="7" t="n">
        <v>0</v>
      </c>
    </row>
    <row r="3557" spans="1:6">
      <c r="A3557" t="s">
        <v>4</v>
      </c>
      <c r="B3557" s="4" t="s">
        <v>5</v>
      </c>
      <c r="C3557" s="4" t="s">
        <v>9</v>
      </c>
      <c r="D3557" s="4" t="s">
        <v>7</v>
      </c>
      <c r="E3557" s="4" t="s">
        <v>11</v>
      </c>
      <c r="F3557" s="4" t="s">
        <v>52</v>
      </c>
      <c r="G3557" s="4" t="s">
        <v>7</v>
      </c>
      <c r="H3557" s="4" t="s">
        <v>7</v>
      </c>
      <c r="I3557" s="4" t="s">
        <v>7</v>
      </c>
      <c r="J3557" s="4" t="s">
        <v>11</v>
      </c>
      <c r="K3557" s="4" t="s">
        <v>52</v>
      </c>
      <c r="L3557" s="4" t="s">
        <v>7</v>
      </c>
      <c r="M3557" s="4" t="s">
        <v>7</v>
      </c>
      <c r="N3557" s="4" t="s">
        <v>7</v>
      </c>
      <c r="O3557" s="4" t="s">
        <v>11</v>
      </c>
      <c r="P3557" s="4" t="s">
        <v>52</v>
      </c>
      <c r="Q3557" s="4" t="s">
        <v>7</v>
      </c>
      <c r="R3557" s="4" t="s">
        <v>7</v>
      </c>
    </row>
    <row r="3558" spans="1:6">
      <c r="A3558" t="n">
        <v>37846</v>
      </c>
      <c r="B3558" s="31" t="n">
        <v>26</v>
      </c>
      <c r="C3558" s="7" t="n">
        <v>23</v>
      </c>
      <c r="D3558" s="7" t="n">
        <v>17</v>
      </c>
      <c r="E3558" s="7" t="n">
        <v>28450</v>
      </c>
      <c r="F3558" s="7" t="s">
        <v>486</v>
      </c>
      <c r="G3558" s="7" t="n">
        <v>2</v>
      </c>
      <c r="H3558" s="7" t="n">
        <v>3</v>
      </c>
      <c r="I3558" s="7" t="n">
        <v>17</v>
      </c>
      <c r="J3558" s="7" t="n">
        <v>28451</v>
      </c>
      <c r="K3558" s="7" t="s">
        <v>487</v>
      </c>
      <c r="L3558" s="7" t="n">
        <v>2</v>
      </c>
      <c r="M3558" s="7" t="n">
        <v>3</v>
      </c>
      <c r="N3558" s="7" t="n">
        <v>17</v>
      </c>
      <c r="O3558" s="7" t="n">
        <v>28452</v>
      </c>
      <c r="P3558" s="7" t="s">
        <v>488</v>
      </c>
      <c r="Q3558" s="7" t="n">
        <v>2</v>
      </c>
      <c r="R3558" s="7" t="n">
        <v>0</v>
      </c>
    </row>
    <row r="3559" spans="1:6">
      <c r="A3559" t="s">
        <v>4</v>
      </c>
      <c r="B3559" s="4" t="s">
        <v>5</v>
      </c>
    </row>
    <row r="3560" spans="1:6">
      <c r="A3560" t="n">
        <v>38169</v>
      </c>
      <c r="B3560" s="32" t="n">
        <v>28</v>
      </c>
    </row>
    <row r="3561" spans="1:6">
      <c r="A3561" t="s">
        <v>4</v>
      </c>
      <c r="B3561" s="4" t="s">
        <v>5</v>
      </c>
      <c r="C3561" s="4" t="s">
        <v>9</v>
      </c>
      <c r="D3561" s="4" t="s">
        <v>9</v>
      </c>
      <c r="E3561" s="4" t="s">
        <v>10</v>
      </c>
      <c r="F3561" s="4" t="s">
        <v>7</v>
      </c>
    </row>
    <row r="3562" spans="1:6">
      <c r="A3562" t="n">
        <v>38170</v>
      </c>
      <c r="B3562" s="70" t="n">
        <v>53</v>
      </c>
      <c r="C3562" s="7" t="n">
        <v>0</v>
      </c>
      <c r="D3562" s="7" t="n">
        <v>23</v>
      </c>
      <c r="E3562" s="7" t="n">
        <v>10</v>
      </c>
      <c r="F3562" s="7" t="n">
        <v>0</v>
      </c>
    </row>
    <row r="3563" spans="1:6">
      <c r="A3563" t="s">
        <v>4</v>
      </c>
      <c r="B3563" s="4" t="s">
        <v>5</v>
      </c>
      <c r="C3563" s="4" t="s">
        <v>9</v>
      </c>
    </row>
    <row r="3564" spans="1:6">
      <c r="A3564" t="n">
        <v>38180</v>
      </c>
      <c r="B3564" s="69" t="n">
        <v>54</v>
      </c>
      <c r="C3564" s="7" t="n">
        <v>0</v>
      </c>
    </row>
    <row r="3565" spans="1:6">
      <c r="A3565" t="s">
        <v>4</v>
      </c>
      <c r="B3565" s="4" t="s">
        <v>5</v>
      </c>
      <c r="C3565" s="4" t="s">
        <v>9</v>
      </c>
      <c r="D3565" s="4" t="s">
        <v>9</v>
      </c>
      <c r="E3565" s="4" t="s">
        <v>9</v>
      </c>
    </row>
    <row r="3566" spans="1:6">
      <c r="A3566" t="n">
        <v>38183</v>
      </c>
      <c r="B3566" s="63" t="n">
        <v>61</v>
      </c>
      <c r="C3566" s="7" t="n">
        <v>0</v>
      </c>
      <c r="D3566" s="7" t="n">
        <v>23</v>
      </c>
      <c r="E3566" s="7" t="n">
        <v>1000</v>
      </c>
    </row>
    <row r="3567" spans="1:6">
      <c r="A3567" t="s">
        <v>4</v>
      </c>
      <c r="B3567" s="4" t="s">
        <v>5</v>
      </c>
      <c r="C3567" s="4" t="s">
        <v>7</v>
      </c>
      <c r="D3567" s="4" t="s">
        <v>9</v>
      </c>
      <c r="E3567" s="4" t="s">
        <v>12</v>
      </c>
    </row>
    <row r="3568" spans="1:6">
      <c r="A3568" t="n">
        <v>38190</v>
      </c>
      <c r="B3568" s="30" t="n">
        <v>51</v>
      </c>
      <c r="C3568" s="7" t="n">
        <v>4</v>
      </c>
      <c r="D3568" s="7" t="n">
        <v>0</v>
      </c>
      <c r="E3568" s="7" t="s">
        <v>119</v>
      </c>
    </row>
    <row r="3569" spans="1:18">
      <c r="A3569" t="s">
        <v>4</v>
      </c>
      <c r="B3569" s="4" t="s">
        <v>5</v>
      </c>
      <c r="C3569" s="4" t="s">
        <v>9</v>
      </c>
    </row>
    <row r="3570" spans="1:18">
      <c r="A3570" t="n">
        <v>38203</v>
      </c>
      <c r="B3570" s="26" t="n">
        <v>16</v>
      </c>
      <c r="C3570" s="7" t="n">
        <v>0</v>
      </c>
    </row>
    <row r="3571" spans="1:18">
      <c r="A3571" t="s">
        <v>4</v>
      </c>
      <c r="B3571" s="4" t="s">
        <v>5</v>
      </c>
      <c r="C3571" s="4" t="s">
        <v>9</v>
      </c>
      <c r="D3571" s="4" t="s">
        <v>7</v>
      </c>
      <c r="E3571" s="4" t="s">
        <v>11</v>
      </c>
      <c r="F3571" s="4" t="s">
        <v>52</v>
      </c>
      <c r="G3571" s="4" t="s">
        <v>7</v>
      </c>
      <c r="H3571" s="4" t="s">
        <v>7</v>
      </c>
    </row>
    <row r="3572" spans="1:18">
      <c r="A3572" t="n">
        <v>38206</v>
      </c>
      <c r="B3572" s="31" t="n">
        <v>26</v>
      </c>
      <c r="C3572" s="7" t="n">
        <v>0</v>
      </c>
      <c r="D3572" s="7" t="n">
        <v>17</v>
      </c>
      <c r="E3572" s="7" t="n">
        <v>61971</v>
      </c>
      <c r="F3572" s="7" t="s">
        <v>489</v>
      </c>
      <c r="G3572" s="7" t="n">
        <v>2</v>
      </c>
      <c r="H3572" s="7" t="n">
        <v>0</v>
      </c>
    </row>
    <row r="3573" spans="1:18">
      <c r="A3573" t="s">
        <v>4</v>
      </c>
      <c r="B3573" s="4" t="s">
        <v>5</v>
      </c>
    </row>
    <row r="3574" spans="1:18">
      <c r="A3574" t="n">
        <v>38231</v>
      </c>
      <c r="B3574" s="32" t="n">
        <v>28</v>
      </c>
    </row>
    <row r="3575" spans="1:18">
      <c r="A3575" t="s">
        <v>4</v>
      </c>
      <c r="B3575" s="4" t="s">
        <v>5</v>
      </c>
      <c r="C3575" s="4" t="s">
        <v>7</v>
      </c>
      <c r="D3575" s="4" t="s">
        <v>9</v>
      </c>
      <c r="E3575" s="4" t="s">
        <v>12</v>
      </c>
      <c r="F3575" s="4" t="s">
        <v>12</v>
      </c>
      <c r="G3575" s="4" t="s">
        <v>12</v>
      </c>
      <c r="H3575" s="4" t="s">
        <v>12</v>
      </c>
    </row>
    <row r="3576" spans="1:18">
      <c r="A3576" t="n">
        <v>38232</v>
      </c>
      <c r="B3576" s="30" t="n">
        <v>51</v>
      </c>
      <c r="C3576" s="7" t="n">
        <v>3</v>
      </c>
      <c r="D3576" s="7" t="n">
        <v>23</v>
      </c>
      <c r="E3576" s="7" t="s">
        <v>246</v>
      </c>
      <c r="F3576" s="7" t="s">
        <v>246</v>
      </c>
      <c r="G3576" s="7" t="s">
        <v>245</v>
      </c>
      <c r="H3576" s="7" t="s">
        <v>246</v>
      </c>
    </row>
    <row r="3577" spans="1:18">
      <c r="A3577" t="s">
        <v>4</v>
      </c>
      <c r="B3577" s="4" t="s">
        <v>5</v>
      </c>
      <c r="C3577" s="4" t="s">
        <v>9</v>
      </c>
      <c r="D3577" s="4" t="s">
        <v>7</v>
      </c>
    </row>
    <row r="3578" spans="1:18">
      <c r="A3578" t="n">
        <v>38245</v>
      </c>
      <c r="B3578" s="71" t="n">
        <v>96</v>
      </c>
      <c r="C3578" s="7" t="n">
        <v>23</v>
      </c>
      <c r="D3578" s="7" t="n">
        <v>1</v>
      </c>
    </row>
    <row r="3579" spans="1:18">
      <c r="A3579" t="s">
        <v>4</v>
      </c>
      <c r="B3579" s="4" t="s">
        <v>5</v>
      </c>
      <c r="C3579" s="4" t="s">
        <v>9</v>
      </c>
      <c r="D3579" s="4" t="s">
        <v>7</v>
      </c>
      <c r="E3579" s="4" t="s">
        <v>10</v>
      </c>
      <c r="F3579" s="4" t="s">
        <v>10</v>
      </c>
      <c r="G3579" s="4" t="s">
        <v>10</v>
      </c>
    </row>
    <row r="3580" spans="1:18">
      <c r="A3580" t="n">
        <v>38249</v>
      </c>
      <c r="B3580" s="71" t="n">
        <v>96</v>
      </c>
      <c r="C3580" s="7" t="n">
        <v>23</v>
      </c>
      <c r="D3580" s="7" t="n">
        <v>2</v>
      </c>
      <c r="E3580" s="7" t="n">
        <v>-15.3000001907349</v>
      </c>
      <c r="F3580" s="7" t="n">
        <v>0</v>
      </c>
      <c r="G3580" s="7" t="n">
        <v>22.1000003814697</v>
      </c>
    </row>
    <row r="3581" spans="1:18">
      <c r="A3581" t="s">
        <v>4</v>
      </c>
      <c r="B3581" s="4" t="s">
        <v>5</v>
      </c>
      <c r="C3581" s="4" t="s">
        <v>9</v>
      </c>
      <c r="D3581" s="4" t="s">
        <v>7</v>
      </c>
      <c r="E3581" s="4" t="s">
        <v>10</v>
      </c>
      <c r="F3581" s="4" t="s">
        <v>10</v>
      </c>
      <c r="G3581" s="4" t="s">
        <v>10</v>
      </c>
    </row>
    <row r="3582" spans="1:18">
      <c r="A3582" t="n">
        <v>38265</v>
      </c>
      <c r="B3582" s="71" t="n">
        <v>96</v>
      </c>
      <c r="C3582" s="7" t="n">
        <v>23</v>
      </c>
      <c r="D3582" s="7" t="n">
        <v>2</v>
      </c>
      <c r="E3582" s="7" t="n">
        <v>-15.3000001907349</v>
      </c>
      <c r="F3582" s="7" t="n">
        <v>0</v>
      </c>
      <c r="G3582" s="7" t="n">
        <v>24.2999992370605</v>
      </c>
    </row>
    <row r="3583" spans="1:18">
      <c r="A3583" t="s">
        <v>4</v>
      </c>
      <c r="B3583" s="4" t="s">
        <v>5</v>
      </c>
      <c r="C3583" s="4" t="s">
        <v>9</v>
      </c>
      <c r="D3583" s="4" t="s">
        <v>7</v>
      </c>
      <c r="E3583" s="4" t="s">
        <v>11</v>
      </c>
      <c r="F3583" s="4" t="s">
        <v>7</v>
      </c>
      <c r="G3583" s="4" t="s">
        <v>9</v>
      </c>
    </row>
    <row r="3584" spans="1:18">
      <c r="A3584" t="n">
        <v>38281</v>
      </c>
      <c r="B3584" s="71" t="n">
        <v>96</v>
      </c>
      <c r="C3584" s="7" t="n">
        <v>23</v>
      </c>
      <c r="D3584" s="7" t="n">
        <v>0</v>
      </c>
      <c r="E3584" s="7" t="n">
        <v>1067030938</v>
      </c>
      <c r="F3584" s="7" t="n">
        <v>1</v>
      </c>
      <c r="G3584" s="7" t="n">
        <v>0</v>
      </c>
    </row>
    <row r="3585" spans="1:8">
      <c r="A3585" t="s">
        <v>4</v>
      </c>
      <c r="B3585" s="4" t="s">
        <v>5</v>
      </c>
      <c r="C3585" s="4" t="s">
        <v>9</v>
      </c>
      <c r="D3585" s="4" t="s">
        <v>7</v>
      </c>
    </row>
    <row r="3586" spans="1:8">
      <c r="A3586" t="n">
        <v>38292</v>
      </c>
      <c r="B3586" s="67" t="n">
        <v>56</v>
      </c>
      <c r="C3586" s="7" t="n">
        <v>23</v>
      </c>
      <c r="D3586" s="7" t="n">
        <v>0</v>
      </c>
    </row>
    <row r="3587" spans="1:8">
      <c r="A3587" t="s">
        <v>4</v>
      </c>
      <c r="B3587" s="4" t="s">
        <v>5</v>
      </c>
      <c r="C3587" s="4" t="s">
        <v>7</v>
      </c>
      <c r="D3587" s="4" t="s">
        <v>9</v>
      </c>
      <c r="E3587" s="4" t="s">
        <v>10</v>
      </c>
    </row>
    <row r="3588" spans="1:8">
      <c r="A3588" t="n">
        <v>38296</v>
      </c>
      <c r="B3588" s="25" t="n">
        <v>58</v>
      </c>
      <c r="C3588" s="7" t="n">
        <v>101</v>
      </c>
      <c r="D3588" s="7" t="n">
        <v>500</v>
      </c>
      <c r="E3588" s="7" t="n">
        <v>1</v>
      </c>
    </row>
    <row r="3589" spans="1:8">
      <c r="A3589" t="s">
        <v>4</v>
      </c>
      <c r="B3589" s="4" t="s">
        <v>5</v>
      </c>
      <c r="C3589" s="4" t="s">
        <v>7</v>
      </c>
      <c r="D3589" s="4" t="s">
        <v>9</v>
      </c>
    </row>
    <row r="3590" spans="1:8">
      <c r="A3590" t="n">
        <v>38304</v>
      </c>
      <c r="B3590" s="25" t="n">
        <v>58</v>
      </c>
      <c r="C3590" s="7" t="n">
        <v>254</v>
      </c>
      <c r="D3590" s="7" t="n">
        <v>0</v>
      </c>
    </row>
    <row r="3591" spans="1:8">
      <c r="A3591" t="s">
        <v>4</v>
      </c>
      <c r="B3591" s="4" t="s">
        <v>5</v>
      </c>
      <c r="C3591" s="4" t="s">
        <v>7</v>
      </c>
    </row>
    <row r="3592" spans="1:8">
      <c r="A3592" t="n">
        <v>38308</v>
      </c>
      <c r="B3592" s="54" t="n">
        <v>116</v>
      </c>
      <c r="C3592" s="7" t="n">
        <v>0</v>
      </c>
    </row>
    <row r="3593" spans="1:8">
      <c r="A3593" t="s">
        <v>4</v>
      </c>
      <c r="B3593" s="4" t="s">
        <v>5</v>
      </c>
      <c r="C3593" s="4" t="s">
        <v>7</v>
      </c>
      <c r="D3593" s="4" t="s">
        <v>9</v>
      </c>
    </row>
    <row r="3594" spans="1:8">
      <c r="A3594" t="n">
        <v>38310</v>
      </c>
      <c r="B3594" s="54" t="n">
        <v>116</v>
      </c>
      <c r="C3594" s="7" t="n">
        <v>2</v>
      </c>
      <c r="D3594" s="7" t="n">
        <v>1</v>
      </c>
    </row>
    <row r="3595" spans="1:8">
      <c r="A3595" t="s">
        <v>4</v>
      </c>
      <c r="B3595" s="4" t="s">
        <v>5</v>
      </c>
      <c r="C3595" s="4" t="s">
        <v>7</v>
      </c>
      <c r="D3595" s="4" t="s">
        <v>11</v>
      </c>
    </row>
    <row r="3596" spans="1:8">
      <c r="A3596" t="n">
        <v>38314</v>
      </c>
      <c r="B3596" s="54" t="n">
        <v>116</v>
      </c>
      <c r="C3596" s="7" t="n">
        <v>5</v>
      </c>
      <c r="D3596" s="7" t="n">
        <v>1097859072</v>
      </c>
    </row>
    <row r="3597" spans="1:8">
      <c r="A3597" t="s">
        <v>4</v>
      </c>
      <c r="B3597" s="4" t="s">
        <v>5</v>
      </c>
      <c r="C3597" s="4" t="s">
        <v>7</v>
      </c>
      <c r="D3597" s="4" t="s">
        <v>9</v>
      </c>
    </row>
    <row r="3598" spans="1:8">
      <c r="A3598" t="n">
        <v>38320</v>
      </c>
      <c r="B3598" s="54" t="n">
        <v>116</v>
      </c>
      <c r="C3598" s="7" t="n">
        <v>6</v>
      </c>
      <c r="D3598" s="7" t="n">
        <v>1</v>
      </c>
    </row>
    <row r="3599" spans="1:8">
      <c r="A3599" t="s">
        <v>4</v>
      </c>
      <c r="B3599" s="4" t="s">
        <v>5</v>
      </c>
      <c r="C3599" s="4" t="s">
        <v>7</v>
      </c>
      <c r="D3599" s="4" t="s">
        <v>7</v>
      </c>
      <c r="E3599" s="4" t="s">
        <v>10</v>
      </c>
      <c r="F3599" s="4" t="s">
        <v>10</v>
      </c>
      <c r="G3599" s="4" t="s">
        <v>10</v>
      </c>
      <c r="H3599" s="4" t="s">
        <v>9</v>
      </c>
    </row>
    <row r="3600" spans="1:8">
      <c r="A3600" t="n">
        <v>38324</v>
      </c>
      <c r="B3600" s="55" t="n">
        <v>45</v>
      </c>
      <c r="C3600" s="7" t="n">
        <v>2</v>
      </c>
      <c r="D3600" s="7" t="n">
        <v>3</v>
      </c>
      <c r="E3600" s="7" t="n">
        <v>-9.10000038146973</v>
      </c>
      <c r="F3600" s="7" t="n">
        <v>1.38999998569489</v>
      </c>
      <c r="G3600" s="7" t="n">
        <v>21.1000003814697</v>
      </c>
      <c r="H3600" s="7" t="n">
        <v>0</v>
      </c>
    </row>
    <row r="3601" spans="1:8">
      <c r="A3601" t="s">
        <v>4</v>
      </c>
      <c r="B3601" s="4" t="s">
        <v>5</v>
      </c>
      <c r="C3601" s="4" t="s">
        <v>7</v>
      </c>
      <c r="D3601" s="4" t="s">
        <v>7</v>
      </c>
      <c r="E3601" s="4" t="s">
        <v>10</v>
      </c>
      <c r="F3601" s="4" t="s">
        <v>10</v>
      </c>
      <c r="G3601" s="4" t="s">
        <v>10</v>
      </c>
      <c r="H3601" s="4" t="s">
        <v>9</v>
      </c>
      <c r="I3601" s="4" t="s">
        <v>7</v>
      </c>
    </row>
    <row r="3602" spans="1:8">
      <c r="A3602" t="n">
        <v>38341</v>
      </c>
      <c r="B3602" s="55" t="n">
        <v>45</v>
      </c>
      <c r="C3602" s="7" t="n">
        <v>4</v>
      </c>
      <c r="D3602" s="7" t="n">
        <v>3</v>
      </c>
      <c r="E3602" s="7" t="n">
        <v>9</v>
      </c>
      <c r="F3602" s="7" t="n">
        <v>200</v>
      </c>
      <c r="G3602" s="7" t="n">
        <v>0</v>
      </c>
      <c r="H3602" s="7" t="n">
        <v>0</v>
      </c>
      <c r="I3602" s="7" t="n">
        <v>0</v>
      </c>
    </row>
    <row r="3603" spans="1:8">
      <c r="A3603" t="s">
        <v>4</v>
      </c>
      <c r="B3603" s="4" t="s">
        <v>5</v>
      </c>
      <c r="C3603" s="4" t="s">
        <v>7</v>
      </c>
      <c r="D3603" s="4" t="s">
        <v>7</v>
      </c>
      <c r="E3603" s="4" t="s">
        <v>10</v>
      </c>
      <c r="F3603" s="4" t="s">
        <v>9</v>
      </c>
    </row>
    <row r="3604" spans="1:8">
      <c r="A3604" t="n">
        <v>38359</v>
      </c>
      <c r="B3604" s="55" t="n">
        <v>45</v>
      </c>
      <c r="C3604" s="7" t="n">
        <v>5</v>
      </c>
      <c r="D3604" s="7" t="n">
        <v>3</v>
      </c>
      <c r="E3604" s="7" t="n">
        <v>2.5</v>
      </c>
      <c r="F3604" s="7" t="n">
        <v>0</v>
      </c>
    </row>
    <row r="3605" spans="1:8">
      <c r="A3605" t="s">
        <v>4</v>
      </c>
      <c r="B3605" s="4" t="s">
        <v>5</v>
      </c>
      <c r="C3605" s="4" t="s">
        <v>7</v>
      </c>
      <c r="D3605" s="4" t="s">
        <v>7</v>
      </c>
      <c r="E3605" s="4" t="s">
        <v>10</v>
      </c>
      <c r="F3605" s="4" t="s">
        <v>9</v>
      </c>
    </row>
    <row r="3606" spans="1:8">
      <c r="A3606" t="n">
        <v>38368</v>
      </c>
      <c r="B3606" s="55" t="n">
        <v>45</v>
      </c>
      <c r="C3606" s="7" t="n">
        <v>11</v>
      </c>
      <c r="D3606" s="7" t="n">
        <v>3</v>
      </c>
      <c r="E3606" s="7" t="n">
        <v>31.3999996185303</v>
      </c>
      <c r="F3606" s="7" t="n">
        <v>0</v>
      </c>
    </row>
    <row r="3607" spans="1:8">
      <c r="A3607" t="s">
        <v>4</v>
      </c>
      <c r="B3607" s="4" t="s">
        <v>5</v>
      </c>
      <c r="C3607" s="4" t="s">
        <v>7</v>
      </c>
      <c r="D3607" s="4" t="s">
        <v>7</v>
      </c>
      <c r="E3607" s="4" t="s">
        <v>10</v>
      </c>
      <c r="F3607" s="4" t="s">
        <v>10</v>
      </c>
      <c r="G3607" s="4" t="s">
        <v>10</v>
      </c>
      <c r="H3607" s="4" t="s">
        <v>9</v>
      </c>
    </row>
    <row r="3608" spans="1:8">
      <c r="A3608" t="n">
        <v>38377</v>
      </c>
      <c r="B3608" s="55" t="n">
        <v>45</v>
      </c>
      <c r="C3608" s="7" t="n">
        <v>2</v>
      </c>
      <c r="D3608" s="7" t="n">
        <v>3</v>
      </c>
      <c r="E3608" s="7" t="n">
        <v>-7.09999990463257</v>
      </c>
      <c r="F3608" s="7" t="n">
        <v>1.38999998569489</v>
      </c>
      <c r="G3608" s="7" t="n">
        <v>22.1000003814697</v>
      </c>
      <c r="H3608" s="7" t="n">
        <v>4000</v>
      </c>
    </row>
    <row r="3609" spans="1:8">
      <c r="A3609" t="s">
        <v>4</v>
      </c>
      <c r="B3609" s="4" t="s">
        <v>5</v>
      </c>
      <c r="C3609" s="4" t="s">
        <v>7</v>
      </c>
      <c r="D3609" s="4" t="s">
        <v>7</v>
      </c>
      <c r="E3609" s="4" t="s">
        <v>10</v>
      </c>
      <c r="F3609" s="4" t="s">
        <v>10</v>
      </c>
      <c r="G3609" s="4" t="s">
        <v>10</v>
      </c>
      <c r="H3609" s="4" t="s">
        <v>9</v>
      </c>
      <c r="I3609" s="4" t="s">
        <v>7</v>
      </c>
    </row>
    <row r="3610" spans="1:8">
      <c r="A3610" t="n">
        <v>38394</v>
      </c>
      <c r="B3610" s="55" t="n">
        <v>45</v>
      </c>
      <c r="C3610" s="7" t="n">
        <v>4</v>
      </c>
      <c r="D3610" s="7" t="n">
        <v>3</v>
      </c>
      <c r="E3610" s="7" t="n">
        <v>9</v>
      </c>
      <c r="F3610" s="7" t="n">
        <v>220</v>
      </c>
      <c r="G3610" s="7" t="n">
        <v>0</v>
      </c>
      <c r="H3610" s="7" t="n">
        <v>4000</v>
      </c>
      <c r="I3610" s="7" t="n">
        <v>0</v>
      </c>
    </row>
    <row r="3611" spans="1:8">
      <c r="A3611" t="s">
        <v>4</v>
      </c>
      <c r="B3611" s="4" t="s">
        <v>5</v>
      </c>
      <c r="C3611" s="4" t="s">
        <v>9</v>
      </c>
      <c r="D3611" s="4" t="s">
        <v>10</v>
      </c>
      <c r="E3611" s="4" t="s">
        <v>10</v>
      </c>
      <c r="F3611" s="4" t="s">
        <v>10</v>
      </c>
      <c r="G3611" s="4" t="s">
        <v>10</v>
      </c>
    </row>
    <row r="3612" spans="1:8">
      <c r="A3612" t="n">
        <v>38412</v>
      </c>
      <c r="B3612" s="42" t="n">
        <v>46</v>
      </c>
      <c r="C3612" s="7" t="n">
        <v>23</v>
      </c>
      <c r="D3612" s="7" t="n">
        <v>-11</v>
      </c>
      <c r="E3612" s="7" t="n">
        <v>0.00999999977648258</v>
      </c>
      <c r="F3612" s="7" t="n">
        <v>24.1499996185303</v>
      </c>
      <c r="G3612" s="7" t="n">
        <v>110</v>
      </c>
    </row>
    <row r="3613" spans="1:8">
      <c r="A3613" t="s">
        <v>4</v>
      </c>
      <c r="B3613" s="4" t="s">
        <v>5</v>
      </c>
      <c r="C3613" s="4" t="s">
        <v>9</v>
      </c>
      <c r="D3613" s="4" t="s">
        <v>9</v>
      </c>
      <c r="E3613" s="4" t="s">
        <v>10</v>
      </c>
      <c r="F3613" s="4" t="s">
        <v>10</v>
      </c>
      <c r="G3613" s="4" t="s">
        <v>10</v>
      </c>
      <c r="H3613" s="4" t="s">
        <v>10</v>
      </c>
      <c r="I3613" s="4" t="s">
        <v>7</v>
      </c>
      <c r="J3613" s="4" t="s">
        <v>9</v>
      </c>
    </row>
    <row r="3614" spans="1:8">
      <c r="A3614" t="n">
        <v>38431</v>
      </c>
      <c r="B3614" s="66" t="n">
        <v>55</v>
      </c>
      <c r="C3614" s="7" t="n">
        <v>23</v>
      </c>
      <c r="D3614" s="7" t="n">
        <v>65533</v>
      </c>
      <c r="E3614" s="7" t="n">
        <v>-7</v>
      </c>
      <c r="F3614" s="7" t="n">
        <v>0</v>
      </c>
      <c r="G3614" s="7" t="n">
        <v>22.1499996185303</v>
      </c>
      <c r="H3614" s="7" t="n">
        <v>1.20000004768372</v>
      </c>
      <c r="I3614" s="7" t="n">
        <v>1</v>
      </c>
      <c r="J3614" s="7" t="n">
        <v>0</v>
      </c>
    </row>
    <row r="3615" spans="1:8">
      <c r="A3615" t="s">
        <v>4</v>
      </c>
      <c r="B3615" s="4" t="s">
        <v>5</v>
      </c>
      <c r="C3615" s="4" t="s">
        <v>9</v>
      </c>
      <c r="D3615" s="4" t="s">
        <v>7</v>
      </c>
    </row>
    <row r="3616" spans="1:8">
      <c r="A3616" t="n">
        <v>38455</v>
      </c>
      <c r="B3616" s="67" t="n">
        <v>56</v>
      </c>
      <c r="C3616" s="7" t="n">
        <v>23</v>
      </c>
      <c r="D3616" s="7" t="n">
        <v>0</v>
      </c>
    </row>
    <row r="3617" spans="1:10">
      <c r="A3617" t="s">
        <v>4</v>
      </c>
      <c r="B3617" s="4" t="s">
        <v>5</v>
      </c>
      <c r="C3617" s="4" t="s">
        <v>9</v>
      </c>
      <c r="D3617" s="4" t="s">
        <v>7</v>
      </c>
      <c r="E3617" s="4" t="s">
        <v>10</v>
      </c>
      <c r="F3617" s="4" t="s">
        <v>9</v>
      </c>
    </row>
    <row r="3618" spans="1:10">
      <c r="A3618" t="n">
        <v>38459</v>
      </c>
      <c r="B3618" s="47" t="n">
        <v>59</v>
      </c>
      <c r="C3618" s="7" t="n">
        <v>23</v>
      </c>
      <c r="D3618" s="7" t="n">
        <v>13</v>
      </c>
      <c r="E3618" s="7" t="n">
        <v>0.150000005960464</v>
      </c>
      <c r="F3618" s="7" t="n">
        <v>0</v>
      </c>
    </row>
    <row r="3619" spans="1:10">
      <c r="A3619" t="s">
        <v>4</v>
      </c>
      <c r="B3619" s="4" t="s">
        <v>5</v>
      </c>
      <c r="C3619" s="4" t="s">
        <v>9</v>
      </c>
    </row>
    <row r="3620" spans="1:10">
      <c r="A3620" t="n">
        <v>38469</v>
      </c>
      <c r="B3620" s="26" t="n">
        <v>16</v>
      </c>
      <c r="C3620" s="7" t="n">
        <v>1000</v>
      </c>
    </row>
    <row r="3621" spans="1:10">
      <c r="A3621" t="s">
        <v>4</v>
      </c>
      <c r="B3621" s="4" t="s">
        <v>5</v>
      </c>
      <c r="C3621" s="4" t="s">
        <v>9</v>
      </c>
      <c r="D3621" s="4" t="s">
        <v>9</v>
      </c>
      <c r="E3621" s="4" t="s">
        <v>9</v>
      </c>
    </row>
    <row r="3622" spans="1:10">
      <c r="A3622" t="n">
        <v>38472</v>
      </c>
      <c r="B3622" s="63" t="n">
        <v>61</v>
      </c>
      <c r="C3622" s="7" t="n">
        <v>23</v>
      </c>
      <c r="D3622" s="7" t="n">
        <v>0</v>
      </c>
      <c r="E3622" s="7" t="n">
        <v>1000</v>
      </c>
    </row>
    <row r="3623" spans="1:10">
      <c r="A3623" t="s">
        <v>4</v>
      </c>
      <c r="B3623" s="4" t="s">
        <v>5</v>
      </c>
      <c r="C3623" s="4" t="s">
        <v>9</v>
      </c>
      <c r="D3623" s="4" t="s">
        <v>10</v>
      </c>
      <c r="E3623" s="4" t="s">
        <v>10</v>
      </c>
      <c r="F3623" s="4" t="s">
        <v>7</v>
      </c>
    </row>
    <row r="3624" spans="1:10">
      <c r="A3624" t="n">
        <v>38479</v>
      </c>
      <c r="B3624" s="68" t="n">
        <v>52</v>
      </c>
      <c r="C3624" s="7" t="n">
        <v>23</v>
      </c>
      <c r="D3624" s="7" t="n">
        <v>190</v>
      </c>
      <c r="E3624" s="7" t="n">
        <v>10</v>
      </c>
      <c r="F3624" s="7" t="n">
        <v>0</v>
      </c>
    </row>
    <row r="3625" spans="1:10">
      <c r="A3625" t="s">
        <v>4</v>
      </c>
      <c r="B3625" s="4" t="s">
        <v>5</v>
      </c>
      <c r="C3625" s="4" t="s">
        <v>9</v>
      </c>
    </row>
    <row r="3626" spans="1:10">
      <c r="A3626" t="n">
        <v>38491</v>
      </c>
      <c r="B3626" s="69" t="n">
        <v>54</v>
      </c>
      <c r="C3626" s="7" t="n">
        <v>23</v>
      </c>
    </row>
    <row r="3627" spans="1:10">
      <c r="A3627" t="s">
        <v>4</v>
      </c>
      <c r="B3627" s="4" t="s">
        <v>5</v>
      </c>
      <c r="C3627" s="4" t="s">
        <v>7</v>
      </c>
      <c r="D3627" s="4" t="s">
        <v>9</v>
      </c>
      <c r="E3627" s="4" t="s">
        <v>12</v>
      </c>
    </row>
    <row r="3628" spans="1:10">
      <c r="A3628" t="n">
        <v>38494</v>
      </c>
      <c r="B3628" s="30" t="n">
        <v>51</v>
      </c>
      <c r="C3628" s="7" t="n">
        <v>4</v>
      </c>
      <c r="D3628" s="7" t="n">
        <v>23</v>
      </c>
      <c r="E3628" s="7" t="s">
        <v>287</v>
      </c>
    </row>
    <row r="3629" spans="1:10">
      <c r="A3629" t="s">
        <v>4</v>
      </c>
      <c r="B3629" s="4" t="s">
        <v>5</v>
      </c>
      <c r="C3629" s="4" t="s">
        <v>9</v>
      </c>
    </row>
    <row r="3630" spans="1:10">
      <c r="A3630" t="n">
        <v>38508</v>
      </c>
      <c r="B3630" s="26" t="n">
        <v>16</v>
      </c>
      <c r="C3630" s="7" t="n">
        <v>0</v>
      </c>
    </row>
    <row r="3631" spans="1:10">
      <c r="A3631" t="s">
        <v>4</v>
      </c>
      <c r="B3631" s="4" t="s">
        <v>5</v>
      </c>
      <c r="C3631" s="4" t="s">
        <v>9</v>
      </c>
      <c r="D3631" s="4" t="s">
        <v>7</v>
      </c>
      <c r="E3631" s="4" t="s">
        <v>11</v>
      </c>
      <c r="F3631" s="4" t="s">
        <v>52</v>
      </c>
      <c r="G3631" s="4" t="s">
        <v>7</v>
      </c>
      <c r="H3631" s="4" t="s">
        <v>7</v>
      </c>
      <c r="I3631" s="4" t="s">
        <v>7</v>
      </c>
      <c r="J3631" s="4" t="s">
        <v>11</v>
      </c>
      <c r="K3631" s="4" t="s">
        <v>52</v>
      </c>
      <c r="L3631" s="4" t="s">
        <v>7</v>
      </c>
      <c r="M3631" s="4" t="s">
        <v>7</v>
      </c>
      <c r="N3631" s="4" t="s">
        <v>7</v>
      </c>
      <c r="O3631" s="4" t="s">
        <v>11</v>
      </c>
      <c r="P3631" s="4" t="s">
        <v>52</v>
      </c>
      <c r="Q3631" s="4" t="s">
        <v>7</v>
      </c>
      <c r="R3631" s="4" t="s">
        <v>7</v>
      </c>
    </row>
    <row r="3632" spans="1:10">
      <c r="A3632" t="n">
        <v>38511</v>
      </c>
      <c r="B3632" s="31" t="n">
        <v>26</v>
      </c>
      <c r="C3632" s="7" t="n">
        <v>23</v>
      </c>
      <c r="D3632" s="7" t="n">
        <v>17</v>
      </c>
      <c r="E3632" s="7" t="n">
        <v>28453</v>
      </c>
      <c r="F3632" s="7" t="s">
        <v>490</v>
      </c>
      <c r="G3632" s="7" t="n">
        <v>2</v>
      </c>
      <c r="H3632" s="7" t="n">
        <v>3</v>
      </c>
      <c r="I3632" s="7" t="n">
        <v>17</v>
      </c>
      <c r="J3632" s="7" t="n">
        <v>28454</v>
      </c>
      <c r="K3632" s="7" t="s">
        <v>491</v>
      </c>
      <c r="L3632" s="7" t="n">
        <v>2</v>
      </c>
      <c r="M3632" s="7" t="n">
        <v>3</v>
      </c>
      <c r="N3632" s="7" t="n">
        <v>17</v>
      </c>
      <c r="O3632" s="7" t="n">
        <v>28455</v>
      </c>
      <c r="P3632" s="7" t="s">
        <v>492</v>
      </c>
      <c r="Q3632" s="7" t="n">
        <v>2</v>
      </c>
      <c r="R3632" s="7" t="n">
        <v>0</v>
      </c>
    </row>
    <row r="3633" spans="1:18">
      <c r="A3633" t="s">
        <v>4</v>
      </c>
      <c r="B3633" s="4" t="s">
        <v>5</v>
      </c>
    </row>
    <row r="3634" spans="1:18">
      <c r="A3634" t="n">
        <v>38782</v>
      </c>
      <c r="B3634" s="32" t="n">
        <v>28</v>
      </c>
    </row>
    <row r="3635" spans="1:18">
      <c r="A3635" t="s">
        <v>4</v>
      </c>
      <c r="B3635" s="4" t="s">
        <v>5</v>
      </c>
      <c r="C3635" s="4" t="s">
        <v>7</v>
      </c>
      <c r="D3635" s="4" t="s">
        <v>9</v>
      </c>
      <c r="E3635" s="4" t="s">
        <v>7</v>
      </c>
      <c r="F3635" s="4" t="s">
        <v>7</v>
      </c>
      <c r="G3635" s="4" t="s">
        <v>7</v>
      </c>
      <c r="H3635" s="4" t="s">
        <v>7</v>
      </c>
    </row>
    <row r="3636" spans="1:18">
      <c r="A3636" t="n">
        <v>38783</v>
      </c>
      <c r="B3636" s="30" t="n">
        <v>51</v>
      </c>
      <c r="C3636" s="7" t="n">
        <v>2</v>
      </c>
      <c r="D3636" s="7" t="n">
        <v>23</v>
      </c>
      <c r="E3636" s="7" t="n">
        <v>1</v>
      </c>
      <c r="F3636" s="7" t="n">
        <v>0</v>
      </c>
      <c r="G3636" s="7" t="n">
        <v>127</v>
      </c>
      <c r="H3636" s="7" t="n">
        <v>0</v>
      </c>
    </row>
    <row r="3637" spans="1:18">
      <c r="A3637" t="s">
        <v>4</v>
      </c>
      <c r="B3637" s="4" t="s">
        <v>5</v>
      </c>
      <c r="C3637" s="4" t="s">
        <v>9</v>
      </c>
      <c r="D3637" s="4" t="s">
        <v>9</v>
      </c>
      <c r="E3637" s="4" t="s">
        <v>9</v>
      </c>
    </row>
    <row r="3638" spans="1:18">
      <c r="A3638" t="n">
        <v>38791</v>
      </c>
      <c r="B3638" s="63" t="n">
        <v>61</v>
      </c>
      <c r="C3638" s="7" t="n">
        <v>23</v>
      </c>
      <c r="D3638" s="7" t="n">
        <v>65533</v>
      </c>
      <c r="E3638" s="7" t="n">
        <v>1000</v>
      </c>
    </row>
    <row r="3639" spans="1:18">
      <c r="A3639" t="s">
        <v>4</v>
      </c>
      <c r="B3639" s="4" t="s">
        <v>5</v>
      </c>
      <c r="C3639" s="4" t="s">
        <v>9</v>
      </c>
      <c r="D3639" s="4" t="s">
        <v>10</v>
      </c>
      <c r="E3639" s="4" t="s">
        <v>10</v>
      </c>
      <c r="F3639" s="4" t="s">
        <v>7</v>
      </c>
    </row>
    <row r="3640" spans="1:18">
      <c r="A3640" t="n">
        <v>38798</v>
      </c>
      <c r="B3640" s="68" t="n">
        <v>52</v>
      </c>
      <c r="C3640" s="7" t="n">
        <v>23</v>
      </c>
      <c r="D3640" s="7" t="n">
        <v>90</v>
      </c>
      <c r="E3640" s="7" t="n">
        <v>10</v>
      </c>
      <c r="F3640" s="7" t="n">
        <v>0</v>
      </c>
    </row>
    <row r="3641" spans="1:18">
      <c r="A3641" t="s">
        <v>4</v>
      </c>
      <c r="B3641" s="4" t="s">
        <v>5</v>
      </c>
      <c r="C3641" s="4" t="s">
        <v>9</v>
      </c>
    </row>
    <row r="3642" spans="1:18">
      <c r="A3642" t="n">
        <v>38810</v>
      </c>
      <c r="B3642" s="69" t="n">
        <v>54</v>
      </c>
      <c r="C3642" s="7" t="n">
        <v>23</v>
      </c>
    </row>
    <row r="3643" spans="1:18">
      <c r="A3643" t="s">
        <v>4</v>
      </c>
      <c r="B3643" s="4" t="s">
        <v>5</v>
      </c>
      <c r="C3643" s="4" t="s">
        <v>12</v>
      </c>
      <c r="D3643" s="4" t="s">
        <v>12</v>
      </c>
    </row>
    <row r="3644" spans="1:18">
      <c r="A3644" t="n">
        <v>38813</v>
      </c>
      <c r="B3644" s="61" t="n">
        <v>70</v>
      </c>
      <c r="C3644" s="7" t="s">
        <v>258</v>
      </c>
      <c r="D3644" s="7" t="s">
        <v>493</v>
      </c>
    </row>
    <row r="3645" spans="1:18">
      <c r="A3645" t="s">
        <v>4</v>
      </c>
      <c r="B3645" s="4" t="s">
        <v>5</v>
      </c>
      <c r="C3645" s="4" t="s">
        <v>9</v>
      </c>
    </row>
    <row r="3646" spans="1:18">
      <c r="A3646" t="n">
        <v>38827</v>
      </c>
      <c r="B3646" s="26" t="n">
        <v>16</v>
      </c>
      <c r="C3646" s="7" t="n">
        <v>500</v>
      </c>
    </row>
    <row r="3647" spans="1:18">
      <c r="A3647" t="s">
        <v>4</v>
      </c>
      <c r="B3647" s="4" t="s">
        <v>5</v>
      </c>
      <c r="C3647" s="4" t="s">
        <v>9</v>
      </c>
      <c r="D3647" s="4" t="s">
        <v>9</v>
      </c>
      <c r="E3647" s="4" t="s">
        <v>10</v>
      </c>
      <c r="F3647" s="4" t="s">
        <v>10</v>
      </c>
      <c r="G3647" s="4" t="s">
        <v>10</v>
      </c>
      <c r="H3647" s="4" t="s">
        <v>10</v>
      </c>
      <c r="I3647" s="4" t="s">
        <v>7</v>
      </c>
      <c r="J3647" s="4" t="s">
        <v>9</v>
      </c>
    </row>
    <row r="3648" spans="1:18">
      <c r="A3648" t="n">
        <v>38830</v>
      </c>
      <c r="B3648" s="66" t="n">
        <v>55</v>
      </c>
      <c r="C3648" s="7" t="n">
        <v>23</v>
      </c>
      <c r="D3648" s="7" t="n">
        <v>65533</v>
      </c>
      <c r="E3648" s="7" t="n">
        <v>-2</v>
      </c>
      <c r="F3648" s="7" t="n">
        <v>0</v>
      </c>
      <c r="G3648" s="7" t="n">
        <v>22.1499996185303</v>
      </c>
      <c r="H3648" s="7" t="n">
        <v>1.5</v>
      </c>
      <c r="I3648" s="7" t="n">
        <v>1</v>
      </c>
      <c r="J3648" s="7" t="n">
        <v>0</v>
      </c>
    </row>
    <row r="3649" spans="1:10">
      <c r="A3649" t="s">
        <v>4</v>
      </c>
      <c r="B3649" s="4" t="s">
        <v>5</v>
      </c>
      <c r="C3649" s="4" t="s">
        <v>9</v>
      </c>
      <c r="D3649" s="4" t="s">
        <v>7</v>
      </c>
    </row>
    <row r="3650" spans="1:10">
      <c r="A3650" t="n">
        <v>38854</v>
      </c>
      <c r="B3650" s="67" t="n">
        <v>56</v>
      </c>
      <c r="C3650" s="7" t="n">
        <v>23</v>
      </c>
      <c r="D3650" s="7" t="n">
        <v>0</v>
      </c>
    </row>
    <row r="3651" spans="1:10">
      <c r="A3651" t="s">
        <v>4</v>
      </c>
      <c r="B3651" s="4" t="s">
        <v>5</v>
      </c>
      <c r="C3651" s="4" t="s">
        <v>7</v>
      </c>
      <c r="D3651" s="4" t="s">
        <v>9</v>
      </c>
      <c r="E3651" s="4" t="s">
        <v>10</v>
      </c>
    </row>
    <row r="3652" spans="1:10">
      <c r="A3652" t="n">
        <v>38858</v>
      </c>
      <c r="B3652" s="25" t="n">
        <v>58</v>
      </c>
      <c r="C3652" s="7" t="n">
        <v>101</v>
      </c>
      <c r="D3652" s="7" t="n">
        <v>500</v>
      </c>
      <c r="E3652" s="7" t="n">
        <v>1</v>
      </c>
    </row>
    <row r="3653" spans="1:10">
      <c r="A3653" t="s">
        <v>4</v>
      </c>
      <c r="B3653" s="4" t="s">
        <v>5</v>
      </c>
      <c r="C3653" s="4" t="s">
        <v>7</v>
      </c>
      <c r="D3653" s="4" t="s">
        <v>9</v>
      </c>
    </row>
    <row r="3654" spans="1:10">
      <c r="A3654" t="n">
        <v>38866</v>
      </c>
      <c r="B3654" s="25" t="n">
        <v>58</v>
      </c>
      <c r="C3654" s="7" t="n">
        <v>254</v>
      </c>
      <c r="D3654" s="7" t="n">
        <v>0</v>
      </c>
    </row>
    <row r="3655" spans="1:10">
      <c r="A3655" t="s">
        <v>4</v>
      </c>
      <c r="B3655" s="4" t="s">
        <v>5</v>
      </c>
      <c r="C3655" s="4" t="s">
        <v>7</v>
      </c>
    </row>
    <row r="3656" spans="1:10">
      <c r="A3656" t="n">
        <v>38870</v>
      </c>
      <c r="B3656" s="54" t="n">
        <v>116</v>
      </c>
      <c r="C3656" s="7" t="n">
        <v>0</v>
      </c>
    </row>
    <row r="3657" spans="1:10">
      <c r="A3657" t="s">
        <v>4</v>
      </c>
      <c r="B3657" s="4" t="s">
        <v>5</v>
      </c>
      <c r="C3657" s="4" t="s">
        <v>7</v>
      </c>
      <c r="D3657" s="4" t="s">
        <v>9</v>
      </c>
    </row>
    <row r="3658" spans="1:10">
      <c r="A3658" t="n">
        <v>38872</v>
      </c>
      <c r="B3658" s="54" t="n">
        <v>116</v>
      </c>
      <c r="C3658" s="7" t="n">
        <v>2</v>
      </c>
      <c r="D3658" s="7" t="n">
        <v>1</v>
      </c>
    </row>
    <row r="3659" spans="1:10">
      <c r="A3659" t="s">
        <v>4</v>
      </c>
      <c r="B3659" s="4" t="s">
        <v>5</v>
      </c>
      <c r="C3659" s="4" t="s">
        <v>7</v>
      </c>
      <c r="D3659" s="4" t="s">
        <v>11</v>
      </c>
    </row>
    <row r="3660" spans="1:10">
      <c r="A3660" t="n">
        <v>38876</v>
      </c>
      <c r="B3660" s="54" t="n">
        <v>116</v>
      </c>
      <c r="C3660" s="7" t="n">
        <v>5</v>
      </c>
      <c r="D3660" s="7" t="n">
        <v>1092616192</v>
      </c>
    </row>
    <row r="3661" spans="1:10">
      <c r="A3661" t="s">
        <v>4</v>
      </c>
      <c r="B3661" s="4" t="s">
        <v>5</v>
      </c>
      <c r="C3661" s="4" t="s">
        <v>7</v>
      </c>
      <c r="D3661" s="4" t="s">
        <v>9</v>
      </c>
    </row>
    <row r="3662" spans="1:10">
      <c r="A3662" t="n">
        <v>38882</v>
      </c>
      <c r="B3662" s="54" t="n">
        <v>116</v>
      </c>
      <c r="C3662" s="7" t="n">
        <v>6</v>
      </c>
      <c r="D3662" s="7" t="n">
        <v>1</v>
      </c>
    </row>
    <row r="3663" spans="1:10">
      <c r="A3663" t="s">
        <v>4</v>
      </c>
      <c r="B3663" s="4" t="s">
        <v>5</v>
      </c>
      <c r="C3663" s="4" t="s">
        <v>7</v>
      </c>
      <c r="D3663" s="4" t="s">
        <v>7</v>
      </c>
      <c r="E3663" s="4" t="s">
        <v>10</v>
      </c>
      <c r="F3663" s="4" t="s">
        <v>10</v>
      </c>
      <c r="G3663" s="4" t="s">
        <v>10</v>
      </c>
      <c r="H3663" s="4" t="s">
        <v>9</v>
      </c>
    </row>
    <row r="3664" spans="1:10">
      <c r="A3664" t="n">
        <v>38886</v>
      </c>
      <c r="B3664" s="55" t="n">
        <v>45</v>
      </c>
      <c r="C3664" s="7" t="n">
        <v>2</v>
      </c>
      <c r="D3664" s="7" t="n">
        <v>3</v>
      </c>
      <c r="E3664" s="7" t="n">
        <v>-14.9499998092651</v>
      </c>
      <c r="F3664" s="7" t="n">
        <v>1.33000004291534</v>
      </c>
      <c r="G3664" s="7" t="n">
        <v>21.3999996185303</v>
      </c>
      <c r="H3664" s="7" t="n">
        <v>0</v>
      </c>
    </row>
    <row r="3665" spans="1:8">
      <c r="A3665" t="s">
        <v>4</v>
      </c>
      <c r="B3665" s="4" t="s">
        <v>5</v>
      </c>
      <c r="C3665" s="4" t="s">
        <v>7</v>
      </c>
      <c r="D3665" s="4" t="s">
        <v>7</v>
      </c>
      <c r="E3665" s="4" t="s">
        <v>10</v>
      </c>
      <c r="F3665" s="4" t="s">
        <v>10</v>
      </c>
      <c r="G3665" s="4" t="s">
        <v>10</v>
      </c>
      <c r="H3665" s="4" t="s">
        <v>9</v>
      </c>
      <c r="I3665" s="4" t="s">
        <v>7</v>
      </c>
    </row>
    <row r="3666" spans="1:8">
      <c r="A3666" t="n">
        <v>38903</v>
      </c>
      <c r="B3666" s="55" t="n">
        <v>45</v>
      </c>
      <c r="C3666" s="7" t="n">
        <v>4</v>
      </c>
      <c r="D3666" s="7" t="n">
        <v>3</v>
      </c>
      <c r="E3666" s="7" t="n">
        <v>359</v>
      </c>
      <c r="F3666" s="7" t="n">
        <v>130</v>
      </c>
      <c r="G3666" s="7" t="n">
        <v>0</v>
      </c>
      <c r="H3666" s="7" t="n">
        <v>0</v>
      </c>
      <c r="I3666" s="7" t="n">
        <v>0</v>
      </c>
    </row>
    <row r="3667" spans="1:8">
      <c r="A3667" t="s">
        <v>4</v>
      </c>
      <c r="B3667" s="4" t="s">
        <v>5</v>
      </c>
      <c r="C3667" s="4" t="s">
        <v>7</v>
      </c>
      <c r="D3667" s="4" t="s">
        <v>7</v>
      </c>
      <c r="E3667" s="4" t="s">
        <v>10</v>
      </c>
      <c r="F3667" s="4" t="s">
        <v>9</v>
      </c>
    </row>
    <row r="3668" spans="1:8">
      <c r="A3668" t="n">
        <v>38921</v>
      </c>
      <c r="B3668" s="55" t="n">
        <v>45</v>
      </c>
      <c r="C3668" s="7" t="n">
        <v>5</v>
      </c>
      <c r="D3668" s="7" t="n">
        <v>3</v>
      </c>
      <c r="E3668" s="7" t="n">
        <v>2.5</v>
      </c>
      <c r="F3668" s="7" t="n">
        <v>0</v>
      </c>
    </row>
    <row r="3669" spans="1:8">
      <c r="A3669" t="s">
        <v>4</v>
      </c>
      <c r="B3669" s="4" t="s">
        <v>5</v>
      </c>
      <c r="C3669" s="4" t="s">
        <v>7</v>
      </c>
      <c r="D3669" s="4" t="s">
        <v>7</v>
      </c>
      <c r="E3669" s="4" t="s">
        <v>10</v>
      </c>
      <c r="F3669" s="4" t="s">
        <v>9</v>
      </c>
    </row>
    <row r="3670" spans="1:8">
      <c r="A3670" t="n">
        <v>38930</v>
      </c>
      <c r="B3670" s="55" t="n">
        <v>45</v>
      </c>
      <c r="C3670" s="7" t="n">
        <v>11</v>
      </c>
      <c r="D3670" s="7" t="n">
        <v>3</v>
      </c>
      <c r="E3670" s="7" t="n">
        <v>31.3999996185303</v>
      </c>
      <c r="F3670" s="7" t="n">
        <v>0</v>
      </c>
    </row>
    <row r="3671" spans="1:8">
      <c r="A3671" t="s">
        <v>4</v>
      </c>
      <c r="B3671" s="4" t="s">
        <v>5</v>
      </c>
      <c r="C3671" s="4" t="s">
        <v>7</v>
      </c>
      <c r="D3671" s="4" t="s">
        <v>7</v>
      </c>
      <c r="E3671" s="4" t="s">
        <v>10</v>
      </c>
      <c r="F3671" s="4" t="s">
        <v>10</v>
      </c>
      <c r="G3671" s="4" t="s">
        <v>10</v>
      </c>
      <c r="H3671" s="4" t="s">
        <v>9</v>
      </c>
    </row>
    <row r="3672" spans="1:8">
      <c r="A3672" t="n">
        <v>38939</v>
      </c>
      <c r="B3672" s="55" t="n">
        <v>45</v>
      </c>
      <c r="C3672" s="7" t="n">
        <v>2</v>
      </c>
      <c r="D3672" s="7" t="n">
        <v>3</v>
      </c>
      <c r="E3672" s="7" t="n">
        <v>-14.7600002288818</v>
      </c>
      <c r="F3672" s="7" t="n">
        <v>1.33000004291534</v>
      </c>
      <c r="G3672" s="7" t="n">
        <v>21.2299995422363</v>
      </c>
      <c r="H3672" s="7" t="n">
        <v>0</v>
      </c>
    </row>
    <row r="3673" spans="1:8">
      <c r="A3673" t="s">
        <v>4</v>
      </c>
      <c r="B3673" s="4" t="s">
        <v>5</v>
      </c>
      <c r="C3673" s="4" t="s">
        <v>7</v>
      </c>
      <c r="D3673" s="4" t="s">
        <v>7</v>
      </c>
      <c r="E3673" s="4" t="s">
        <v>10</v>
      </c>
      <c r="F3673" s="4" t="s">
        <v>10</v>
      </c>
      <c r="G3673" s="4" t="s">
        <v>10</v>
      </c>
      <c r="H3673" s="4" t="s">
        <v>9</v>
      </c>
      <c r="I3673" s="4" t="s">
        <v>7</v>
      </c>
    </row>
    <row r="3674" spans="1:8">
      <c r="A3674" t="n">
        <v>38956</v>
      </c>
      <c r="B3674" s="55" t="n">
        <v>45</v>
      </c>
      <c r="C3674" s="7" t="n">
        <v>4</v>
      </c>
      <c r="D3674" s="7" t="n">
        <v>3</v>
      </c>
      <c r="E3674" s="7" t="n">
        <v>4.34999990463257</v>
      </c>
      <c r="F3674" s="7" t="n">
        <v>135.320007324219</v>
      </c>
      <c r="G3674" s="7" t="n">
        <v>0</v>
      </c>
      <c r="H3674" s="7" t="n">
        <v>0</v>
      </c>
      <c r="I3674" s="7" t="n">
        <v>0</v>
      </c>
    </row>
    <row r="3675" spans="1:8">
      <c r="A3675" t="s">
        <v>4</v>
      </c>
      <c r="B3675" s="4" t="s">
        <v>5</v>
      </c>
      <c r="C3675" s="4" t="s">
        <v>7</v>
      </c>
      <c r="D3675" s="4" t="s">
        <v>7</v>
      </c>
      <c r="E3675" s="4" t="s">
        <v>10</v>
      </c>
      <c r="F3675" s="4" t="s">
        <v>9</v>
      </c>
    </row>
    <row r="3676" spans="1:8">
      <c r="A3676" t="n">
        <v>38974</v>
      </c>
      <c r="B3676" s="55" t="n">
        <v>45</v>
      </c>
      <c r="C3676" s="7" t="n">
        <v>5</v>
      </c>
      <c r="D3676" s="7" t="n">
        <v>3</v>
      </c>
      <c r="E3676" s="7" t="n">
        <v>2.5</v>
      </c>
      <c r="F3676" s="7" t="n">
        <v>0</v>
      </c>
    </row>
    <row r="3677" spans="1:8">
      <c r="A3677" t="s">
        <v>4</v>
      </c>
      <c r="B3677" s="4" t="s">
        <v>5</v>
      </c>
      <c r="C3677" s="4" t="s">
        <v>7</v>
      </c>
      <c r="D3677" s="4" t="s">
        <v>7</v>
      </c>
      <c r="E3677" s="4" t="s">
        <v>10</v>
      </c>
      <c r="F3677" s="4" t="s">
        <v>9</v>
      </c>
    </row>
    <row r="3678" spans="1:8">
      <c r="A3678" t="n">
        <v>38983</v>
      </c>
      <c r="B3678" s="55" t="n">
        <v>45</v>
      </c>
      <c r="C3678" s="7" t="n">
        <v>11</v>
      </c>
      <c r="D3678" s="7" t="n">
        <v>3</v>
      </c>
      <c r="E3678" s="7" t="n">
        <v>31.3999996185303</v>
      </c>
      <c r="F3678" s="7" t="n">
        <v>0</v>
      </c>
    </row>
    <row r="3679" spans="1:8">
      <c r="A3679" t="s">
        <v>4</v>
      </c>
      <c r="B3679" s="4" t="s">
        <v>5</v>
      </c>
      <c r="C3679" s="4" t="s">
        <v>9</v>
      </c>
      <c r="D3679" s="4" t="s">
        <v>10</v>
      </c>
      <c r="E3679" s="4" t="s">
        <v>10</v>
      </c>
      <c r="F3679" s="4" t="s">
        <v>10</v>
      </c>
      <c r="G3679" s="4" t="s">
        <v>10</v>
      </c>
    </row>
    <row r="3680" spans="1:8">
      <c r="A3680" t="n">
        <v>38992</v>
      </c>
      <c r="B3680" s="42" t="n">
        <v>46</v>
      </c>
      <c r="C3680" s="7" t="n">
        <v>0</v>
      </c>
      <c r="D3680" s="7" t="n">
        <v>-15</v>
      </c>
      <c r="E3680" s="7" t="n">
        <v>0.00999999977648258</v>
      </c>
      <c r="F3680" s="7" t="n">
        <v>21.3999996185303</v>
      </c>
      <c r="G3680" s="7" t="n">
        <v>90</v>
      </c>
    </row>
    <row r="3681" spans="1:9">
      <c r="A3681" t="s">
        <v>4</v>
      </c>
      <c r="B3681" s="4" t="s">
        <v>5</v>
      </c>
      <c r="C3681" s="4" t="s">
        <v>9</v>
      </c>
      <c r="D3681" s="4" t="s">
        <v>10</v>
      </c>
      <c r="E3681" s="4" t="s">
        <v>10</v>
      </c>
      <c r="F3681" s="4" t="s">
        <v>10</v>
      </c>
      <c r="G3681" s="4" t="s">
        <v>9</v>
      </c>
      <c r="H3681" s="4" t="s">
        <v>9</v>
      </c>
    </row>
    <row r="3682" spans="1:9">
      <c r="A3682" t="n">
        <v>39011</v>
      </c>
      <c r="B3682" s="65" t="n">
        <v>60</v>
      </c>
      <c r="C3682" s="7" t="n">
        <v>0</v>
      </c>
      <c r="D3682" s="7" t="n">
        <v>0</v>
      </c>
      <c r="E3682" s="7" t="n">
        <v>0</v>
      </c>
      <c r="F3682" s="7" t="n">
        <v>0</v>
      </c>
      <c r="G3682" s="7" t="n">
        <v>0</v>
      </c>
      <c r="H3682" s="7" t="n">
        <v>1</v>
      </c>
    </row>
    <row r="3683" spans="1:9">
      <c r="A3683" t="s">
        <v>4</v>
      </c>
      <c r="B3683" s="4" t="s">
        <v>5</v>
      </c>
      <c r="C3683" s="4" t="s">
        <v>9</v>
      </c>
      <c r="D3683" s="4" t="s">
        <v>10</v>
      </c>
      <c r="E3683" s="4" t="s">
        <v>10</v>
      </c>
      <c r="F3683" s="4" t="s">
        <v>10</v>
      </c>
      <c r="G3683" s="4" t="s">
        <v>9</v>
      </c>
      <c r="H3683" s="4" t="s">
        <v>9</v>
      </c>
    </row>
    <row r="3684" spans="1:9">
      <c r="A3684" t="n">
        <v>39030</v>
      </c>
      <c r="B3684" s="65" t="n">
        <v>60</v>
      </c>
      <c r="C3684" s="7" t="n">
        <v>0</v>
      </c>
      <c r="D3684" s="7" t="n">
        <v>0</v>
      </c>
      <c r="E3684" s="7" t="n">
        <v>0</v>
      </c>
      <c r="F3684" s="7" t="n">
        <v>0</v>
      </c>
      <c r="G3684" s="7" t="n">
        <v>0</v>
      </c>
      <c r="H3684" s="7" t="n">
        <v>0</v>
      </c>
    </row>
    <row r="3685" spans="1:9">
      <c r="A3685" t="s">
        <v>4</v>
      </c>
      <c r="B3685" s="4" t="s">
        <v>5</v>
      </c>
      <c r="C3685" s="4" t="s">
        <v>9</v>
      </c>
      <c r="D3685" s="4" t="s">
        <v>9</v>
      </c>
      <c r="E3685" s="4" t="s">
        <v>9</v>
      </c>
    </row>
    <row r="3686" spans="1:9">
      <c r="A3686" t="n">
        <v>39049</v>
      </c>
      <c r="B3686" s="63" t="n">
        <v>61</v>
      </c>
      <c r="C3686" s="7" t="n">
        <v>0</v>
      </c>
      <c r="D3686" s="7" t="n">
        <v>65533</v>
      </c>
      <c r="E3686" s="7" t="n">
        <v>0</v>
      </c>
    </row>
    <row r="3687" spans="1:9">
      <c r="A3687" t="s">
        <v>4</v>
      </c>
      <c r="B3687" s="4" t="s">
        <v>5</v>
      </c>
      <c r="C3687" s="4" t="s">
        <v>9</v>
      </c>
      <c r="D3687" s="4" t="s">
        <v>7</v>
      </c>
      <c r="E3687" s="4" t="s">
        <v>10</v>
      </c>
      <c r="F3687" s="4" t="s">
        <v>9</v>
      </c>
    </row>
    <row r="3688" spans="1:9">
      <c r="A3688" t="n">
        <v>39056</v>
      </c>
      <c r="B3688" s="47" t="n">
        <v>59</v>
      </c>
      <c r="C3688" s="7" t="n">
        <v>0</v>
      </c>
      <c r="D3688" s="7" t="n">
        <v>8</v>
      </c>
      <c r="E3688" s="7" t="n">
        <v>0.150000005960464</v>
      </c>
      <c r="F3688" s="7" t="n">
        <v>0</v>
      </c>
    </row>
    <row r="3689" spans="1:9">
      <c r="A3689" t="s">
        <v>4</v>
      </c>
      <c r="B3689" s="4" t="s">
        <v>5</v>
      </c>
      <c r="C3689" s="4" t="s">
        <v>7</v>
      </c>
      <c r="D3689" s="4" t="s">
        <v>9</v>
      </c>
    </row>
    <row r="3690" spans="1:9">
      <c r="A3690" t="n">
        <v>39066</v>
      </c>
      <c r="B3690" s="25" t="n">
        <v>58</v>
      </c>
      <c r="C3690" s="7" t="n">
        <v>255</v>
      </c>
      <c r="D3690" s="7" t="n">
        <v>0</v>
      </c>
    </row>
    <row r="3691" spans="1:9">
      <c r="A3691" t="s">
        <v>4</v>
      </c>
      <c r="B3691" s="4" t="s">
        <v>5</v>
      </c>
      <c r="C3691" s="4" t="s">
        <v>12</v>
      </c>
      <c r="D3691" s="4" t="s">
        <v>12</v>
      </c>
    </row>
    <row r="3692" spans="1:9">
      <c r="A3692" t="n">
        <v>39070</v>
      </c>
      <c r="B3692" s="61" t="n">
        <v>70</v>
      </c>
      <c r="C3692" s="7" t="s">
        <v>258</v>
      </c>
      <c r="D3692" s="7" t="s">
        <v>494</v>
      </c>
    </row>
    <row r="3693" spans="1:9">
      <c r="A3693" t="s">
        <v>4</v>
      </c>
      <c r="B3693" s="4" t="s">
        <v>5</v>
      </c>
      <c r="C3693" s="4" t="s">
        <v>9</v>
      </c>
    </row>
    <row r="3694" spans="1:9">
      <c r="A3694" t="n">
        <v>39085</v>
      </c>
      <c r="B3694" s="26" t="n">
        <v>16</v>
      </c>
      <c r="C3694" s="7" t="n">
        <v>1500</v>
      </c>
    </row>
    <row r="3695" spans="1:9">
      <c r="A3695" t="s">
        <v>4</v>
      </c>
      <c r="B3695" s="4" t="s">
        <v>5</v>
      </c>
      <c r="C3695" s="4" t="s">
        <v>9</v>
      </c>
      <c r="D3695" s="4" t="s">
        <v>7</v>
      </c>
      <c r="E3695" s="4" t="s">
        <v>10</v>
      </c>
      <c r="F3695" s="4" t="s">
        <v>9</v>
      </c>
    </row>
    <row r="3696" spans="1:9">
      <c r="A3696" t="n">
        <v>39088</v>
      </c>
      <c r="B3696" s="47" t="n">
        <v>59</v>
      </c>
      <c r="C3696" s="7" t="n">
        <v>0</v>
      </c>
      <c r="D3696" s="7" t="n">
        <v>255</v>
      </c>
      <c r="E3696" s="7" t="n">
        <v>0</v>
      </c>
      <c r="F3696" s="7" t="n">
        <v>0</v>
      </c>
    </row>
    <row r="3697" spans="1:8">
      <c r="A3697" t="s">
        <v>4</v>
      </c>
      <c r="B3697" s="4" t="s">
        <v>5</v>
      </c>
      <c r="C3697" s="4" t="s">
        <v>7</v>
      </c>
      <c r="D3697" s="4" t="s">
        <v>9</v>
      </c>
      <c r="E3697" s="4" t="s">
        <v>12</v>
      </c>
      <c r="F3697" s="4" t="s">
        <v>12</v>
      </c>
      <c r="G3697" s="4" t="s">
        <v>12</v>
      </c>
      <c r="H3697" s="4" t="s">
        <v>12</v>
      </c>
    </row>
    <row r="3698" spans="1:8">
      <c r="A3698" t="n">
        <v>39098</v>
      </c>
      <c r="B3698" s="30" t="n">
        <v>51</v>
      </c>
      <c r="C3698" s="7" t="n">
        <v>3</v>
      </c>
      <c r="D3698" s="7" t="n">
        <v>0</v>
      </c>
      <c r="E3698" s="7" t="s">
        <v>343</v>
      </c>
      <c r="F3698" s="7" t="s">
        <v>246</v>
      </c>
      <c r="G3698" s="7" t="s">
        <v>245</v>
      </c>
      <c r="H3698" s="7" t="s">
        <v>246</v>
      </c>
    </row>
    <row r="3699" spans="1:8">
      <c r="A3699" t="s">
        <v>4</v>
      </c>
      <c r="B3699" s="4" t="s">
        <v>5</v>
      </c>
      <c r="C3699" s="4" t="s">
        <v>9</v>
      </c>
      <c r="D3699" s="4" t="s">
        <v>7</v>
      </c>
      <c r="E3699" s="4" t="s">
        <v>12</v>
      </c>
      <c r="F3699" s="4" t="s">
        <v>10</v>
      </c>
      <c r="G3699" s="4" t="s">
        <v>10</v>
      </c>
      <c r="H3699" s="4" t="s">
        <v>10</v>
      </c>
    </row>
    <row r="3700" spans="1:8">
      <c r="A3700" t="n">
        <v>39111</v>
      </c>
      <c r="B3700" s="45" t="n">
        <v>48</v>
      </c>
      <c r="C3700" s="7" t="n">
        <v>0</v>
      </c>
      <c r="D3700" s="7" t="n">
        <v>0</v>
      </c>
      <c r="E3700" s="7" t="s">
        <v>483</v>
      </c>
      <c r="F3700" s="7" t="n">
        <v>-1</v>
      </c>
      <c r="G3700" s="7" t="n">
        <v>1</v>
      </c>
      <c r="H3700" s="7" t="n">
        <v>0</v>
      </c>
    </row>
    <row r="3701" spans="1:8">
      <c r="A3701" t="s">
        <v>4</v>
      </c>
      <c r="B3701" s="4" t="s">
        <v>5</v>
      </c>
      <c r="C3701" s="4" t="s">
        <v>9</v>
      </c>
    </row>
    <row r="3702" spans="1:8">
      <c r="A3702" t="n">
        <v>39137</v>
      </c>
      <c r="B3702" s="26" t="n">
        <v>16</v>
      </c>
      <c r="C3702" s="7" t="n">
        <v>500</v>
      </c>
    </row>
    <row r="3703" spans="1:8">
      <c r="A3703" t="s">
        <v>4</v>
      </c>
      <c r="B3703" s="4" t="s">
        <v>5</v>
      </c>
      <c r="C3703" s="4" t="s">
        <v>7</v>
      </c>
      <c r="D3703" s="4" t="s">
        <v>9</v>
      </c>
      <c r="E3703" s="4" t="s">
        <v>12</v>
      </c>
    </row>
    <row r="3704" spans="1:8">
      <c r="A3704" t="n">
        <v>39140</v>
      </c>
      <c r="B3704" s="30" t="n">
        <v>51</v>
      </c>
      <c r="C3704" s="7" t="n">
        <v>4</v>
      </c>
      <c r="D3704" s="7" t="n">
        <v>0</v>
      </c>
      <c r="E3704" s="7" t="s">
        <v>90</v>
      </c>
    </row>
    <row r="3705" spans="1:8">
      <c r="A3705" t="s">
        <v>4</v>
      </c>
      <c r="B3705" s="4" t="s">
        <v>5</v>
      </c>
      <c r="C3705" s="4" t="s">
        <v>9</v>
      </c>
    </row>
    <row r="3706" spans="1:8">
      <c r="A3706" t="n">
        <v>39155</v>
      </c>
      <c r="B3706" s="26" t="n">
        <v>16</v>
      </c>
      <c r="C3706" s="7" t="n">
        <v>0</v>
      </c>
    </row>
    <row r="3707" spans="1:8">
      <c r="A3707" t="s">
        <v>4</v>
      </c>
      <c r="B3707" s="4" t="s">
        <v>5</v>
      </c>
      <c r="C3707" s="4" t="s">
        <v>9</v>
      </c>
      <c r="D3707" s="4" t="s">
        <v>7</v>
      </c>
      <c r="E3707" s="4" t="s">
        <v>11</v>
      </c>
      <c r="F3707" s="4" t="s">
        <v>52</v>
      </c>
      <c r="G3707" s="4" t="s">
        <v>7</v>
      </c>
      <c r="H3707" s="4" t="s">
        <v>7</v>
      </c>
      <c r="I3707" s="4" t="s">
        <v>7</v>
      </c>
      <c r="J3707" s="4" t="s">
        <v>11</v>
      </c>
      <c r="K3707" s="4" t="s">
        <v>52</v>
      </c>
      <c r="L3707" s="4" t="s">
        <v>7</v>
      </c>
      <c r="M3707" s="4" t="s">
        <v>7</v>
      </c>
    </row>
    <row r="3708" spans="1:8">
      <c r="A3708" t="n">
        <v>39158</v>
      </c>
      <c r="B3708" s="31" t="n">
        <v>26</v>
      </c>
      <c r="C3708" s="7" t="n">
        <v>0</v>
      </c>
      <c r="D3708" s="7" t="n">
        <v>17</v>
      </c>
      <c r="E3708" s="7" t="n">
        <v>61972</v>
      </c>
      <c r="F3708" s="7" t="s">
        <v>495</v>
      </c>
      <c r="G3708" s="7" t="n">
        <v>2</v>
      </c>
      <c r="H3708" s="7" t="n">
        <v>3</v>
      </c>
      <c r="I3708" s="7" t="n">
        <v>17</v>
      </c>
      <c r="J3708" s="7" t="n">
        <v>61973</v>
      </c>
      <c r="K3708" s="7" t="s">
        <v>496</v>
      </c>
      <c r="L3708" s="7" t="n">
        <v>2</v>
      </c>
      <c r="M3708" s="7" t="n">
        <v>0</v>
      </c>
    </row>
    <row r="3709" spans="1:8">
      <c r="A3709" t="s">
        <v>4</v>
      </c>
      <c r="B3709" s="4" t="s">
        <v>5</v>
      </c>
    </row>
    <row r="3710" spans="1:8">
      <c r="A3710" t="n">
        <v>39258</v>
      </c>
      <c r="B3710" s="32" t="n">
        <v>28</v>
      </c>
    </row>
    <row r="3711" spans="1:8">
      <c r="A3711" t="s">
        <v>4</v>
      </c>
      <c r="B3711" s="4" t="s">
        <v>5</v>
      </c>
      <c r="C3711" s="4" t="s">
        <v>9</v>
      </c>
      <c r="D3711" s="4" t="s">
        <v>7</v>
      </c>
      <c r="E3711" s="4" t="s">
        <v>10</v>
      </c>
      <c r="F3711" s="4" t="s">
        <v>9</v>
      </c>
    </row>
    <row r="3712" spans="1:8">
      <c r="A3712" t="n">
        <v>39259</v>
      </c>
      <c r="B3712" s="47" t="n">
        <v>59</v>
      </c>
      <c r="C3712" s="7" t="n">
        <v>0</v>
      </c>
      <c r="D3712" s="7" t="n">
        <v>8</v>
      </c>
      <c r="E3712" s="7" t="n">
        <v>0.150000005960464</v>
      </c>
      <c r="F3712" s="7" t="n">
        <v>0</v>
      </c>
    </row>
    <row r="3713" spans="1:13">
      <c r="A3713" t="s">
        <v>4</v>
      </c>
      <c r="B3713" s="4" t="s">
        <v>5</v>
      </c>
      <c r="C3713" s="4" t="s">
        <v>9</v>
      </c>
    </row>
    <row r="3714" spans="1:13">
      <c r="A3714" t="n">
        <v>39269</v>
      </c>
      <c r="B3714" s="26" t="n">
        <v>16</v>
      </c>
      <c r="C3714" s="7" t="n">
        <v>1500</v>
      </c>
    </row>
    <row r="3715" spans="1:13">
      <c r="A3715" t="s">
        <v>4</v>
      </c>
      <c r="B3715" s="4" t="s">
        <v>5</v>
      </c>
      <c r="C3715" s="4" t="s">
        <v>9</v>
      </c>
      <c r="D3715" s="4" t="s">
        <v>7</v>
      </c>
      <c r="E3715" s="4" t="s">
        <v>10</v>
      </c>
      <c r="F3715" s="4" t="s">
        <v>9</v>
      </c>
    </row>
    <row r="3716" spans="1:13">
      <c r="A3716" t="n">
        <v>39272</v>
      </c>
      <c r="B3716" s="47" t="n">
        <v>59</v>
      </c>
      <c r="C3716" s="7" t="n">
        <v>0</v>
      </c>
      <c r="D3716" s="7" t="n">
        <v>255</v>
      </c>
      <c r="E3716" s="7" t="n">
        <v>0</v>
      </c>
      <c r="F3716" s="7" t="n">
        <v>0</v>
      </c>
    </row>
    <row r="3717" spans="1:13">
      <c r="A3717" t="s">
        <v>4</v>
      </c>
      <c r="B3717" s="4" t="s">
        <v>5</v>
      </c>
      <c r="C3717" s="4" t="s">
        <v>7</v>
      </c>
      <c r="D3717" s="4" t="s">
        <v>9</v>
      </c>
      <c r="E3717" s="4" t="s">
        <v>12</v>
      </c>
      <c r="F3717" s="4" t="s">
        <v>12</v>
      </c>
      <c r="G3717" s="4" t="s">
        <v>12</v>
      </c>
      <c r="H3717" s="4" t="s">
        <v>12</v>
      </c>
    </row>
    <row r="3718" spans="1:13">
      <c r="A3718" t="n">
        <v>39282</v>
      </c>
      <c r="B3718" s="30" t="n">
        <v>51</v>
      </c>
      <c r="C3718" s="7" t="n">
        <v>3</v>
      </c>
      <c r="D3718" s="7" t="n">
        <v>0</v>
      </c>
      <c r="E3718" s="7" t="s">
        <v>243</v>
      </c>
      <c r="F3718" s="7" t="s">
        <v>246</v>
      </c>
      <c r="G3718" s="7" t="s">
        <v>245</v>
      </c>
      <c r="H3718" s="7" t="s">
        <v>246</v>
      </c>
    </row>
    <row r="3719" spans="1:13">
      <c r="A3719" t="s">
        <v>4</v>
      </c>
      <c r="B3719" s="4" t="s">
        <v>5</v>
      </c>
      <c r="C3719" s="4" t="s">
        <v>9</v>
      </c>
      <c r="D3719" s="4" t="s">
        <v>7</v>
      </c>
      <c r="E3719" s="4" t="s">
        <v>12</v>
      </c>
      <c r="F3719" s="4" t="s">
        <v>10</v>
      </c>
      <c r="G3719" s="4" t="s">
        <v>10</v>
      </c>
      <c r="H3719" s="4" t="s">
        <v>10</v>
      </c>
    </row>
    <row r="3720" spans="1:13">
      <c r="A3720" t="n">
        <v>39295</v>
      </c>
      <c r="B3720" s="45" t="n">
        <v>48</v>
      </c>
      <c r="C3720" s="7" t="n">
        <v>0</v>
      </c>
      <c r="D3720" s="7" t="n">
        <v>0</v>
      </c>
      <c r="E3720" s="7" t="s">
        <v>228</v>
      </c>
      <c r="F3720" s="7" t="n">
        <v>0.300000011920929</v>
      </c>
      <c r="G3720" s="7" t="n">
        <v>1</v>
      </c>
      <c r="H3720" s="7" t="n">
        <v>0</v>
      </c>
    </row>
    <row r="3721" spans="1:13">
      <c r="A3721" t="s">
        <v>4</v>
      </c>
      <c r="B3721" s="4" t="s">
        <v>5</v>
      </c>
      <c r="C3721" s="4" t="s">
        <v>9</v>
      </c>
    </row>
    <row r="3722" spans="1:13">
      <c r="A3722" t="n">
        <v>39320</v>
      </c>
      <c r="B3722" s="26" t="n">
        <v>16</v>
      </c>
      <c r="C3722" s="7" t="n">
        <v>500</v>
      </c>
    </row>
    <row r="3723" spans="1:13">
      <c r="A3723" t="s">
        <v>4</v>
      </c>
      <c r="B3723" s="4" t="s">
        <v>5</v>
      </c>
      <c r="C3723" s="4" t="s">
        <v>7</v>
      </c>
      <c r="D3723" s="4" t="s">
        <v>9</v>
      </c>
      <c r="E3723" s="4" t="s">
        <v>10</v>
      </c>
    </row>
    <row r="3724" spans="1:13">
      <c r="A3724" t="n">
        <v>39323</v>
      </c>
      <c r="B3724" s="25" t="n">
        <v>58</v>
      </c>
      <c r="C3724" s="7" t="n">
        <v>101</v>
      </c>
      <c r="D3724" s="7" t="n">
        <v>500</v>
      </c>
      <c r="E3724" s="7" t="n">
        <v>1</v>
      </c>
    </row>
    <row r="3725" spans="1:13">
      <c r="A3725" t="s">
        <v>4</v>
      </c>
      <c r="B3725" s="4" t="s">
        <v>5</v>
      </c>
      <c r="C3725" s="4" t="s">
        <v>7</v>
      </c>
      <c r="D3725" s="4" t="s">
        <v>9</v>
      </c>
    </row>
    <row r="3726" spans="1:13">
      <c r="A3726" t="n">
        <v>39331</v>
      </c>
      <c r="B3726" s="25" t="n">
        <v>58</v>
      </c>
      <c r="C3726" s="7" t="n">
        <v>254</v>
      </c>
      <c r="D3726" s="7" t="n">
        <v>0</v>
      </c>
    </row>
    <row r="3727" spans="1:13">
      <c r="A3727" t="s">
        <v>4</v>
      </c>
      <c r="B3727" s="4" t="s">
        <v>5</v>
      </c>
      <c r="C3727" s="4" t="s">
        <v>7</v>
      </c>
    </row>
    <row r="3728" spans="1:13">
      <c r="A3728" t="n">
        <v>39335</v>
      </c>
      <c r="B3728" s="54" t="n">
        <v>116</v>
      </c>
      <c r="C3728" s="7" t="n">
        <v>0</v>
      </c>
    </row>
    <row r="3729" spans="1:8">
      <c r="A3729" t="s">
        <v>4</v>
      </c>
      <c r="B3729" s="4" t="s">
        <v>5</v>
      </c>
      <c r="C3729" s="4" t="s">
        <v>7</v>
      </c>
      <c r="D3729" s="4" t="s">
        <v>9</v>
      </c>
    </row>
    <row r="3730" spans="1:8">
      <c r="A3730" t="n">
        <v>39337</v>
      </c>
      <c r="B3730" s="54" t="n">
        <v>116</v>
      </c>
      <c r="C3730" s="7" t="n">
        <v>2</v>
      </c>
      <c r="D3730" s="7" t="n">
        <v>1</v>
      </c>
    </row>
    <row r="3731" spans="1:8">
      <c r="A3731" t="s">
        <v>4</v>
      </c>
      <c r="B3731" s="4" t="s">
        <v>5</v>
      </c>
      <c r="C3731" s="4" t="s">
        <v>7</v>
      </c>
      <c r="D3731" s="4" t="s">
        <v>11</v>
      </c>
    </row>
    <row r="3732" spans="1:8">
      <c r="A3732" t="n">
        <v>39341</v>
      </c>
      <c r="B3732" s="54" t="n">
        <v>116</v>
      </c>
      <c r="C3732" s="7" t="n">
        <v>5</v>
      </c>
      <c r="D3732" s="7" t="n">
        <v>1084227584</v>
      </c>
    </row>
    <row r="3733" spans="1:8">
      <c r="A3733" t="s">
        <v>4</v>
      </c>
      <c r="B3733" s="4" t="s">
        <v>5</v>
      </c>
      <c r="C3733" s="4" t="s">
        <v>7</v>
      </c>
      <c r="D3733" s="4" t="s">
        <v>9</v>
      </c>
    </row>
    <row r="3734" spans="1:8">
      <c r="A3734" t="n">
        <v>39347</v>
      </c>
      <c r="B3734" s="54" t="n">
        <v>116</v>
      </c>
      <c r="C3734" s="7" t="n">
        <v>6</v>
      </c>
      <c r="D3734" s="7" t="n">
        <v>1</v>
      </c>
    </row>
    <row r="3735" spans="1:8">
      <c r="A3735" t="s">
        <v>4</v>
      </c>
      <c r="B3735" s="4" t="s">
        <v>5</v>
      </c>
      <c r="C3735" s="4" t="s">
        <v>7</v>
      </c>
      <c r="D3735" s="4" t="s">
        <v>7</v>
      </c>
      <c r="E3735" s="4" t="s">
        <v>10</v>
      </c>
      <c r="F3735" s="4" t="s">
        <v>10</v>
      </c>
      <c r="G3735" s="4" t="s">
        <v>10</v>
      </c>
      <c r="H3735" s="4" t="s">
        <v>9</v>
      </c>
    </row>
    <row r="3736" spans="1:8">
      <c r="A3736" t="n">
        <v>39351</v>
      </c>
      <c r="B3736" s="55" t="n">
        <v>45</v>
      </c>
      <c r="C3736" s="7" t="n">
        <v>2</v>
      </c>
      <c r="D3736" s="7" t="n">
        <v>3</v>
      </c>
      <c r="E3736" s="7" t="n">
        <v>-15.8299999237061</v>
      </c>
      <c r="F3736" s="7" t="n">
        <v>1.52999997138977</v>
      </c>
      <c r="G3736" s="7" t="n">
        <v>21.7800006866455</v>
      </c>
      <c r="H3736" s="7" t="n">
        <v>0</v>
      </c>
    </row>
    <row r="3737" spans="1:8">
      <c r="A3737" t="s">
        <v>4</v>
      </c>
      <c r="B3737" s="4" t="s">
        <v>5</v>
      </c>
      <c r="C3737" s="4" t="s">
        <v>7</v>
      </c>
      <c r="D3737" s="4" t="s">
        <v>7</v>
      </c>
      <c r="E3737" s="4" t="s">
        <v>10</v>
      </c>
      <c r="F3737" s="4" t="s">
        <v>10</v>
      </c>
      <c r="G3737" s="4" t="s">
        <v>10</v>
      </c>
      <c r="H3737" s="4" t="s">
        <v>9</v>
      </c>
      <c r="I3737" s="4" t="s">
        <v>7</v>
      </c>
    </row>
    <row r="3738" spans="1:8">
      <c r="A3738" t="n">
        <v>39368</v>
      </c>
      <c r="B3738" s="55" t="n">
        <v>45</v>
      </c>
      <c r="C3738" s="7" t="n">
        <v>4</v>
      </c>
      <c r="D3738" s="7" t="n">
        <v>3</v>
      </c>
      <c r="E3738" s="7" t="n">
        <v>358.570007324219</v>
      </c>
      <c r="F3738" s="7" t="n">
        <v>117.449996948242</v>
      </c>
      <c r="G3738" s="7" t="n">
        <v>0</v>
      </c>
      <c r="H3738" s="7" t="n">
        <v>0</v>
      </c>
      <c r="I3738" s="7" t="n">
        <v>0</v>
      </c>
    </row>
    <row r="3739" spans="1:8">
      <c r="A3739" t="s">
        <v>4</v>
      </c>
      <c r="B3739" s="4" t="s">
        <v>5</v>
      </c>
      <c r="C3739" s="4" t="s">
        <v>7</v>
      </c>
      <c r="D3739" s="4" t="s">
        <v>7</v>
      </c>
      <c r="E3739" s="4" t="s">
        <v>10</v>
      </c>
      <c r="F3739" s="4" t="s">
        <v>9</v>
      </c>
    </row>
    <row r="3740" spans="1:8">
      <c r="A3740" t="n">
        <v>39386</v>
      </c>
      <c r="B3740" s="55" t="n">
        <v>45</v>
      </c>
      <c r="C3740" s="7" t="n">
        <v>5</v>
      </c>
      <c r="D3740" s="7" t="n">
        <v>3</v>
      </c>
      <c r="E3740" s="7" t="n">
        <v>2.5</v>
      </c>
      <c r="F3740" s="7" t="n">
        <v>0</v>
      </c>
    </row>
    <row r="3741" spans="1:8">
      <c r="A3741" t="s">
        <v>4</v>
      </c>
      <c r="B3741" s="4" t="s">
        <v>5</v>
      </c>
      <c r="C3741" s="4" t="s">
        <v>7</v>
      </c>
      <c r="D3741" s="4" t="s">
        <v>7</v>
      </c>
      <c r="E3741" s="4" t="s">
        <v>10</v>
      </c>
      <c r="F3741" s="4" t="s">
        <v>9</v>
      </c>
    </row>
    <row r="3742" spans="1:8">
      <c r="A3742" t="n">
        <v>39395</v>
      </c>
      <c r="B3742" s="55" t="n">
        <v>45</v>
      </c>
      <c r="C3742" s="7" t="n">
        <v>11</v>
      </c>
      <c r="D3742" s="7" t="n">
        <v>3</v>
      </c>
      <c r="E3742" s="7" t="n">
        <v>31.3999996185303</v>
      </c>
      <c r="F3742" s="7" t="n">
        <v>0</v>
      </c>
    </row>
    <row r="3743" spans="1:8">
      <c r="A3743" t="s">
        <v>4</v>
      </c>
      <c r="B3743" s="4" t="s">
        <v>5</v>
      </c>
      <c r="C3743" s="4" t="s">
        <v>7</v>
      </c>
      <c r="D3743" s="4" t="s">
        <v>9</v>
      </c>
    </row>
    <row r="3744" spans="1:8">
      <c r="A3744" t="n">
        <v>39404</v>
      </c>
      <c r="B3744" s="25" t="n">
        <v>58</v>
      </c>
      <c r="C3744" s="7" t="n">
        <v>255</v>
      </c>
      <c r="D3744" s="7" t="n">
        <v>0</v>
      </c>
    </row>
    <row r="3745" spans="1:9">
      <c r="A3745" t="s">
        <v>4</v>
      </c>
      <c r="B3745" s="4" t="s">
        <v>5</v>
      </c>
      <c r="C3745" s="4" t="s">
        <v>9</v>
      </c>
    </row>
    <row r="3746" spans="1:9">
      <c r="A3746" t="n">
        <v>39408</v>
      </c>
      <c r="B3746" s="26" t="n">
        <v>16</v>
      </c>
      <c r="C3746" s="7" t="n">
        <v>300</v>
      </c>
    </row>
    <row r="3747" spans="1:9">
      <c r="A3747" t="s">
        <v>4</v>
      </c>
      <c r="B3747" s="4" t="s">
        <v>5</v>
      </c>
      <c r="C3747" s="4" t="s">
        <v>7</v>
      </c>
      <c r="D3747" s="4" t="s">
        <v>9</v>
      </c>
      <c r="E3747" s="4" t="s">
        <v>12</v>
      </c>
    </row>
    <row r="3748" spans="1:9">
      <c r="A3748" t="n">
        <v>39411</v>
      </c>
      <c r="B3748" s="30" t="n">
        <v>51</v>
      </c>
      <c r="C3748" s="7" t="n">
        <v>4</v>
      </c>
      <c r="D3748" s="7" t="n">
        <v>0</v>
      </c>
      <c r="E3748" s="7" t="s">
        <v>67</v>
      </c>
    </row>
    <row r="3749" spans="1:9">
      <c r="A3749" t="s">
        <v>4</v>
      </c>
      <c r="B3749" s="4" t="s">
        <v>5</v>
      </c>
      <c r="C3749" s="4" t="s">
        <v>9</v>
      </c>
    </row>
    <row r="3750" spans="1:9">
      <c r="A3750" t="n">
        <v>39426</v>
      </c>
      <c r="B3750" s="26" t="n">
        <v>16</v>
      </c>
      <c r="C3750" s="7" t="n">
        <v>0</v>
      </c>
    </row>
    <row r="3751" spans="1:9">
      <c r="A3751" t="s">
        <v>4</v>
      </c>
      <c r="B3751" s="4" t="s">
        <v>5</v>
      </c>
      <c r="C3751" s="4" t="s">
        <v>9</v>
      </c>
      <c r="D3751" s="4" t="s">
        <v>7</v>
      </c>
      <c r="E3751" s="4" t="s">
        <v>11</v>
      </c>
      <c r="F3751" s="4" t="s">
        <v>52</v>
      </c>
      <c r="G3751" s="4" t="s">
        <v>7</v>
      </c>
      <c r="H3751" s="4" t="s">
        <v>7</v>
      </c>
      <c r="I3751" s="4" t="s">
        <v>7</v>
      </c>
      <c r="J3751" s="4" t="s">
        <v>11</v>
      </c>
      <c r="K3751" s="4" t="s">
        <v>52</v>
      </c>
      <c r="L3751" s="4" t="s">
        <v>7</v>
      </c>
      <c r="M3751" s="4" t="s">
        <v>7</v>
      </c>
      <c r="N3751" s="4" t="s">
        <v>7</v>
      </c>
      <c r="O3751" s="4" t="s">
        <v>11</v>
      </c>
      <c r="P3751" s="4" t="s">
        <v>52</v>
      </c>
      <c r="Q3751" s="4" t="s">
        <v>7</v>
      </c>
      <c r="R3751" s="4" t="s">
        <v>7</v>
      </c>
    </row>
    <row r="3752" spans="1:9">
      <c r="A3752" t="n">
        <v>39429</v>
      </c>
      <c r="B3752" s="31" t="n">
        <v>26</v>
      </c>
      <c r="C3752" s="7" t="n">
        <v>0</v>
      </c>
      <c r="D3752" s="7" t="n">
        <v>17</v>
      </c>
      <c r="E3752" s="7" t="n">
        <v>61974</v>
      </c>
      <c r="F3752" s="7" t="s">
        <v>497</v>
      </c>
      <c r="G3752" s="7" t="n">
        <v>2</v>
      </c>
      <c r="H3752" s="7" t="n">
        <v>3</v>
      </c>
      <c r="I3752" s="7" t="n">
        <v>17</v>
      </c>
      <c r="J3752" s="7" t="n">
        <v>61975</v>
      </c>
      <c r="K3752" s="7" t="s">
        <v>498</v>
      </c>
      <c r="L3752" s="7" t="n">
        <v>2</v>
      </c>
      <c r="M3752" s="7" t="n">
        <v>3</v>
      </c>
      <c r="N3752" s="7" t="n">
        <v>17</v>
      </c>
      <c r="O3752" s="7" t="n">
        <v>61976</v>
      </c>
      <c r="P3752" s="7" t="s">
        <v>499</v>
      </c>
      <c r="Q3752" s="7" t="n">
        <v>2</v>
      </c>
      <c r="R3752" s="7" t="n">
        <v>0</v>
      </c>
    </row>
    <row r="3753" spans="1:9">
      <c r="A3753" t="s">
        <v>4</v>
      </c>
      <c r="B3753" s="4" t="s">
        <v>5</v>
      </c>
    </row>
    <row r="3754" spans="1:9">
      <c r="A3754" t="n">
        <v>39682</v>
      </c>
      <c r="B3754" s="32" t="n">
        <v>28</v>
      </c>
    </row>
    <row r="3755" spans="1:9">
      <c r="A3755" t="s">
        <v>4</v>
      </c>
      <c r="B3755" s="4" t="s">
        <v>5</v>
      </c>
      <c r="C3755" s="4" t="s">
        <v>7</v>
      </c>
      <c r="D3755" s="4" t="s">
        <v>9</v>
      </c>
      <c r="E3755" s="4" t="s">
        <v>7</v>
      </c>
    </row>
    <row r="3756" spans="1:9">
      <c r="A3756" t="n">
        <v>39683</v>
      </c>
      <c r="B3756" s="13" t="n">
        <v>49</v>
      </c>
      <c r="C3756" s="7" t="n">
        <v>1</v>
      </c>
      <c r="D3756" s="7" t="n">
        <v>4000</v>
      </c>
      <c r="E3756" s="7" t="n">
        <v>0</v>
      </c>
    </row>
    <row r="3757" spans="1:9">
      <c r="A3757" t="s">
        <v>4</v>
      </c>
      <c r="B3757" s="4" t="s">
        <v>5</v>
      </c>
      <c r="C3757" s="4" t="s">
        <v>7</v>
      </c>
      <c r="D3757" s="4" t="s">
        <v>9</v>
      </c>
      <c r="E3757" s="4" t="s">
        <v>10</v>
      </c>
    </row>
    <row r="3758" spans="1:9">
      <c r="A3758" t="n">
        <v>39688</v>
      </c>
      <c r="B3758" s="25" t="n">
        <v>58</v>
      </c>
      <c r="C3758" s="7" t="n">
        <v>0</v>
      </c>
      <c r="D3758" s="7" t="n">
        <v>1000</v>
      </c>
      <c r="E3758" s="7" t="n">
        <v>1</v>
      </c>
    </row>
    <row r="3759" spans="1:9">
      <c r="A3759" t="s">
        <v>4</v>
      </c>
      <c r="B3759" s="4" t="s">
        <v>5</v>
      </c>
      <c r="C3759" s="4" t="s">
        <v>7</v>
      </c>
      <c r="D3759" s="4" t="s">
        <v>9</v>
      </c>
    </row>
    <row r="3760" spans="1:9">
      <c r="A3760" t="n">
        <v>39696</v>
      </c>
      <c r="B3760" s="25" t="n">
        <v>58</v>
      </c>
      <c r="C3760" s="7" t="n">
        <v>255</v>
      </c>
      <c r="D3760" s="7" t="n">
        <v>0</v>
      </c>
    </row>
    <row r="3761" spans="1:18">
      <c r="A3761" t="s">
        <v>4</v>
      </c>
      <c r="B3761" s="4" t="s">
        <v>5</v>
      </c>
      <c r="C3761" s="4" t="s">
        <v>7</v>
      </c>
      <c r="D3761" s="4" t="s">
        <v>7</v>
      </c>
    </row>
    <row r="3762" spans="1:18">
      <c r="A3762" t="n">
        <v>39700</v>
      </c>
      <c r="B3762" s="13" t="n">
        <v>49</v>
      </c>
      <c r="C3762" s="7" t="n">
        <v>2</v>
      </c>
      <c r="D3762" s="7" t="n">
        <v>0</v>
      </c>
    </row>
    <row r="3763" spans="1:18">
      <c r="A3763" t="s">
        <v>4</v>
      </c>
      <c r="B3763" s="4" t="s">
        <v>5</v>
      </c>
      <c r="C3763" s="4" t="s">
        <v>7</v>
      </c>
      <c r="D3763" s="4" t="s">
        <v>7</v>
      </c>
      <c r="E3763" s="4" t="s">
        <v>11</v>
      </c>
      <c r="F3763" s="4" t="s">
        <v>7</v>
      </c>
      <c r="G3763" s="4" t="s">
        <v>7</v>
      </c>
    </row>
    <row r="3764" spans="1:18">
      <c r="A3764" t="n">
        <v>39703</v>
      </c>
      <c r="B3764" s="73" t="n">
        <v>8</v>
      </c>
      <c r="C3764" s="7" t="n">
        <v>9</v>
      </c>
      <c r="D3764" s="7" t="n">
        <v>0</v>
      </c>
      <c r="E3764" s="7" t="n">
        <v>5</v>
      </c>
      <c r="F3764" s="7" t="n">
        <v>19</v>
      </c>
      <c r="G3764" s="7" t="n">
        <v>1</v>
      </c>
    </row>
    <row r="3765" spans="1:18">
      <c r="A3765" t="s">
        <v>4</v>
      </c>
      <c r="B3765" s="4" t="s">
        <v>5</v>
      </c>
      <c r="C3765" s="4" t="s">
        <v>9</v>
      </c>
    </row>
    <row r="3766" spans="1:18">
      <c r="A3766" t="n">
        <v>39712</v>
      </c>
      <c r="B3766" s="33" t="n">
        <v>12</v>
      </c>
      <c r="C3766" s="7" t="n">
        <v>8960</v>
      </c>
    </row>
    <row r="3767" spans="1:18">
      <c r="A3767" t="s">
        <v>4</v>
      </c>
      <c r="B3767" s="4" t="s">
        <v>5</v>
      </c>
      <c r="C3767" s="4" t="s">
        <v>9</v>
      </c>
    </row>
    <row r="3768" spans="1:18">
      <c r="A3768" t="n">
        <v>39715</v>
      </c>
      <c r="B3768" s="33" t="n">
        <v>12</v>
      </c>
      <c r="C3768" s="7" t="n">
        <v>9200</v>
      </c>
    </row>
    <row r="3769" spans="1:18">
      <c r="A3769" t="s">
        <v>4</v>
      </c>
      <c r="B3769" s="4" t="s">
        <v>5</v>
      </c>
      <c r="C3769" s="4" t="s">
        <v>9</v>
      </c>
      <c r="D3769" s="4" t="s">
        <v>7</v>
      </c>
      <c r="E3769" s="4" t="s">
        <v>9</v>
      </c>
    </row>
    <row r="3770" spans="1:18">
      <c r="A3770" t="n">
        <v>39718</v>
      </c>
      <c r="B3770" s="74" t="n">
        <v>104</v>
      </c>
      <c r="C3770" s="7" t="n">
        <v>112</v>
      </c>
      <c r="D3770" s="7" t="n">
        <v>1</v>
      </c>
      <c r="E3770" s="7" t="n">
        <v>15</v>
      </c>
    </row>
    <row r="3771" spans="1:18">
      <c r="A3771" t="s">
        <v>4</v>
      </c>
      <c r="B3771" s="4" t="s">
        <v>5</v>
      </c>
    </row>
    <row r="3772" spans="1:18">
      <c r="A3772" t="n">
        <v>39724</v>
      </c>
      <c r="B3772" s="5" t="n">
        <v>1</v>
      </c>
    </row>
    <row r="3773" spans="1:18">
      <c r="A3773" t="s">
        <v>4</v>
      </c>
      <c r="B3773" s="4" t="s">
        <v>5</v>
      </c>
      <c r="C3773" s="4" t="s">
        <v>9</v>
      </c>
      <c r="D3773" s="4" t="s">
        <v>7</v>
      </c>
      <c r="E3773" s="4" t="s">
        <v>7</v>
      </c>
    </row>
    <row r="3774" spans="1:18">
      <c r="A3774" t="n">
        <v>39725</v>
      </c>
      <c r="B3774" s="74" t="n">
        <v>104</v>
      </c>
      <c r="C3774" s="7" t="n">
        <v>112</v>
      </c>
      <c r="D3774" s="7" t="n">
        <v>3</v>
      </c>
      <c r="E3774" s="7" t="n">
        <v>2</v>
      </c>
    </row>
    <row r="3775" spans="1:18">
      <c r="A3775" t="s">
        <v>4</v>
      </c>
      <c r="B3775" s="4" t="s">
        <v>5</v>
      </c>
    </row>
    <row r="3776" spans="1:18">
      <c r="A3776" t="n">
        <v>39730</v>
      </c>
      <c r="B3776" s="5" t="n">
        <v>1</v>
      </c>
    </row>
    <row r="3777" spans="1:7">
      <c r="A3777" t="s">
        <v>4</v>
      </c>
      <c r="B3777" s="4" t="s">
        <v>5</v>
      </c>
      <c r="C3777" s="4" t="s">
        <v>9</v>
      </c>
      <c r="D3777" s="4" t="s">
        <v>7</v>
      </c>
      <c r="E3777" s="4" t="s">
        <v>7</v>
      </c>
    </row>
    <row r="3778" spans="1:7">
      <c r="A3778" t="n">
        <v>39731</v>
      </c>
      <c r="B3778" s="74" t="n">
        <v>104</v>
      </c>
      <c r="C3778" s="7" t="n">
        <v>113</v>
      </c>
      <c r="D3778" s="7" t="n">
        <v>3</v>
      </c>
      <c r="E3778" s="7" t="n">
        <v>1</v>
      </c>
    </row>
    <row r="3779" spans="1:7">
      <c r="A3779" t="s">
        <v>4</v>
      </c>
      <c r="B3779" s="4" t="s">
        <v>5</v>
      </c>
    </row>
    <row r="3780" spans="1:7">
      <c r="A3780" t="n">
        <v>39736</v>
      </c>
      <c r="B3780" s="5" t="n">
        <v>1</v>
      </c>
    </row>
    <row r="3781" spans="1:7">
      <c r="A3781" t="s">
        <v>4</v>
      </c>
      <c r="B3781" s="4" t="s">
        <v>5</v>
      </c>
      <c r="C3781" s="4" t="s">
        <v>9</v>
      </c>
      <c r="D3781" s="4" t="s">
        <v>7</v>
      </c>
      <c r="E3781" s="4" t="s">
        <v>9</v>
      </c>
    </row>
    <row r="3782" spans="1:7">
      <c r="A3782" t="n">
        <v>39737</v>
      </c>
      <c r="B3782" s="74" t="n">
        <v>104</v>
      </c>
      <c r="C3782" s="7" t="n">
        <v>113</v>
      </c>
      <c r="D3782" s="7" t="n">
        <v>1</v>
      </c>
      <c r="E3782" s="7" t="n">
        <v>0</v>
      </c>
    </row>
    <row r="3783" spans="1:7">
      <c r="A3783" t="s">
        <v>4</v>
      </c>
      <c r="B3783" s="4" t="s">
        <v>5</v>
      </c>
    </row>
    <row r="3784" spans="1:7">
      <c r="A3784" t="n">
        <v>39743</v>
      </c>
      <c r="B3784" s="5" t="n">
        <v>1</v>
      </c>
    </row>
    <row r="3785" spans="1:7">
      <c r="A3785" t="s">
        <v>4</v>
      </c>
      <c r="B3785" s="4" t="s">
        <v>5</v>
      </c>
      <c r="C3785" s="4" t="s">
        <v>7</v>
      </c>
      <c r="D3785" s="4" t="s">
        <v>9</v>
      </c>
      <c r="E3785" s="4" t="s">
        <v>9</v>
      </c>
    </row>
    <row r="3786" spans="1:7">
      <c r="A3786" t="n">
        <v>39744</v>
      </c>
      <c r="B3786" s="75" t="n">
        <v>135</v>
      </c>
      <c r="C3786" s="7" t="n">
        <v>0</v>
      </c>
      <c r="D3786" s="7" t="n">
        <v>23</v>
      </c>
      <c r="E3786" s="7" t="n">
        <v>1</v>
      </c>
    </row>
    <row r="3787" spans="1:7">
      <c r="A3787" t="s">
        <v>4</v>
      </c>
      <c r="B3787" s="4" t="s">
        <v>5</v>
      </c>
      <c r="C3787" s="4" t="s">
        <v>7</v>
      </c>
      <c r="D3787" s="4" t="s">
        <v>9</v>
      </c>
      <c r="E3787" s="4" t="s">
        <v>9</v>
      </c>
    </row>
    <row r="3788" spans="1:7">
      <c r="A3788" t="n">
        <v>39750</v>
      </c>
      <c r="B3788" s="75" t="n">
        <v>135</v>
      </c>
      <c r="C3788" s="7" t="n">
        <v>0</v>
      </c>
      <c r="D3788" s="7" t="n">
        <v>23</v>
      </c>
      <c r="E3788" s="7" t="n">
        <v>16</v>
      </c>
    </row>
    <row r="3789" spans="1:7">
      <c r="A3789" t="s">
        <v>4</v>
      </c>
      <c r="B3789" s="4" t="s">
        <v>5</v>
      </c>
      <c r="C3789" s="4" t="s">
        <v>9</v>
      </c>
      <c r="D3789" s="4" t="s">
        <v>7</v>
      </c>
    </row>
    <row r="3790" spans="1:7">
      <c r="A3790" t="n">
        <v>39756</v>
      </c>
      <c r="B3790" s="74" t="n">
        <v>104</v>
      </c>
      <c r="C3790" s="7" t="n">
        <v>13</v>
      </c>
      <c r="D3790" s="7" t="n">
        <v>5</v>
      </c>
    </row>
    <row r="3791" spans="1:7">
      <c r="A3791" t="s">
        <v>4</v>
      </c>
      <c r="B3791" s="4" t="s">
        <v>5</v>
      </c>
      <c r="C3791" s="4" t="s">
        <v>7</v>
      </c>
      <c r="D3791" s="4" t="s">
        <v>9</v>
      </c>
      <c r="E3791" s="4" t="s">
        <v>7</v>
      </c>
    </row>
    <row r="3792" spans="1:7">
      <c r="A3792" t="n">
        <v>39760</v>
      </c>
      <c r="B3792" s="44" t="n">
        <v>36</v>
      </c>
      <c r="C3792" s="7" t="n">
        <v>9</v>
      </c>
      <c r="D3792" s="7" t="n">
        <v>0</v>
      </c>
      <c r="E3792" s="7" t="n">
        <v>0</v>
      </c>
    </row>
    <row r="3793" spans="1:5">
      <c r="A3793" t="s">
        <v>4</v>
      </c>
      <c r="B3793" s="4" t="s">
        <v>5</v>
      </c>
      <c r="C3793" s="4" t="s">
        <v>7</v>
      </c>
      <c r="D3793" s="4" t="s">
        <v>9</v>
      </c>
      <c r="E3793" s="4" t="s">
        <v>7</v>
      </c>
    </row>
    <row r="3794" spans="1:5">
      <c r="A3794" t="n">
        <v>39765</v>
      </c>
      <c r="B3794" s="44" t="n">
        <v>36</v>
      </c>
      <c r="C3794" s="7" t="n">
        <v>9</v>
      </c>
      <c r="D3794" s="7" t="n">
        <v>23</v>
      </c>
      <c r="E3794" s="7" t="n">
        <v>0</v>
      </c>
    </row>
    <row r="3795" spans="1:5">
      <c r="A3795" t="s">
        <v>4</v>
      </c>
      <c r="B3795" s="4" t="s">
        <v>5</v>
      </c>
      <c r="C3795" s="4" t="s">
        <v>12</v>
      </c>
      <c r="D3795" s="4" t="s">
        <v>12</v>
      </c>
    </row>
    <row r="3796" spans="1:5">
      <c r="A3796" t="n">
        <v>39770</v>
      </c>
      <c r="B3796" s="61" t="n">
        <v>70</v>
      </c>
      <c r="C3796" s="7" t="s">
        <v>258</v>
      </c>
      <c r="D3796" s="7" t="s">
        <v>290</v>
      </c>
    </row>
    <row r="3797" spans="1:5">
      <c r="A3797" t="s">
        <v>4</v>
      </c>
      <c r="B3797" s="4" t="s">
        <v>5</v>
      </c>
      <c r="C3797" s="4" t="s">
        <v>7</v>
      </c>
      <c r="D3797" s="4" t="s">
        <v>9</v>
      </c>
      <c r="E3797" s="4" t="s">
        <v>9</v>
      </c>
      <c r="F3797" s="4" t="s">
        <v>9</v>
      </c>
    </row>
    <row r="3798" spans="1:5">
      <c r="A3798" t="n">
        <v>39783</v>
      </c>
      <c r="B3798" s="28" t="n">
        <v>63</v>
      </c>
      <c r="C3798" s="7" t="n">
        <v>0</v>
      </c>
      <c r="D3798" s="7" t="n">
        <v>65535</v>
      </c>
      <c r="E3798" s="7" t="n">
        <v>45</v>
      </c>
      <c r="F3798" s="7" t="n">
        <v>0</v>
      </c>
    </row>
    <row r="3799" spans="1:5">
      <c r="A3799" t="s">
        <v>4</v>
      </c>
      <c r="B3799" s="4" t="s">
        <v>5</v>
      </c>
      <c r="C3799" s="4" t="s">
        <v>7</v>
      </c>
      <c r="D3799" s="4" t="s">
        <v>9</v>
      </c>
      <c r="E3799" s="4" t="s">
        <v>9</v>
      </c>
      <c r="F3799" s="4" t="s">
        <v>9</v>
      </c>
    </row>
    <row r="3800" spans="1:5">
      <c r="A3800" t="n">
        <v>39791</v>
      </c>
      <c r="B3800" s="28" t="n">
        <v>63</v>
      </c>
      <c r="C3800" s="7" t="n">
        <v>0</v>
      </c>
      <c r="D3800" s="7" t="n">
        <v>65535</v>
      </c>
      <c r="E3800" s="7" t="n">
        <v>32</v>
      </c>
      <c r="F3800" s="7" t="n">
        <v>100</v>
      </c>
    </row>
    <row r="3801" spans="1:5">
      <c r="A3801" t="s">
        <v>4</v>
      </c>
      <c r="B3801" s="4" t="s">
        <v>5</v>
      </c>
      <c r="C3801" s="4" t="s">
        <v>9</v>
      </c>
      <c r="D3801" s="4" t="s">
        <v>10</v>
      </c>
      <c r="E3801" s="4" t="s">
        <v>10</v>
      </c>
      <c r="F3801" s="4" t="s">
        <v>10</v>
      </c>
      <c r="G3801" s="4" t="s">
        <v>10</v>
      </c>
    </row>
    <row r="3802" spans="1:5">
      <c r="A3802" t="n">
        <v>39799</v>
      </c>
      <c r="B3802" s="42" t="n">
        <v>46</v>
      </c>
      <c r="C3802" s="7" t="n">
        <v>61456</v>
      </c>
      <c r="D3802" s="7" t="n">
        <v>-15.3999996185303</v>
      </c>
      <c r="E3802" s="7" t="n">
        <v>0.00999999977648258</v>
      </c>
      <c r="F3802" s="7" t="n">
        <v>21.3999996185303</v>
      </c>
      <c r="G3802" s="7" t="n">
        <v>90</v>
      </c>
    </row>
    <row r="3803" spans="1:5">
      <c r="A3803" t="s">
        <v>4</v>
      </c>
      <c r="B3803" s="4" t="s">
        <v>5</v>
      </c>
      <c r="C3803" s="4" t="s">
        <v>7</v>
      </c>
      <c r="D3803" s="4" t="s">
        <v>7</v>
      </c>
      <c r="E3803" s="4" t="s">
        <v>10</v>
      </c>
      <c r="F3803" s="4" t="s">
        <v>10</v>
      </c>
      <c r="G3803" s="4" t="s">
        <v>10</v>
      </c>
      <c r="H3803" s="4" t="s">
        <v>9</v>
      </c>
      <c r="I3803" s="4" t="s">
        <v>7</v>
      </c>
    </row>
    <row r="3804" spans="1:5">
      <c r="A3804" t="n">
        <v>39818</v>
      </c>
      <c r="B3804" s="55" t="n">
        <v>45</v>
      </c>
      <c r="C3804" s="7" t="n">
        <v>4</v>
      </c>
      <c r="D3804" s="7" t="n">
        <v>3</v>
      </c>
      <c r="E3804" s="7" t="n">
        <v>5</v>
      </c>
      <c r="F3804" s="7" t="n">
        <v>130</v>
      </c>
      <c r="G3804" s="7" t="n">
        <v>0</v>
      </c>
      <c r="H3804" s="7" t="n">
        <v>0</v>
      </c>
      <c r="I3804" s="7" t="n">
        <v>0</v>
      </c>
    </row>
    <row r="3805" spans="1:5">
      <c r="A3805" t="s">
        <v>4</v>
      </c>
      <c r="B3805" s="4" t="s">
        <v>5</v>
      </c>
      <c r="C3805" s="4" t="s">
        <v>7</v>
      </c>
      <c r="D3805" s="4" t="s">
        <v>9</v>
      </c>
      <c r="E3805" s="4" t="s">
        <v>11</v>
      </c>
      <c r="F3805" s="4" t="s">
        <v>9</v>
      </c>
      <c r="G3805" s="4" t="s">
        <v>11</v>
      </c>
      <c r="H3805" s="4" t="s">
        <v>7</v>
      </c>
    </row>
    <row r="3806" spans="1:5">
      <c r="A3806" t="n">
        <v>39836</v>
      </c>
      <c r="B3806" s="13" t="n">
        <v>49</v>
      </c>
      <c r="C3806" s="7" t="n">
        <v>0</v>
      </c>
      <c r="D3806" s="7" t="n">
        <v>305</v>
      </c>
      <c r="E3806" s="7" t="n">
        <v>1065353216</v>
      </c>
      <c r="F3806" s="7" t="n">
        <v>0</v>
      </c>
      <c r="G3806" s="7" t="n">
        <v>0</v>
      </c>
      <c r="H3806" s="7" t="n">
        <v>0</v>
      </c>
    </row>
    <row r="3807" spans="1:5">
      <c r="A3807" t="s">
        <v>4</v>
      </c>
      <c r="B3807" s="4" t="s">
        <v>5</v>
      </c>
      <c r="C3807" s="4" t="s">
        <v>7</v>
      </c>
      <c r="D3807" s="4" t="s">
        <v>9</v>
      </c>
    </row>
    <row r="3808" spans="1:5">
      <c r="A3808" t="n">
        <v>39851</v>
      </c>
      <c r="B3808" s="13" t="n">
        <v>49</v>
      </c>
      <c r="C3808" s="7" t="n">
        <v>6</v>
      </c>
      <c r="D3808" s="7" t="n">
        <v>1</v>
      </c>
    </row>
    <row r="3809" spans="1:9">
      <c r="A3809" t="s">
        <v>4</v>
      </c>
      <c r="B3809" s="4" t="s">
        <v>5</v>
      </c>
      <c r="C3809" s="4" t="s">
        <v>7</v>
      </c>
      <c r="D3809" s="4" t="s">
        <v>12</v>
      </c>
    </row>
    <row r="3810" spans="1:9">
      <c r="A3810" t="n">
        <v>39855</v>
      </c>
      <c r="B3810" s="14" t="n">
        <v>2</v>
      </c>
      <c r="C3810" s="7" t="n">
        <v>10</v>
      </c>
      <c r="D3810" s="7" t="s">
        <v>500</v>
      </c>
    </row>
    <row r="3811" spans="1:9">
      <c r="A3811" t="s">
        <v>4</v>
      </c>
      <c r="B3811" s="4" t="s">
        <v>5</v>
      </c>
      <c r="C3811" s="4" t="s">
        <v>9</v>
      </c>
    </row>
    <row r="3812" spans="1:9">
      <c r="A3812" t="n">
        <v>39870</v>
      </c>
      <c r="B3812" s="26" t="n">
        <v>16</v>
      </c>
      <c r="C3812" s="7" t="n">
        <v>0</v>
      </c>
    </row>
    <row r="3813" spans="1:9">
      <c r="A3813" t="s">
        <v>4</v>
      </c>
      <c r="B3813" s="4" t="s">
        <v>5</v>
      </c>
      <c r="C3813" s="4" t="s">
        <v>7</v>
      </c>
      <c r="D3813" s="4" t="s">
        <v>9</v>
      </c>
    </row>
    <row r="3814" spans="1:9">
      <c r="A3814" t="n">
        <v>39873</v>
      </c>
      <c r="B3814" s="25" t="n">
        <v>58</v>
      </c>
      <c r="C3814" s="7" t="n">
        <v>105</v>
      </c>
      <c r="D3814" s="7" t="n">
        <v>300</v>
      </c>
    </row>
    <row r="3815" spans="1:9">
      <c r="A3815" t="s">
        <v>4</v>
      </c>
      <c r="B3815" s="4" t="s">
        <v>5</v>
      </c>
      <c r="C3815" s="4" t="s">
        <v>10</v>
      </c>
      <c r="D3815" s="4" t="s">
        <v>9</v>
      </c>
    </row>
    <row r="3816" spans="1:9">
      <c r="A3816" t="n">
        <v>39877</v>
      </c>
      <c r="B3816" s="49" t="n">
        <v>103</v>
      </c>
      <c r="C3816" s="7" t="n">
        <v>1</v>
      </c>
      <c r="D3816" s="7" t="n">
        <v>300</v>
      </c>
    </row>
    <row r="3817" spans="1:9">
      <c r="A3817" t="s">
        <v>4</v>
      </c>
      <c r="B3817" s="4" t="s">
        <v>5</v>
      </c>
      <c r="C3817" s="4" t="s">
        <v>7</v>
      </c>
      <c r="D3817" s="4" t="s">
        <v>9</v>
      </c>
    </row>
    <row r="3818" spans="1:9">
      <c r="A3818" t="n">
        <v>39884</v>
      </c>
      <c r="B3818" s="50" t="n">
        <v>72</v>
      </c>
      <c r="C3818" s="7" t="n">
        <v>4</v>
      </c>
      <c r="D3818" s="7" t="n">
        <v>0</v>
      </c>
    </row>
    <row r="3819" spans="1:9">
      <c r="A3819" t="s">
        <v>4</v>
      </c>
      <c r="B3819" s="4" t="s">
        <v>5</v>
      </c>
      <c r="C3819" s="4" t="s">
        <v>11</v>
      </c>
    </row>
    <row r="3820" spans="1:9">
      <c r="A3820" t="n">
        <v>39888</v>
      </c>
      <c r="B3820" s="59" t="n">
        <v>15</v>
      </c>
      <c r="C3820" s="7" t="n">
        <v>1073741824</v>
      </c>
    </row>
    <row r="3821" spans="1:9">
      <c r="A3821" t="s">
        <v>4</v>
      </c>
      <c r="B3821" s="4" t="s">
        <v>5</v>
      </c>
      <c r="C3821" s="4" t="s">
        <v>7</v>
      </c>
    </row>
    <row r="3822" spans="1:9">
      <c r="A3822" t="n">
        <v>39893</v>
      </c>
      <c r="B3822" s="27" t="n">
        <v>64</v>
      </c>
      <c r="C3822" s="7" t="n">
        <v>3</v>
      </c>
    </row>
    <row r="3823" spans="1:9">
      <c r="A3823" t="s">
        <v>4</v>
      </c>
      <c r="B3823" s="4" t="s">
        <v>5</v>
      </c>
      <c r="C3823" s="4" t="s">
        <v>7</v>
      </c>
    </row>
    <row r="3824" spans="1:9">
      <c r="A3824" t="n">
        <v>39895</v>
      </c>
      <c r="B3824" s="21" t="n">
        <v>74</v>
      </c>
      <c r="C3824" s="7" t="n">
        <v>67</v>
      </c>
    </row>
    <row r="3825" spans="1:4">
      <c r="A3825" t="s">
        <v>4</v>
      </c>
      <c r="B3825" s="4" t="s">
        <v>5</v>
      </c>
      <c r="C3825" s="4" t="s">
        <v>7</v>
      </c>
      <c r="D3825" s="4" t="s">
        <v>7</v>
      </c>
      <c r="E3825" s="4" t="s">
        <v>9</v>
      </c>
    </row>
    <row r="3826" spans="1:4">
      <c r="A3826" t="n">
        <v>39897</v>
      </c>
      <c r="B3826" s="55" t="n">
        <v>45</v>
      </c>
      <c r="C3826" s="7" t="n">
        <v>8</v>
      </c>
      <c r="D3826" s="7" t="n">
        <v>1</v>
      </c>
      <c r="E3826" s="7" t="n">
        <v>0</v>
      </c>
    </row>
    <row r="3827" spans="1:4">
      <c r="A3827" t="s">
        <v>4</v>
      </c>
      <c r="B3827" s="4" t="s">
        <v>5</v>
      </c>
      <c r="C3827" s="4" t="s">
        <v>9</v>
      </c>
    </row>
    <row r="3828" spans="1:4">
      <c r="A3828" t="n">
        <v>39902</v>
      </c>
      <c r="B3828" s="12" t="n">
        <v>13</v>
      </c>
      <c r="C3828" s="7" t="n">
        <v>6409</v>
      </c>
    </row>
    <row r="3829" spans="1:4">
      <c r="A3829" t="s">
        <v>4</v>
      </c>
      <c r="B3829" s="4" t="s">
        <v>5</v>
      </c>
      <c r="C3829" s="4" t="s">
        <v>9</v>
      </c>
    </row>
    <row r="3830" spans="1:4">
      <c r="A3830" t="n">
        <v>39905</v>
      </c>
      <c r="B3830" s="12" t="n">
        <v>13</v>
      </c>
      <c r="C3830" s="7" t="n">
        <v>6408</v>
      </c>
    </row>
    <row r="3831" spans="1:4">
      <c r="A3831" t="s">
        <v>4</v>
      </c>
      <c r="B3831" s="4" t="s">
        <v>5</v>
      </c>
      <c r="C3831" s="4" t="s">
        <v>9</v>
      </c>
    </row>
    <row r="3832" spans="1:4">
      <c r="A3832" t="n">
        <v>39908</v>
      </c>
      <c r="B3832" s="33" t="n">
        <v>12</v>
      </c>
      <c r="C3832" s="7" t="n">
        <v>6464</v>
      </c>
    </row>
    <row r="3833" spans="1:4">
      <c r="A3833" t="s">
        <v>4</v>
      </c>
      <c r="B3833" s="4" t="s">
        <v>5</v>
      </c>
      <c r="C3833" s="4" t="s">
        <v>9</v>
      </c>
    </row>
    <row r="3834" spans="1:4">
      <c r="A3834" t="n">
        <v>39911</v>
      </c>
      <c r="B3834" s="12" t="n">
        <v>13</v>
      </c>
      <c r="C3834" s="7" t="n">
        <v>6465</v>
      </c>
    </row>
    <row r="3835" spans="1:4">
      <c r="A3835" t="s">
        <v>4</v>
      </c>
      <c r="B3835" s="4" t="s">
        <v>5</v>
      </c>
      <c r="C3835" s="4" t="s">
        <v>9</v>
      </c>
    </row>
    <row r="3836" spans="1:4">
      <c r="A3836" t="n">
        <v>39914</v>
      </c>
      <c r="B3836" s="12" t="n">
        <v>13</v>
      </c>
      <c r="C3836" s="7" t="n">
        <v>6466</v>
      </c>
    </row>
    <row r="3837" spans="1:4">
      <c r="A3837" t="s">
        <v>4</v>
      </c>
      <c r="B3837" s="4" t="s">
        <v>5</v>
      </c>
      <c r="C3837" s="4" t="s">
        <v>9</v>
      </c>
    </row>
    <row r="3838" spans="1:4">
      <c r="A3838" t="n">
        <v>39917</v>
      </c>
      <c r="B3838" s="12" t="n">
        <v>13</v>
      </c>
      <c r="C3838" s="7" t="n">
        <v>6467</v>
      </c>
    </row>
    <row r="3839" spans="1:4">
      <c r="A3839" t="s">
        <v>4</v>
      </c>
      <c r="B3839" s="4" t="s">
        <v>5</v>
      </c>
      <c r="C3839" s="4" t="s">
        <v>9</v>
      </c>
    </row>
    <row r="3840" spans="1:4">
      <c r="A3840" t="n">
        <v>39920</v>
      </c>
      <c r="B3840" s="12" t="n">
        <v>13</v>
      </c>
      <c r="C3840" s="7" t="n">
        <v>6468</v>
      </c>
    </row>
    <row r="3841" spans="1:5">
      <c r="A3841" t="s">
        <v>4</v>
      </c>
      <c r="B3841" s="4" t="s">
        <v>5</v>
      </c>
      <c r="C3841" s="4" t="s">
        <v>9</v>
      </c>
    </row>
    <row r="3842" spans="1:5">
      <c r="A3842" t="n">
        <v>39923</v>
      </c>
      <c r="B3842" s="12" t="n">
        <v>13</v>
      </c>
      <c r="C3842" s="7" t="n">
        <v>6469</v>
      </c>
    </row>
    <row r="3843" spans="1:5">
      <c r="A3843" t="s">
        <v>4</v>
      </c>
      <c r="B3843" s="4" t="s">
        <v>5</v>
      </c>
      <c r="C3843" s="4" t="s">
        <v>9</v>
      </c>
    </row>
    <row r="3844" spans="1:5">
      <c r="A3844" t="n">
        <v>39926</v>
      </c>
      <c r="B3844" s="12" t="n">
        <v>13</v>
      </c>
      <c r="C3844" s="7" t="n">
        <v>6470</v>
      </c>
    </row>
    <row r="3845" spans="1:5">
      <c r="A3845" t="s">
        <v>4</v>
      </c>
      <c r="B3845" s="4" t="s">
        <v>5</v>
      </c>
      <c r="C3845" s="4" t="s">
        <v>9</v>
      </c>
    </row>
    <row r="3846" spans="1:5">
      <c r="A3846" t="n">
        <v>39929</v>
      </c>
      <c r="B3846" s="12" t="n">
        <v>13</v>
      </c>
      <c r="C3846" s="7" t="n">
        <v>6471</v>
      </c>
    </row>
    <row r="3847" spans="1:5">
      <c r="A3847" t="s">
        <v>4</v>
      </c>
      <c r="B3847" s="4" t="s">
        <v>5</v>
      </c>
      <c r="C3847" s="4" t="s">
        <v>7</v>
      </c>
    </row>
    <row r="3848" spans="1:5">
      <c r="A3848" t="n">
        <v>39932</v>
      </c>
      <c r="B3848" s="21" t="n">
        <v>74</v>
      </c>
      <c r="C3848" s="7" t="n">
        <v>18</v>
      </c>
    </row>
    <row r="3849" spans="1:5">
      <c r="A3849" t="s">
        <v>4</v>
      </c>
      <c r="B3849" s="4" t="s">
        <v>5</v>
      </c>
      <c r="C3849" s="4" t="s">
        <v>7</v>
      </c>
    </row>
    <row r="3850" spans="1:5">
      <c r="A3850" t="n">
        <v>39934</v>
      </c>
      <c r="B3850" s="21" t="n">
        <v>74</v>
      </c>
      <c r="C3850" s="7" t="n">
        <v>45</v>
      </c>
    </row>
    <row r="3851" spans="1:5">
      <c r="A3851" t="s">
        <v>4</v>
      </c>
      <c r="B3851" s="4" t="s">
        <v>5</v>
      </c>
      <c r="C3851" s="4" t="s">
        <v>9</v>
      </c>
    </row>
    <row r="3852" spans="1:5">
      <c r="A3852" t="n">
        <v>39936</v>
      </c>
      <c r="B3852" s="26" t="n">
        <v>16</v>
      </c>
      <c r="C3852" s="7" t="n">
        <v>0</v>
      </c>
    </row>
    <row r="3853" spans="1:5">
      <c r="A3853" t="s">
        <v>4</v>
      </c>
      <c r="B3853" s="4" t="s">
        <v>5</v>
      </c>
      <c r="C3853" s="4" t="s">
        <v>7</v>
      </c>
      <c r="D3853" s="4" t="s">
        <v>7</v>
      </c>
      <c r="E3853" s="4" t="s">
        <v>7</v>
      </c>
      <c r="F3853" s="4" t="s">
        <v>7</v>
      </c>
    </row>
    <row r="3854" spans="1:5">
      <c r="A3854" t="n">
        <v>39939</v>
      </c>
      <c r="B3854" s="8" t="n">
        <v>14</v>
      </c>
      <c r="C3854" s="7" t="n">
        <v>0</v>
      </c>
      <c r="D3854" s="7" t="n">
        <v>8</v>
      </c>
      <c r="E3854" s="7" t="n">
        <v>0</v>
      </c>
      <c r="F3854" s="7" t="n">
        <v>0</v>
      </c>
    </row>
    <row r="3855" spans="1:5">
      <c r="A3855" t="s">
        <v>4</v>
      </c>
      <c r="B3855" s="4" t="s">
        <v>5</v>
      </c>
      <c r="C3855" s="4" t="s">
        <v>7</v>
      </c>
      <c r="D3855" s="4" t="s">
        <v>12</v>
      </c>
    </row>
    <row r="3856" spans="1:5">
      <c r="A3856" t="n">
        <v>39944</v>
      </c>
      <c r="B3856" s="14" t="n">
        <v>2</v>
      </c>
      <c r="C3856" s="7" t="n">
        <v>11</v>
      </c>
      <c r="D3856" s="7" t="s">
        <v>16</v>
      </c>
    </row>
    <row r="3857" spans="1:6">
      <c r="A3857" t="s">
        <v>4</v>
      </c>
      <c r="B3857" s="4" t="s">
        <v>5</v>
      </c>
      <c r="C3857" s="4" t="s">
        <v>9</v>
      </c>
    </row>
    <row r="3858" spans="1:6">
      <c r="A3858" t="n">
        <v>39958</v>
      </c>
      <c r="B3858" s="26" t="n">
        <v>16</v>
      </c>
      <c r="C3858" s="7" t="n">
        <v>0</v>
      </c>
    </row>
    <row r="3859" spans="1:6">
      <c r="A3859" t="s">
        <v>4</v>
      </c>
      <c r="B3859" s="4" t="s">
        <v>5</v>
      </c>
      <c r="C3859" s="4" t="s">
        <v>7</v>
      </c>
      <c r="D3859" s="4" t="s">
        <v>12</v>
      </c>
    </row>
    <row r="3860" spans="1:6">
      <c r="A3860" t="n">
        <v>39961</v>
      </c>
      <c r="B3860" s="14" t="n">
        <v>2</v>
      </c>
      <c r="C3860" s="7" t="n">
        <v>11</v>
      </c>
      <c r="D3860" s="7" t="s">
        <v>501</v>
      </c>
    </row>
    <row r="3861" spans="1:6">
      <c r="A3861" t="s">
        <v>4</v>
      </c>
      <c r="B3861" s="4" t="s">
        <v>5</v>
      </c>
      <c r="C3861" s="4" t="s">
        <v>9</v>
      </c>
    </row>
    <row r="3862" spans="1:6">
      <c r="A3862" t="n">
        <v>39970</v>
      </c>
      <c r="B3862" s="26" t="n">
        <v>16</v>
      </c>
      <c r="C3862" s="7" t="n">
        <v>0</v>
      </c>
    </row>
    <row r="3863" spans="1:6">
      <c r="A3863" t="s">
        <v>4</v>
      </c>
      <c r="B3863" s="4" t="s">
        <v>5</v>
      </c>
      <c r="C3863" s="4" t="s">
        <v>11</v>
      </c>
    </row>
    <row r="3864" spans="1:6">
      <c r="A3864" t="n">
        <v>39973</v>
      </c>
      <c r="B3864" s="59" t="n">
        <v>15</v>
      </c>
      <c r="C3864" s="7" t="n">
        <v>2048</v>
      </c>
    </row>
    <row r="3865" spans="1:6">
      <c r="A3865" t="s">
        <v>4</v>
      </c>
      <c r="B3865" s="4" t="s">
        <v>5</v>
      </c>
      <c r="C3865" s="4" t="s">
        <v>7</v>
      </c>
      <c r="D3865" s="4" t="s">
        <v>12</v>
      </c>
    </row>
    <row r="3866" spans="1:6">
      <c r="A3866" t="n">
        <v>39978</v>
      </c>
      <c r="B3866" s="14" t="n">
        <v>2</v>
      </c>
      <c r="C3866" s="7" t="n">
        <v>10</v>
      </c>
      <c r="D3866" s="7" t="s">
        <v>48</v>
      </c>
    </row>
    <row r="3867" spans="1:6">
      <c r="A3867" t="s">
        <v>4</v>
      </c>
      <c r="B3867" s="4" t="s">
        <v>5</v>
      </c>
      <c r="C3867" s="4" t="s">
        <v>9</v>
      </c>
    </row>
    <row r="3868" spans="1:6">
      <c r="A3868" t="n">
        <v>39996</v>
      </c>
      <c r="B3868" s="26" t="n">
        <v>16</v>
      </c>
      <c r="C3868" s="7" t="n">
        <v>0</v>
      </c>
    </row>
    <row r="3869" spans="1:6">
      <c r="A3869" t="s">
        <v>4</v>
      </c>
      <c r="B3869" s="4" t="s">
        <v>5</v>
      </c>
      <c r="C3869" s="4" t="s">
        <v>7</v>
      </c>
      <c r="D3869" s="4" t="s">
        <v>12</v>
      </c>
    </row>
    <row r="3870" spans="1:6">
      <c r="A3870" t="n">
        <v>39999</v>
      </c>
      <c r="B3870" s="14" t="n">
        <v>2</v>
      </c>
      <c r="C3870" s="7" t="n">
        <v>10</v>
      </c>
      <c r="D3870" s="7" t="s">
        <v>49</v>
      </c>
    </row>
    <row r="3871" spans="1:6">
      <c r="A3871" t="s">
        <v>4</v>
      </c>
      <c r="B3871" s="4" t="s">
        <v>5</v>
      </c>
      <c r="C3871" s="4" t="s">
        <v>9</v>
      </c>
    </row>
    <row r="3872" spans="1:6">
      <c r="A3872" t="n">
        <v>40018</v>
      </c>
      <c r="B3872" s="26" t="n">
        <v>16</v>
      </c>
      <c r="C3872" s="7" t="n">
        <v>0</v>
      </c>
    </row>
    <row r="3873" spans="1:4">
      <c r="A3873" t="s">
        <v>4</v>
      </c>
      <c r="B3873" s="4" t="s">
        <v>5</v>
      </c>
      <c r="C3873" s="4" t="s">
        <v>7</v>
      </c>
      <c r="D3873" s="4" t="s">
        <v>9</v>
      </c>
      <c r="E3873" s="4" t="s">
        <v>10</v>
      </c>
    </row>
    <row r="3874" spans="1:4">
      <c r="A3874" t="n">
        <v>40021</v>
      </c>
      <c r="B3874" s="25" t="n">
        <v>58</v>
      </c>
      <c r="C3874" s="7" t="n">
        <v>100</v>
      </c>
      <c r="D3874" s="7" t="n">
        <v>300</v>
      </c>
      <c r="E3874" s="7" t="n">
        <v>1</v>
      </c>
    </row>
    <row r="3875" spans="1:4">
      <c r="A3875" t="s">
        <v>4</v>
      </c>
      <c r="B3875" s="4" t="s">
        <v>5</v>
      </c>
      <c r="C3875" s="4" t="s">
        <v>7</v>
      </c>
      <c r="D3875" s="4" t="s">
        <v>9</v>
      </c>
    </row>
    <row r="3876" spans="1:4">
      <c r="A3876" t="n">
        <v>40029</v>
      </c>
      <c r="B3876" s="25" t="n">
        <v>58</v>
      </c>
      <c r="C3876" s="7" t="n">
        <v>255</v>
      </c>
      <c r="D3876" s="7" t="n">
        <v>0</v>
      </c>
    </row>
    <row r="3877" spans="1:4">
      <c r="A3877" t="s">
        <v>4</v>
      </c>
      <c r="B3877" s="4" t="s">
        <v>5</v>
      </c>
      <c r="C3877" s="4" t="s">
        <v>7</v>
      </c>
    </row>
    <row r="3878" spans="1:4">
      <c r="A3878" t="n">
        <v>40033</v>
      </c>
      <c r="B3878" s="29" t="n">
        <v>23</v>
      </c>
      <c r="C3878" s="7" t="n">
        <v>0</v>
      </c>
    </row>
    <row r="3879" spans="1:4">
      <c r="A3879" t="s">
        <v>4</v>
      </c>
      <c r="B3879" s="4" t="s">
        <v>5</v>
      </c>
    </row>
    <row r="3880" spans="1:4">
      <c r="A3880" t="n">
        <v>40035</v>
      </c>
      <c r="B3880" s="5" t="n">
        <v>1</v>
      </c>
    </row>
    <row r="3881" spans="1:4" s="3" customFormat="1" customHeight="0">
      <c r="A3881" s="3" t="s">
        <v>2</v>
      </c>
      <c r="B3881" s="3" t="s">
        <v>502</v>
      </c>
    </row>
    <row r="3882" spans="1:4">
      <c r="A3882" t="s">
        <v>4</v>
      </c>
      <c r="B3882" s="4" t="s">
        <v>5</v>
      </c>
      <c r="C3882" s="4" t="s">
        <v>7</v>
      </c>
      <c r="D3882" s="4" t="s">
        <v>7</v>
      </c>
      <c r="E3882" s="4" t="s">
        <v>7</v>
      </c>
      <c r="F3882" s="4" t="s">
        <v>7</v>
      </c>
    </row>
    <row r="3883" spans="1:4">
      <c r="A3883" t="n">
        <v>40036</v>
      </c>
      <c r="B3883" s="8" t="n">
        <v>14</v>
      </c>
      <c r="C3883" s="7" t="n">
        <v>2</v>
      </c>
      <c r="D3883" s="7" t="n">
        <v>0</v>
      </c>
      <c r="E3883" s="7" t="n">
        <v>0</v>
      </c>
      <c r="F3883" s="7" t="n">
        <v>0</v>
      </c>
    </row>
    <row r="3884" spans="1:4">
      <c r="A3884" t="s">
        <v>4</v>
      </c>
      <c r="B3884" s="4" t="s">
        <v>5</v>
      </c>
      <c r="C3884" s="4" t="s">
        <v>7</v>
      </c>
      <c r="D3884" s="20" t="s">
        <v>42</v>
      </c>
      <c r="E3884" s="4" t="s">
        <v>5</v>
      </c>
      <c r="F3884" s="4" t="s">
        <v>7</v>
      </c>
      <c r="G3884" s="4" t="s">
        <v>9</v>
      </c>
      <c r="H3884" s="20" t="s">
        <v>43</v>
      </c>
      <c r="I3884" s="4" t="s">
        <v>7</v>
      </c>
      <c r="J3884" s="4" t="s">
        <v>11</v>
      </c>
      <c r="K3884" s="4" t="s">
        <v>7</v>
      </c>
      <c r="L3884" s="4" t="s">
        <v>7</v>
      </c>
      <c r="M3884" s="20" t="s">
        <v>42</v>
      </c>
      <c r="N3884" s="4" t="s">
        <v>5</v>
      </c>
      <c r="O3884" s="4" t="s">
        <v>7</v>
      </c>
      <c r="P3884" s="4" t="s">
        <v>9</v>
      </c>
      <c r="Q3884" s="20" t="s">
        <v>43</v>
      </c>
      <c r="R3884" s="4" t="s">
        <v>7</v>
      </c>
      <c r="S3884" s="4" t="s">
        <v>11</v>
      </c>
      <c r="T3884" s="4" t="s">
        <v>7</v>
      </c>
      <c r="U3884" s="4" t="s">
        <v>7</v>
      </c>
      <c r="V3884" s="4" t="s">
        <v>7</v>
      </c>
      <c r="W3884" s="4" t="s">
        <v>14</v>
      </c>
    </row>
    <row r="3885" spans="1:4">
      <c r="A3885" t="n">
        <v>40041</v>
      </c>
      <c r="B3885" s="10" t="n">
        <v>5</v>
      </c>
      <c r="C3885" s="7" t="n">
        <v>28</v>
      </c>
      <c r="D3885" s="20" t="s">
        <v>3</v>
      </c>
      <c r="E3885" s="6" t="n">
        <v>162</v>
      </c>
      <c r="F3885" s="7" t="n">
        <v>3</v>
      </c>
      <c r="G3885" s="7" t="n">
        <v>8198</v>
      </c>
      <c r="H3885" s="20" t="s">
        <v>3</v>
      </c>
      <c r="I3885" s="7" t="n">
        <v>0</v>
      </c>
      <c r="J3885" s="7" t="n">
        <v>1</v>
      </c>
      <c r="K3885" s="7" t="n">
        <v>2</v>
      </c>
      <c r="L3885" s="7" t="n">
        <v>28</v>
      </c>
      <c r="M3885" s="20" t="s">
        <v>3</v>
      </c>
      <c r="N3885" s="6" t="n">
        <v>162</v>
      </c>
      <c r="O3885" s="7" t="n">
        <v>3</v>
      </c>
      <c r="P3885" s="7" t="n">
        <v>8198</v>
      </c>
      <c r="Q3885" s="20" t="s">
        <v>3</v>
      </c>
      <c r="R3885" s="7" t="n">
        <v>0</v>
      </c>
      <c r="S3885" s="7" t="n">
        <v>2</v>
      </c>
      <c r="T3885" s="7" t="n">
        <v>2</v>
      </c>
      <c r="U3885" s="7" t="n">
        <v>11</v>
      </c>
      <c r="V3885" s="7" t="n">
        <v>1</v>
      </c>
      <c r="W3885" s="11" t="n">
        <f t="normal" ca="1">A3889</f>
        <v>0</v>
      </c>
    </row>
    <row r="3886" spans="1:4">
      <c r="A3886" t="s">
        <v>4</v>
      </c>
      <c r="B3886" s="4" t="s">
        <v>5</v>
      </c>
      <c r="C3886" s="4" t="s">
        <v>7</v>
      </c>
      <c r="D3886" s="4" t="s">
        <v>9</v>
      </c>
      <c r="E3886" s="4" t="s">
        <v>10</v>
      </c>
    </row>
    <row r="3887" spans="1:4">
      <c r="A3887" t="n">
        <v>40070</v>
      </c>
      <c r="B3887" s="25" t="n">
        <v>58</v>
      </c>
      <c r="C3887" s="7" t="n">
        <v>0</v>
      </c>
      <c r="D3887" s="7" t="n">
        <v>0</v>
      </c>
      <c r="E3887" s="7" t="n">
        <v>1</v>
      </c>
    </row>
    <row r="3888" spans="1:4">
      <c r="A3888" t="s">
        <v>4</v>
      </c>
      <c r="B3888" s="4" t="s">
        <v>5</v>
      </c>
      <c r="C3888" s="4" t="s">
        <v>7</v>
      </c>
      <c r="D3888" s="20" t="s">
        <v>42</v>
      </c>
      <c r="E3888" s="4" t="s">
        <v>5</v>
      </c>
      <c r="F3888" s="4" t="s">
        <v>7</v>
      </c>
      <c r="G3888" s="4" t="s">
        <v>9</v>
      </c>
      <c r="H3888" s="20" t="s">
        <v>43</v>
      </c>
      <c r="I3888" s="4" t="s">
        <v>7</v>
      </c>
      <c r="J3888" s="4" t="s">
        <v>11</v>
      </c>
      <c r="K3888" s="4" t="s">
        <v>7</v>
      </c>
      <c r="L3888" s="4" t="s">
        <v>7</v>
      </c>
      <c r="M3888" s="20" t="s">
        <v>42</v>
      </c>
      <c r="N3888" s="4" t="s">
        <v>5</v>
      </c>
      <c r="O3888" s="4" t="s">
        <v>7</v>
      </c>
      <c r="P3888" s="4" t="s">
        <v>9</v>
      </c>
      <c r="Q3888" s="20" t="s">
        <v>43</v>
      </c>
      <c r="R3888" s="4" t="s">
        <v>7</v>
      </c>
      <c r="S3888" s="4" t="s">
        <v>11</v>
      </c>
      <c r="T3888" s="4" t="s">
        <v>7</v>
      </c>
      <c r="U3888" s="4" t="s">
        <v>7</v>
      </c>
      <c r="V3888" s="4" t="s">
        <v>7</v>
      </c>
      <c r="W3888" s="4" t="s">
        <v>14</v>
      </c>
    </row>
    <row r="3889" spans="1:23">
      <c r="A3889" t="n">
        <v>40078</v>
      </c>
      <c r="B3889" s="10" t="n">
        <v>5</v>
      </c>
      <c r="C3889" s="7" t="n">
        <v>28</v>
      </c>
      <c r="D3889" s="20" t="s">
        <v>3</v>
      </c>
      <c r="E3889" s="6" t="n">
        <v>162</v>
      </c>
      <c r="F3889" s="7" t="n">
        <v>3</v>
      </c>
      <c r="G3889" s="7" t="n">
        <v>8198</v>
      </c>
      <c r="H3889" s="20" t="s">
        <v>3</v>
      </c>
      <c r="I3889" s="7" t="n">
        <v>0</v>
      </c>
      <c r="J3889" s="7" t="n">
        <v>1</v>
      </c>
      <c r="K3889" s="7" t="n">
        <v>3</v>
      </c>
      <c r="L3889" s="7" t="n">
        <v>28</v>
      </c>
      <c r="M3889" s="20" t="s">
        <v>3</v>
      </c>
      <c r="N3889" s="6" t="n">
        <v>162</v>
      </c>
      <c r="O3889" s="7" t="n">
        <v>3</v>
      </c>
      <c r="P3889" s="7" t="n">
        <v>8198</v>
      </c>
      <c r="Q3889" s="20" t="s">
        <v>3</v>
      </c>
      <c r="R3889" s="7" t="n">
        <v>0</v>
      </c>
      <c r="S3889" s="7" t="n">
        <v>2</v>
      </c>
      <c r="T3889" s="7" t="n">
        <v>3</v>
      </c>
      <c r="U3889" s="7" t="n">
        <v>9</v>
      </c>
      <c r="V3889" s="7" t="n">
        <v>1</v>
      </c>
      <c r="W3889" s="11" t="n">
        <f t="normal" ca="1">A3899</f>
        <v>0</v>
      </c>
    </row>
    <row r="3890" spans="1:23">
      <c r="A3890" t="s">
        <v>4</v>
      </c>
      <c r="B3890" s="4" t="s">
        <v>5</v>
      </c>
      <c r="C3890" s="4" t="s">
        <v>7</v>
      </c>
      <c r="D3890" s="20" t="s">
        <v>42</v>
      </c>
      <c r="E3890" s="4" t="s">
        <v>5</v>
      </c>
      <c r="F3890" s="4" t="s">
        <v>9</v>
      </c>
      <c r="G3890" s="4" t="s">
        <v>7</v>
      </c>
      <c r="H3890" s="4" t="s">
        <v>7</v>
      </c>
      <c r="I3890" s="4" t="s">
        <v>12</v>
      </c>
      <c r="J3890" s="20" t="s">
        <v>43</v>
      </c>
      <c r="K3890" s="4" t="s">
        <v>7</v>
      </c>
      <c r="L3890" s="4" t="s">
        <v>7</v>
      </c>
      <c r="M3890" s="20" t="s">
        <v>42</v>
      </c>
      <c r="N3890" s="4" t="s">
        <v>5</v>
      </c>
      <c r="O3890" s="4" t="s">
        <v>7</v>
      </c>
      <c r="P3890" s="20" t="s">
        <v>43</v>
      </c>
      <c r="Q3890" s="4" t="s">
        <v>7</v>
      </c>
      <c r="R3890" s="4" t="s">
        <v>11</v>
      </c>
      <c r="S3890" s="4" t="s">
        <v>7</v>
      </c>
      <c r="T3890" s="4" t="s">
        <v>7</v>
      </c>
      <c r="U3890" s="4" t="s">
        <v>7</v>
      </c>
      <c r="V3890" s="20" t="s">
        <v>42</v>
      </c>
      <c r="W3890" s="4" t="s">
        <v>5</v>
      </c>
      <c r="X3890" s="4" t="s">
        <v>7</v>
      </c>
      <c r="Y3890" s="20" t="s">
        <v>43</v>
      </c>
      <c r="Z3890" s="4" t="s">
        <v>7</v>
      </c>
      <c r="AA3890" s="4" t="s">
        <v>11</v>
      </c>
      <c r="AB3890" s="4" t="s">
        <v>7</v>
      </c>
      <c r="AC3890" s="4" t="s">
        <v>7</v>
      </c>
      <c r="AD3890" s="4" t="s">
        <v>7</v>
      </c>
      <c r="AE3890" s="4" t="s">
        <v>14</v>
      </c>
    </row>
    <row r="3891" spans="1:23">
      <c r="A3891" t="n">
        <v>40107</v>
      </c>
      <c r="B3891" s="10" t="n">
        <v>5</v>
      </c>
      <c r="C3891" s="7" t="n">
        <v>28</v>
      </c>
      <c r="D3891" s="20" t="s">
        <v>3</v>
      </c>
      <c r="E3891" s="48" t="n">
        <v>47</v>
      </c>
      <c r="F3891" s="7" t="n">
        <v>61456</v>
      </c>
      <c r="G3891" s="7" t="n">
        <v>2</v>
      </c>
      <c r="H3891" s="7" t="n">
        <v>0</v>
      </c>
      <c r="I3891" s="7" t="s">
        <v>177</v>
      </c>
      <c r="J3891" s="20" t="s">
        <v>3</v>
      </c>
      <c r="K3891" s="7" t="n">
        <v>8</v>
      </c>
      <c r="L3891" s="7" t="n">
        <v>28</v>
      </c>
      <c r="M3891" s="20" t="s">
        <v>3</v>
      </c>
      <c r="N3891" s="21" t="n">
        <v>74</v>
      </c>
      <c r="O3891" s="7" t="n">
        <v>65</v>
      </c>
      <c r="P3891" s="20" t="s">
        <v>3</v>
      </c>
      <c r="Q3891" s="7" t="n">
        <v>0</v>
      </c>
      <c r="R3891" s="7" t="n">
        <v>1</v>
      </c>
      <c r="S3891" s="7" t="n">
        <v>3</v>
      </c>
      <c r="T3891" s="7" t="n">
        <v>9</v>
      </c>
      <c r="U3891" s="7" t="n">
        <v>28</v>
      </c>
      <c r="V3891" s="20" t="s">
        <v>3</v>
      </c>
      <c r="W3891" s="21" t="n">
        <v>74</v>
      </c>
      <c r="X3891" s="7" t="n">
        <v>65</v>
      </c>
      <c r="Y3891" s="20" t="s">
        <v>3</v>
      </c>
      <c r="Z3891" s="7" t="n">
        <v>0</v>
      </c>
      <c r="AA3891" s="7" t="n">
        <v>2</v>
      </c>
      <c r="AB3891" s="7" t="n">
        <v>3</v>
      </c>
      <c r="AC3891" s="7" t="n">
        <v>9</v>
      </c>
      <c r="AD3891" s="7" t="n">
        <v>1</v>
      </c>
      <c r="AE3891" s="11" t="n">
        <f t="normal" ca="1">A3895</f>
        <v>0</v>
      </c>
    </row>
    <row r="3892" spans="1:23">
      <c r="A3892" t="s">
        <v>4</v>
      </c>
      <c r="B3892" s="4" t="s">
        <v>5</v>
      </c>
      <c r="C3892" s="4" t="s">
        <v>9</v>
      </c>
      <c r="D3892" s="4" t="s">
        <v>7</v>
      </c>
      <c r="E3892" s="4" t="s">
        <v>7</v>
      </c>
      <c r="F3892" s="4" t="s">
        <v>12</v>
      </c>
    </row>
    <row r="3893" spans="1:23">
      <c r="A3893" t="n">
        <v>40155</v>
      </c>
      <c r="B3893" s="48" t="n">
        <v>47</v>
      </c>
      <c r="C3893" s="7" t="n">
        <v>61456</v>
      </c>
      <c r="D3893" s="7" t="n">
        <v>0</v>
      </c>
      <c r="E3893" s="7" t="n">
        <v>0</v>
      </c>
      <c r="F3893" s="7" t="s">
        <v>178</v>
      </c>
    </row>
    <row r="3894" spans="1:23">
      <c r="A3894" t="s">
        <v>4</v>
      </c>
      <c r="B3894" s="4" t="s">
        <v>5</v>
      </c>
      <c r="C3894" s="4" t="s">
        <v>7</v>
      </c>
      <c r="D3894" s="4" t="s">
        <v>9</v>
      </c>
      <c r="E3894" s="4" t="s">
        <v>10</v>
      </c>
    </row>
    <row r="3895" spans="1:23">
      <c r="A3895" t="n">
        <v>40168</v>
      </c>
      <c r="B3895" s="25" t="n">
        <v>58</v>
      </c>
      <c r="C3895" s="7" t="n">
        <v>0</v>
      </c>
      <c r="D3895" s="7" t="n">
        <v>300</v>
      </c>
      <c r="E3895" s="7" t="n">
        <v>1</v>
      </c>
    </row>
    <row r="3896" spans="1:23">
      <c r="A3896" t="s">
        <v>4</v>
      </c>
      <c r="B3896" s="4" t="s">
        <v>5</v>
      </c>
      <c r="C3896" s="4" t="s">
        <v>7</v>
      </c>
      <c r="D3896" s="4" t="s">
        <v>9</v>
      </c>
    </row>
    <row r="3897" spans="1:23">
      <c r="A3897" t="n">
        <v>40176</v>
      </c>
      <c r="B3897" s="25" t="n">
        <v>58</v>
      </c>
      <c r="C3897" s="7" t="n">
        <v>255</v>
      </c>
      <c r="D3897" s="7" t="n">
        <v>0</v>
      </c>
    </row>
    <row r="3898" spans="1:23">
      <c r="A3898" t="s">
        <v>4</v>
      </c>
      <c r="B3898" s="4" t="s">
        <v>5</v>
      </c>
      <c r="C3898" s="4" t="s">
        <v>7</v>
      </c>
      <c r="D3898" s="4" t="s">
        <v>7</v>
      </c>
      <c r="E3898" s="4" t="s">
        <v>7</v>
      </c>
      <c r="F3898" s="4" t="s">
        <v>7</v>
      </c>
    </row>
    <row r="3899" spans="1:23">
      <c r="A3899" t="n">
        <v>40180</v>
      </c>
      <c r="B3899" s="8" t="n">
        <v>14</v>
      </c>
      <c r="C3899" s="7" t="n">
        <v>0</v>
      </c>
      <c r="D3899" s="7" t="n">
        <v>0</v>
      </c>
      <c r="E3899" s="7" t="n">
        <v>0</v>
      </c>
      <c r="F3899" s="7" t="n">
        <v>64</v>
      </c>
    </row>
    <row r="3900" spans="1:23">
      <c r="A3900" t="s">
        <v>4</v>
      </c>
      <c r="B3900" s="4" t="s">
        <v>5</v>
      </c>
      <c r="C3900" s="4" t="s">
        <v>7</v>
      </c>
      <c r="D3900" s="4" t="s">
        <v>9</v>
      </c>
    </row>
    <row r="3901" spans="1:23">
      <c r="A3901" t="n">
        <v>40185</v>
      </c>
      <c r="B3901" s="22" t="n">
        <v>22</v>
      </c>
      <c r="C3901" s="7" t="n">
        <v>0</v>
      </c>
      <c r="D3901" s="7" t="n">
        <v>8198</v>
      </c>
    </row>
    <row r="3902" spans="1:23">
      <c r="A3902" t="s">
        <v>4</v>
      </c>
      <c r="B3902" s="4" t="s">
        <v>5</v>
      </c>
      <c r="C3902" s="4" t="s">
        <v>7</v>
      </c>
      <c r="D3902" s="4" t="s">
        <v>9</v>
      </c>
    </row>
    <row r="3903" spans="1:23">
      <c r="A3903" t="n">
        <v>40189</v>
      </c>
      <c r="B3903" s="25" t="n">
        <v>58</v>
      </c>
      <c r="C3903" s="7" t="n">
        <v>5</v>
      </c>
      <c r="D3903" s="7" t="n">
        <v>300</v>
      </c>
    </row>
    <row r="3904" spans="1:23">
      <c r="A3904" t="s">
        <v>4</v>
      </c>
      <c r="B3904" s="4" t="s">
        <v>5</v>
      </c>
      <c r="C3904" s="4" t="s">
        <v>10</v>
      </c>
      <c r="D3904" s="4" t="s">
        <v>9</v>
      </c>
    </row>
    <row r="3905" spans="1:31">
      <c r="A3905" t="n">
        <v>40193</v>
      </c>
      <c r="B3905" s="49" t="n">
        <v>103</v>
      </c>
      <c r="C3905" s="7" t="n">
        <v>0</v>
      </c>
      <c r="D3905" s="7" t="n">
        <v>300</v>
      </c>
    </row>
    <row r="3906" spans="1:31">
      <c r="A3906" t="s">
        <v>4</v>
      </c>
      <c r="B3906" s="4" t="s">
        <v>5</v>
      </c>
      <c r="C3906" s="4" t="s">
        <v>7</v>
      </c>
    </row>
    <row r="3907" spans="1:31">
      <c r="A3907" t="n">
        <v>40200</v>
      </c>
      <c r="B3907" s="27" t="n">
        <v>64</v>
      </c>
      <c r="C3907" s="7" t="n">
        <v>7</v>
      </c>
    </row>
    <row r="3908" spans="1:31">
      <c r="A3908" t="s">
        <v>4</v>
      </c>
      <c r="B3908" s="4" t="s">
        <v>5</v>
      </c>
      <c r="C3908" s="4" t="s">
        <v>7</v>
      </c>
      <c r="D3908" s="4" t="s">
        <v>9</v>
      </c>
    </row>
    <row r="3909" spans="1:31">
      <c r="A3909" t="n">
        <v>40202</v>
      </c>
      <c r="B3909" s="50" t="n">
        <v>72</v>
      </c>
      <c r="C3909" s="7" t="n">
        <v>5</v>
      </c>
      <c r="D3909" s="7" t="n">
        <v>0</v>
      </c>
    </row>
    <row r="3910" spans="1:31">
      <c r="A3910" t="s">
        <v>4</v>
      </c>
      <c r="B3910" s="4" t="s">
        <v>5</v>
      </c>
      <c r="C3910" s="4" t="s">
        <v>7</v>
      </c>
      <c r="D3910" s="20" t="s">
        <v>42</v>
      </c>
      <c r="E3910" s="4" t="s">
        <v>5</v>
      </c>
      <c r="F3910" s="4" t="s">
        <v>7</v>
      </c>
      <c r="G3910" s="4" t="s">
        <v>9</v>
      </c>
      <c r="H3910" s="20" t="s">
        <v>43</v>
      </c>
      <c r="I3910" s="4" t="s">
        <v>7</v>
      </c>
      <c r="J3910" s="4" t="s">
        <v>11</v>
      </c>
      <c r="K3910" s="4" t="s">
        <v>7</v>
      </c>
      <c r="L3910" s="4" t="s">
        <v>7</v>
      </c>
      <c r="M3910" s="4" t="s">
        <v>14</v>
      </c>
    </row>
    <row r="3911" spans="1:31">
      <c r="A3911" t="n">
        <v>40206</v>
      </c>
      <c r="B3911" s="10" t="n">
        <v>5</v>
      </c>
      <c r="C3911" s="7" t="n">
        <v>28</v>
      </c>
      <c r="D3911" s="20" t="s">
        <v>3</v>
      </c>
      <c r="E3911" s="6" t="n">
        <v>162</v>
      </c>
      <c r="F3911" s="7" t="n">
        <v>4</v>
      </c>
      <c r="G3911" s="7" t="n">
        <v>8198</v>
      </c>
      <c r="H3911" s="20" t="s">
        <v>3</v>
      </c>
      <c r="I3911" s="7" t="n">
        <v>0</v>
      </c>
      <c r="J3911" s="7" t="n">
        <v>1</v>
      </c>
      <c r="K3911" s="7" t="n">
        <v>2</v>
      </c>
      <c r="L3911" s="7" t="n">
        <v>1</v>
      </c>
      <c r="M3911" s="11" t="n">
        <f t="normal" ca="1">A3917</f>
        <v>0</v>
      </c>
    </row>
    <row r="3912" spans="1:31">
      <c r="A3912" t="s">
        <v>4</v>
      </c>
      <c r="B3912" s="4" t="s">
        <v>5</v>
      </c>
      <c r="C3912" s="4" t="s">
        <v>7</v>
      </c>
      <c r="D3912" s="4" t="s">
        <v>12</v>
      </c>
    </row>
    <row r="3913" spans="1:31">
      <c r="A3913" t="n">
        <v>40223</v>
      </c>
      <c r="B3913" s="14" t="n">
        <v>2</v>
      </c>
      <c r="C3913" s="7" t="n">
        <v>10</v>
      </c>
      <c r="D3913" s="7" t="s">
        <v>179</v>
      </c>
    </row>
    <row r="3914" spans="1:31">
      <c r="A3914" t="s">
        <v>4</v>
      </c>
      <c r="B3914" s="4" t="s">
        <v>5</v>
      </c>
      <c r="C3914" s="4" t="s">
        <v>9</v>
      </c>
    </row>
    <row r="3915" spans="1:31">
      <c r="A3915" t="n">
        <v>40240</v>
      </c>
      <c r="B3915" s="26" t="n">
        <v>16</v>
      </c>
      <c r="C3915" s="7" t="n">
        <v>0</v>
      </c>
    </row>
    <row r="3916" spans="1:31">
      <c r="A3916" t="s">
        <v>4</v>
      </c>
      <c r="B3916" s="4" t="s">
        <v>5</v>
      </c>
      <c r="C3916" s="4" t="s">
        <v>9</v>
      </c>
      <c r="D3916" s="4" t="s">
        <v>10</v>
      </c>
      <c r="E3916" s="4" t="s">
        <v>10</v>
      </c>
      <c r="F3916" s="4" t="s">
        <v>10</v>
      </c>
      <c r="G3916" s="4" t="s">
        <v>10</v>
      </c>
    </row>
    <row r="3917" spans="1:31">
      <c r="A3917" t="n">
        <v>40243</v>
      </c>
      <c r="B3917" s="42" t="n">
        <v>46</v>
      </c>
      <c r="C3917" s="7" t="n">
        <v>0</v>
      </c>
      <c r="D3917" s="7" t="n">
        <v>0</v>
      </c>
      <c r="E3917" s="7" t="n">
        <v>4</v>
      </c>
      <c r="F3917" s="7" t="n">
        <v>-50.5</v>
      </c>
      <c r="G3917" s="7" t="n">
        <v>180</v>
      </c>
    </row>
    <row r="3918" spans="1:31">
      <c r="A3918" t="s">
        <v>4</v>
      </c>
      <c r="B3918" s="4" t="s">
        <v>5</v>
      </c>
      <c r="C3918" s="4" t="s">
        <v>9</v>
      </c>
      <c r="D3918" s="4" t="s">
        <v>7</v>
      </c>
      <c r="E3918" s="4" t="s">
        <v>7</v>
      </c>
      <c r="F3918" s="4" t="s">
        <v>12</v>
      </c>
    </row>
    <row r="3919" spans="1:31">
      <c r="A3919" t="n">
        <v>40262</v>
      </c>
      <c r="B3919" s="46" t="n">
        <v>20</v>
      </c>
      <c r="C3919" s="7" t="n">
        <v>0</v>
      </c>
      <c r="D3919" s="7" t="n">
        <v>3</v>
      </c>
      <c r="E3919" s="7" t="n">
        <v>10</v>
      </c>
      <c r="F3919" s="7" t="s">
        <v>196</v>
      </c>
    </row>
    <row r="3920" spans="1:31">
      <c r="A3920" t="s">
        <v>4</v>
      </c>
      <c r="B3920" s="4" t="s">
        <v>5</v>
      </c>
      <c r="C3920" s="4" t="s">
        <v>9</v>
      </c>
    </row>
    <row r="3921" spans="1:13">
      <c r="A3921" t="n">
        <v>40280</v>
      </c>
      <c r="B3921" s="26" t="n">
        <v>16</v>
      </c>
      <c r="C3921" s="7" t="n">
        <v>0</v>
      </c>
    </row>
    <row r="3922" spans="1:13">
      <c r="A3922" t="s">
        <v>4</v>
      </c>
      <c r="B3922" s="4" t="s">
        <v>5</v>
      </c>
      <c r="C3922" s="4" t="s">
        <v>7</v>
      </c>
      <c r="D3922" s="4" t="s">
        <v>9</v>
      </c>
      <c r="E3922" s="4" t="s">
        <v>7</v>
      </c>
      <c r="F3922" s="4" t="s">
        <v>12</v>
      </c>
      <c r="G3922" s="4" t="s">
        <v>12</v>
      </c>
      <c r="H3922" s="4" t="s">
        <v>12</v>
      </c>
      <c r="I3922" s="4" t="s">
        <v>12</v>
      </c>
      <c r="J3922" s="4" t="s">
        <v>12</v>
      </c>
      <c r="K3922" s="4" t="s">
        <v>12</v>
      </c>
      <c r="L3922" s="4" t="s">
        <v>12</v>
      </c>
      <c r="M3922" s="4" t="s">
        <v>12</v>
      </c>
      <c r="N3922" s="4" t="s">
        <v>12</v>
      </c>
      <c r="O3922" s="4" t="s">
        <v>12</v>
      </c>
      <c r="P3922" s="4" t="s">
        <v>12</v>
      </c>
      <c r="Q3922" s="4" t="s">
        <v>12</v>
      </c>
      <c r="R3922" s="4" t="s">
        <v>12</v>
      </c>
      <c r="S3922" s="4" t="s">
        <v>12</v>
      </c>
      <c r="T3922" s="4" t="s">
        <v>12</v>
      </c>
      <c r="U3922" s="4" t="s">
        <v>12</v>
      </c>
    </row>
    <row r="3923" spans="1:13">
      <c r="A3923" t="n">
        <v>40283</v>
      </c>
      <c r="B3923" s="44" t="n">
        <v>36</v>
      </c>
      <c r="C3923" s="7" t="n">
        <v>8</v>
      </c>
      <c r="D3923" s="7" t="n">
        <v>0</v>
      </c>
      <c r="E3923" s="7" t="n">
        <v>0</v>
      </c>
      <c r="F3923" s="7" t="s">
        <v>503</v>
      </c>
      <c r="G3923" s="7" t="s">
        <v>13</v>
      </c>
      <c r="H3923" s="7" t="s">
        <v>13</v>
      </c>
      <c r="I3923" s="7" t="s">
        <v>13</v>
      </c>
      <c r="J3923" s="7" t="s">
        <v>13</v>
      </c>
      <c r="K3923" s="7" t="s">
        <v>13</v>
      </c>
      <c r="L3923" s="7" t="s">
        <v>13</v>
      </c>
      <c r="M3923" s="7" t="s">
        <v>13</v>
      </c>
      <c r="N3923" s="7" t="s">
        <v>13</v>
      </c>
      <c r="O3923" s="7" t="s">
        <v>13</v>
      </c>
      <c r="P3923" s="7" t="s">
        <v>13</v>
      </c>
      <c r="Q3923" s="7" t="s">
        <v>13</v>
      </c>
      <c r="R3923" s="7" t="s">
        <v>13</v>
      </c>
      <c r="S3923" s="7" t="s">
        <v>13</v>
      </c>
      <c r="T3923" s="7" t="s">
        <v>13</v>
      </c>
      <c r="U3923" s="7" t="s">
        <v>13</v>
      </c>
    </row>
    <row r="3924" spans="1:13">
      <c r="A3924" t="s">
        <v>4</v>
      </c>
      <c r="B3924" s="4" t="s">
        <v>5</v>
      </c>
      <c r="C3924" s="4" t="s">
        <v>7</v>
      </c>
      <c r="D3924" s="4" t="s">
        <v>7</v>
      </c>
      <c r="E3924" s="4" t="s">
        <v>10</v>
      </c>
      <c r="F3924" s="4" t="s">
        <v>10</v>
      </c>
      <c r="G3924" s="4" t="s">
        <v>10</v>
      </c>
      <c r="H3924" s="4" t="s">
        <v>9</v>
      </c>
    </row>
    <row r="3925" spans="1:13">
      <c r="A3925" t="n">
        <v>40316</v>
      </c>
      <c r="B3925" s="55" t="n">
        <v>45</v>
      </c>
      <c r="C3925" s="7" t="n">
        <v>2</v>
      </c>
      <c r="D3925" s="7" t="n">
        <v>3</v>
      </c>
      <c r="E3925" s="7" t="n">
        <v>-0.0399999991059303</v>
      </c>
      <c r="F3925" s="7" t="n">
        <v>5.19999980926514</v>
      </c>
      <c r="G3925" s="7" t="n">
        <v>-51.3499984741211</v>
      </c>
      <c r="H3925" s="7" t="n">
        <v>0</v>
      </c>
    </row>
    <row r="3926" spans="1:13">
      <c r="A3926" t="s">
        <v>4</v>
      </c>
      <c r="B3926" s="4" t="s">
        <v>5</v>
      </c>
      <c r="C3926" s="4" t="s">
        <v>7</v>
      </c>
      <c r="D3926" s="4" t="s">
        <v>7</v>
      </c>
      <c r="E3926" s="4" t="s">
        <v>10</v>
      </c>
      <c r="F3926" s="4" t="s">
        <v>10</v>
      </c>
      <c r="G3926" s="4" t="s">
        <v>10</v>
      </c>
      <c r="H3926" s="4" t="s">
        <v>9</v>
      </c>
      <c r="I3926" s="4" t="s">
        <v>7</v>
      </c>
    </row>
    <row r="3927" spans="1:13">
      <c r="A3927" t="n">
        <v>40333</v>
      </c>
      <c r="B3927" s="55" t="n">
        <v>45</v>
      </c>
      <c r="C3927" s="7" t="n">
        <v>4</v>
      </c>
      <c r="D3927" s="7" t="n">
        <v>3</v>
      </c>
      <c r="E3927" s="7" t="n">
        <v>8.96000003814697</v>
      </c>
      <c r="F3927" s="7" t="n">
        <v>21.8500003814697</v>
      </c>
      <c r="G3927" s="7" t="n">
        <v>0</v>
      </c>
      <c r="H3927" s="7" t="n">
        <v>0</v>
      </c>
      <c r="I3927" s="7" t="n">
        <v>1</v>
      </c>
    </row>
    <row r="3928" spans="1:13">
      <c r="A3928" t="s">
        <v>4</v>
      </c>
      <c r="B3928" s="4" t="s">
        <v>5</v>
      </c>
      <c r="C3928" s="4" t="s">
        <v>7</v>
      </c>
      <c r="D3928" s="4" t="s">
        <v>7</v>
      </c>
      <c r="E3928" s="4" t="s">
        <v>10</v>
      </c>
      <c r="F3928" s="4" t="s">
        <v>9</v>
      </c>
    </row>
    <row r="3929" spans="1:13">
      <c r="A3929" t="n">
        <v>40351</v>
      </c>
      <c r="B3929" s="55" t="n">
        <v>45</v>
      </c>
      <c r="C3929" s="7" t="n">
        <v>5</v>
      </c>
      <c r="D3929" s="7" t="n">
        <v>3</v>
      </c>
      <c r="E3929" s="7" t="n">
        <v>3.20000004768372</v>
      </c>
      <c r="F3929" s="7" t="n">
        <v>0</v>
      </c>
    </row>
    <row r="3930" spans="1:13">
      <c r="A3930" t="s">
        <v>4</v>
      </c>
      <c r="B3930" s="4" t="s">
        <v>5</v>
      </c>
      <c r="C3930" s="4" t="s">
        <v>7</v>
      </c>
      <c r="D3930" s="4" t="s">
        <v>7</v>
      </c>
      <c r="E3930" s="4" t="s">
        <v>10</v>
      </c>
      <c r="F3930" s="4" t="s">
        <v>9</v>
      </c>
    </row>
    <row r="3931" spans="1:13">
      <c r="A3931" t="n">
        <v>40360</v>
      </c>
      <c r="B3931" s="55" t="n">
        <v>45</v>
      </c>
      <c r="C3931" s="7" t="n">
        <v>5</v>
      </c>
      <c r="D3931" s="7" t="n">
        <v>3</v>
      </c>
      <c r="E3931" s="7" t="n">
        <v>3</v>
      </c>
      <c r="F3931" s="7" t="n">
        <v>1500</v>
      </c>
    </row>
    <row r="3932" spans="1:13">
      <c r="A3932" t="s">
        <v>4</v>
      </c>
      <c r="B3932" s="4" t="s">
        <v>5</v>
      </c>
      <c r="C3932" s="4" t="s">
        <v>7</v>
      </c>
      <c r="D3932" s="4" t="s">
        <v>7</v>
      </c>
      <c r="E3932" s="4" t="s">
        <v>10</v>
      </c>
      <c r="F3932" s="4" t="s">
        <v>9</v>
      </c>
    </row>
    <row r="3933" spans="1:13">
      <c r="A3933" t="n">
        <v>40369</v>
      </c>
      <c r="B3933" s="55" t="n">
        <v>45</v>
      </c>
      <c r="C3933" s="7" t="n">
        <v>11</v>
      </c>
      <c r="D3933" s="7" t="n">
        <v>3</v>
      </c>
      <c r="E3933" s="7" t="n">
        <v>40</v>
      </c>
      <c r="F3933" s="7" t="n">
        <v>0</v>
      </c>
    </row>
    <row r="3934" spans="1:13">
      <c r="A3934" t="s">
        <v>4</v>
      </c>
      <c r="B3934" s="4" t="s">
        <v>5</v>
      </c>
      <c r="C3934" s="4" t="s">
        <v>7</v>
      </c>
      <c r="D3934" s="4" t="s">
        <v>9</v>
      </c>
      <c r="E3934" s="4" t="s">
        <v>10</v>
      </c>
    </row>
    <row r="3935" spans="1:13">
      <c r="A3935" t="n">
        <v>40378</v>
      </c>
      <c r="B3935" s="25" t="n">
        <v>58</v>
      </c>
      <c r="C3935" s="7" t="n">
        <v>100</v>
      </c>
      <c r="D3935" s="7" t="n">
        <v>1000</v>
      </c>
      <c r="E3935" s="7" t="n">
        <v>1</v>
      </c>
    </row>
    <row r="3936" spans="1:13">
      <c r="A3936" t="s">
        <v>4</v>
      </c>
      <c r="B3936" s="4" t="s">
        <v>5</v>
      </c>
      <c r="C3936" s="4" t="s">
        <v>7</v>
      </c>
      <c r="D3936" s="4" t="s">
        <v>9</v>
      </c>
    </row>
    <row r="3937" spans="1:21">
      <c r="A3937" t="n">
        <v>40386</v>
      </c>
      <c r="B3937" s="25" t="n">
        <v>58</v>
      </c>
      <c r="C3937" s="7" t="n">
        <v>255</v>
      </c>
      <c r="D3937" s="7" t="n">
        <v>0</v>
      </c>
    </row>
    <row r="3938" spans="1:21">
      <c r="A3938" t="s">
        <v>4</v>
      </c>
      <c r="B3938" s="4" t="s">
        <v>5</v>
      </c>
      <c r="C3938" s="4" t="s">
        <v>7</v>
      </c>
      <c r="D3938" s="4" t="s">
        <v>9</v>
      </c>
    </row>
    <row r="3939" spans="1:21">
      <c r="A3939" t="n">
        <v>40390</v>
      </c>
      <c r="B3939" s="55" t="n">
        <v>45</v>
      </c>
      <c r="C3939" s="7" t="n">
        <v>7</v>
      </c>
      <c r="D3939" s="7" t="n">
        <v>255</v>
      </c>
    </row>
    <row r="3940" spans="1:21">
      <c r="A3940" t="s">
        <v>4</v>
      </c>
      <c r="B3940" s="4" t="s">
        <v>5</v>
      </c>
      <c r="C3940" s="4" t="s">
        <v>7</v>
      </c>
      <c r="D3940" s="4" t="s">
        <v>9</v>
      </c>
      <c r="E3940" s="4" t="s">
        <v>7</v>
      </c>
      <c r="F3940" s="4" t="s">
        <v>7</v>
      </c>
      <c r="G3940" s="4" t="s">
        <v>14</v>
      </c>
    </row>
    <row r="3941" spans="1:21">
      <c r="A3941" t="n">
        <v>40394</v>
      </c>
      <c r="B3941" s="10" t="n">
        <v>5</v>
      </c>
      <c r="C3941" s="7" t="n">
        <v>30</v>
      </c>
      <c r="D3941" s="7" t="n">
        <v>8967</v>
      </c>
      <c r="E3941" s="7" t="n">
        <v>8</v>
      </c>
      <c r="F3941" s="7" t="n">
        <v>1</v>
      </c>
      <c r="G3941" s="11" t="n">
        <f t="normal" ca="1">A3997</f>
        <v>0</v>
      </c>
    </row>
    <row r="3942" spans="1:21">
      <c r="A3942" t="s">
        <v>4</v>
      </c>
      <c r="B3942" s="4" t="s">
        <v>5</v>
      </c>
      <c r="C3942" s="4" t="s">
        <v>7</v>
      </c>
      <c r="D3942" s="4" t="s">
        <v>7</v>
      </c>
      <c r="E3942" s="4" t="s">
        <v>7</v>
      </c>
      <c r="F3942" s="4" t="s">
        <v>7</v>
      </c>
    </row>
    <row r="3943" spans="1:21">
      <c r="A3943" t="n">
        <v>40404</v>
      </c>
      <c r="B3943" s="8" t="n">
        <v>14</v>
      </c>
      <c r="C3943" s="7" t="n">
        <v>0</v>
      </c>
      <c r="D3943" s="7" t="n">
        <v>128</v>
      </c>
      <c r="E3943" s="7" t="n">
        <v>0</v>
      </c>
      <c r="F3943" s="7" t="n">
        <v>0</v>
      </c>
    </row>
    <row r="3944" spans="1:21">
      <c r="A3944" t="s">
        <v>4</v>
      </c>
      <c r="B3944" s="4" t="s">
        <v>5</v>
      </c>
      <c r="C3944" s="4" t="s">
        <v>7</v>
      </c>
      <c r="D3944" s="4" t="s">
        <v>9</v>
      </c>
      <c r="E3944" s="4" t="s">
        <v>9</v>
      </c>
      <c r="F3944" s="4" t="s">
        <v>7</v>
      </c>
    </row>
    <row r="3945" spans="1:21">
      <c r="A3945" t="n">
        <v>40409</v>
      </c>
      <c r="B3945" s="35" t="n">
        <v>25</v>
      </c>
      <c r="C3945" s="7" t="n">
        <v>1</v>
      </c>
      <c r="D3945" s="7" t="n">
        <v>750</v>
      </c>
      <c r="E3945" s="7" t="n">
        <v>120</v>
      </c>
      <c r="F3945" s="7" t="n">
        <v>0</v>
      </c>
    </row>
    <row r="3946" spans="1:21">
      <c r="A3946" t="s">
        <v>4</v>
      </c>
      <c r="B3946" s="4" t="s">
        <v>5</v>
      </c>
      <c r="C3946" s="4" t="s">
        <v>12</v>
      </c>
      <c r="D3946" s="4" t="s">
        <v>9</v>
      </c>
    </row>
    <row r="3947" spans="1:21">
      <c r="A3947" t="n">
        <v>40416</v>
      </c>
      <c r="B3947" s="34" t="n">
        <v>29</v>
      </c>
      <c r="C3947" s="7" t="s">
        <v>504</v>
      </c>
      <c r="D3947" s="7" t="n">
        <v>65533</v>
      </c>
    </row>
    <row r="3948" spans="1:21">
      <c r="A3948" t="s">
        <v>4</v>
      </c>
      <c r="B3948" s="4" t="s">
        <v>5</v>
      </c>
      <c r="C3948" s="4" t="s">
        <v>7</v>
      </c>
      <c r="D3948" s="4" t="s">
        <v>9</v>
      </c>
      <c r="E3948" s="4" t="s">
        <v>12</v>
      </c>
    </row>
    <row r="3949" spans="1:21">
      <c r="A3949" t="n">
        <v>40432</v>
      </c>
      <c r="B3949" s="30" t="n">
        <v>51</v>
      </c>
      <c r="C3949" s="7" t="n">
        <v>4</v>
      </c>
      <c r="D3949" s="7" t="n">
        <v>0</v>
      </c>
      <c r="E3949" s="7" t="s">
        <v>87</v>
      </c>
    </row>
    <row r="3950" spans="1:21">
      <c r="A3950" t="s">
        <v>4</v>
      </c>
      <c r="B3950" s="4" t="s">
        <v>5</v>
      </c>
      <c r="C3950" s="4" t="s">
        <v>9</v>
      </c>
    </row>
    <row r="3951" spans="1:21">
      <c r="A3951" t="n">
        <v>40445</v>
      </c>
      <c r="B3951" s="26" t="n">
        <v>16</v>
      </c>
      <c r="C3951" s="7" t="n">
        <v>0</v>
      </c>
    </row>
    <row r="3952" spans="1:21">
      <c r="A3952" t="s">
        <v>4</v>
      </c>
      <c r="B3952" s="4" t="s">
        <v>5</v>
      </c>
      <c r="C3952" s="4" t="s">
        <v>9</v>
      </c>
      <c r="D3952" s="4" t="s">
        <v>52</v>
      </c>
      <c r="E3952" s="4" t="s">
        <v>7</v>
      </c>
      <c r="F3952" s="4" t="s">
        <v>7</v>
      </c>
      <c r="G3952" s="4" t="s">
        <v>52</v>
      </c>
      <c r="H3952" s="4" t="s">
        <v>7</v>
      </c>
      <c r="I3952" s="4" t="s">
        <v>7</v>
      </c>
    </row>
    <row r="3953" spans="1:9">
      <c r="A3953" t="n">
        <v>40448</v>
      </c>
      <c r="B3953" s="31" t="n">
        <v>26</v>
      </c>
      <c r="C3953" s="7" t="n">
        <v>0</v>
      </c>
      <c r="D3953" s="7" t="s">
        <v>505</v>
      </c>
      <c r="E3953" s="7" t="n">
        <v>2</v>
      </c>
      <c r="F3953" s="7" t="n">
        <v>3</v>
      </c>
      <c r="G3953" s="7" t="s">
        <v>506</v>
      </c>
      <c r="H3953" s="7" t="n">
        <v>2</v>
      </c>
      <c r="I3953" s="7" t="n">
        <v>0</v>
      </c>
    </row>
    <row r="3954" spans="1:9">
      <c r="A3954" t="s">
        <v>4</v>
      </c>
      <c r="B3954" s="4" t="s">
        <v>5</v>
      </c>
    </row>
    <row r="3955" spans="1:9">
      <c r="A3955" t="n">
        <v>40580</v>
      </c>
      <c r="B3955" s="32" t="n">
        <v>28</v>
      </c>
    </row>
    <row r="3956" spans="1:9">
      <c r="A3956" t="s">
        <v>4</v>
      </c>
      <c r="B3956" s="4" t="s">
        <v>5</v>
      </c>
      <c r="C3956" s="4" t="s">
        <v>12</v>
      </c>
      <c r="D3956" s="4" t="s">
        <v>9</v>
      </c>
    </row>
    <row r="3957" spans="1:9">
      <c r="A3957" t="n">
        <v>40581</v>
      </c>
      <c r="B3957" s="34" t="n">
        <v>29</v>
      </c>
      <c r="C3957" s="7" t="s">
        <v>13</v>
      </c>
      <c r="D3957" s="7" t="n">
        <v>65533</v>
      </c>
    </row>
    <row r="3958" spans="1:9">
      <c r="A3958" t="s">
        <v>4</v>
      </c>
      <c r="B3958" s="4" t="s">
        <v>5</v>
      </c>
      <c r="C3958" s="4" t="s">
        <v>11</v>
      </c>
    </row>
    <row r="3959" spans="1:9">
      <c r="A3959" t="n">
        <v>40585</v>
      </c>
      <c r="B3959" s="59" t="n">
        <v>15</v>
      </c>
      <c r="C3959" s="7" t="n">
        <v>32768</v>
      </c>
    </row>
    <row r="3960" spans="1:9">
      <c r="A3960" t="s">
        <v>4</v>
      </c>
      <c r="B3960" s="4" t="s">
        <v>5</v>
      </c>
      <c r="C3960" s="4" t="s">
        <v>7</v>
      </c>
      <c r="D3960" s="4" t="s">
        <v>9</v>
      </c>
      <c r="E3960" s="4" t="s">
        <v>7</v>
      </c>
      <c r="F3960" s="4" t="s">
        <v>7</v>
      </c>
      <c r="G3960" s="4" t="s">
        <v>14</v>
      </c>
    </row>
    <row r="3961" spans="1:9">
      <c r="A3961" t="n">
        <v>40590</v>
      </c>
      <c r="B3961" s="10" t="n">
        <v>5</v>
      </c>
      <c r="C3961" s="7" t="n">
        <v>30</v>
      </c>
      <c r="D3961" s="7" t="n">
        <v>8965</v>
      </c>
      <c r="E3961" s="7" t="n">
        <v>8</v>
      </c>
      <c r="F3961" s="7" t="n">
        <v>1</v>
      </c>
      <c r="G3961" s="11" t="n">
        <f t="normal" ca="1">A3983</f>
        <v>0</v>
      </c>
    </row>
    <row r="3962" spans="1:9">
      <c r="A3962" t="s">
        <v>4</v>
      </c>
      <c r="B3962" s="4" t="s">
        <v>5</v>
      </c>
      <c r="C3962" s="4" t="s">
        <v>9</v>
      </c>
      <c r="D3962" s="4" t="s">
        <v>7</v>
      </c>
      <c r="E3962" s="4" t="s">
        <v>10</v>
      </c>
      <c r="F3962" s="4" t="s">
        <v>9</v>
      </c>
    </row>
    <row r="3963" spans="1:9">
      <c r="A3963" t="n">
        <v>40600</v>
      </c>
      <c r="B3963" s="47" t="n">
        <v>59</v>
      </c>
      <c r="C3963" s="7" t="n">
        <v>0</v>
      </c>
      <c r="D3963" s="7" t="n">
        <v>13</v>
      </c>
      <c r="E3963" s="7" t="n">
        <v>0.150000005960464</v>
      </c>
      <c r="F3963" s="7" t="n">
        <v>0</v>
      </c>
    </row>
    <row r="3964" spans="1:9">
      <c r="A3964" t="s">
        <v>4</v>
      </c>
      <c r="B3964" s="4" t="s">
        <v>5</v>
      </c>
      <c r="C3964" s="4" t="s">
        <v>9</v>
      </c>
    </row>
    <row r="3965" spans="1:9">
      <c r="A3965" t="n">
        <v>40610</v>
      </c>
      <c r="B3965" s="26" t="n">
        <v>16</v>
      </c>
      <c r="C3965" s="7" t="n">
        <v>1000</v>
      </c>
    </row>
    <row r="3966" spans="1:9">
      <c r="A3966" t="s">
        <v>4</v>
      </c>
      <c r="B3966" s="4" t="s">
        <v>5</v>
      </c>
      <c r="C3966" s="4" t="s">
        <v>9</v>
      </c>
      <c r="D3966" s="4" t="s">
        <v>7</v>
      </c>
    </row>
    <row r="3967" spans="1:9">
      <c r="A3967" t="n">
        <v>40613</v>
      </c>
      <c r="B3967" s="60" t="n">
        <v>89</v>
      </c>
      <c r="C3967" s="7" t="n">
        <v>65533</v>
      </c>
      <c r="D3967" s="7" t="n">
        <v>1</v>
      </c>
    </row>
    <row r="3968" spans="1:9">
      <c r="A3968" t="s">
        <v>4</v>
      </c>
      <c r="B3968" s="4" t="s">
        <v>5</v>
      </c>
      <c r="C3968" s="4" t="s">
        <v>7</v>
      </c>
      <c r="D3968" s="4" t="s">
        <v>9</v>
      </c>
      <c r="E3968" s="4" t="s">
        <v>9</v>
      </c>
      <c r="F3968" s="4" t="s">
        <v>7</v>
      </c>
    </row>
    <row r="3969" spans="1:9">
      <c r="A3969" t="n">
        <v>40617</v>
      </c>
      <c r="B3969" s="35" t="n">
        <v>25</v>
      </c>
      <c r="C3969" s="7" t="n">
        <v>1</v>
      </c>
      <c r="D3969" s="7" t="n">
        <v>65535</v>
      </c>
      <c r="E3969" s="7" t="n">
        <v>65535</v>
      </c>
      <c r="F3969" s="7" t="n">
        <v>0</v>
      </c>
    </row>
    <row r="3970" spans="1:9">
      <c r="A3970" t="s">
        <v>4</v>
      </c>
      <c r="B3970" s="4" t="s">
        <v>5</v>
      </c>
      <c r="C3970" s="4" t="s">
        <v>7</v>
      </c>
      <c r="D3970" s="4" t="s">
        <v>9</v>
      </c>
      <c r="E3970" s="4" t="s">
        <v>12</v>
      </c>
    </row>
    <row r="3971" spans="1:9">
      <c r="A3971" t="n">
        <v>40624</v>
      </c>
      <c r="B3971" s="30" t="n">
        <v>51</v>
      </c>
      <c r="C3971" s="7" t="n">
        <v>4</v>
      </c>
      <c r="D3971" s="7" t="n">
        <v>0</v>
      </c>
      <c r="E3971" s="7" t="s">
        <v>507</v>
      </c>
    </row>
    <row r="3972" spans="1:9">
      <c r="A3972" t="s">
        <v>4</v>
      </c>
      <c r="B3972" s="4" t="s">
        <v>5</v>
      </c>
      <c r="C3972" s="4" t="s">
        <v>9</v>
      </c>
    </row>
    <row r="3973" spans="1:9">
      <c r="A3973" t="n">
        <v>40639</v>
      </c>
      <c r="B3973" s="26" t="n">
        <v>16</v>
      </c>
      <c r="C3973" s="7" t="n">
        <v>0</v>
      </c>
    </row>
    <row r="3974" spans="1:9">
      <c r="A3974" t="s">
        <v>4</v>
      </c>
      <c r="B3974" s="4" t="s">
        <v>5</v>
      </c>
      <c r="C3974" s="4" t="s">
        <v>9</v>
      </c>
      <c r="D3974" s="4" t="s">
        <v>7</v>
      </c>
      <c r="E3974" s="4" t="s">
        <v>11</v>
      </c>
      <c r="F3974" s="4" t="s">
        <v>52</v>
      </c>
      <c r="G3974" s="4" t="s">
        <v>7</v>
      </c>
      <c r="H3974" s="4" t="s">
        <v>7</v>
      </c>
      <c r="I3974" s="4" t="s">
        <v>7</v>
      </c>
      <c r="J3974" s="4" t="s">
        <v>11</v>
      </c>
      <c r="K3974" s="4" t="s">
        <v>52</v>
      </c>
      <c r="L3974" s="4" t="s">
        <v>7</v>
      </c>
      <c r="M3974" s="4" t="s">
        <v>7</v>
      </c>
    </row>
    <row r="3975" spans="1:9">
      <c r="A3975" t="n">
        <v>40642</v>
      </c>
      <c r="B3975" s="31" t="n">
        <v>26</v>
      </c>
      <c r="C3975" s="7" t="n">
        <v>0</v>
      </c>
      <c r="D3975" s="7" t="n">
        <v>17</v>
      </c>
      <c r="E3975" s="7" t="n">
        <v>62248</v>
      </c>
      <c r="F3975" s="7" t="s">
        <v>508</v>
      </c>
      <c r="G3975" s="7" t="n">
        <v>2</v>
      </c>
      <c r="H3975" s="7" t="n">
        <v>3</v>
      </c>
      <c r="I3975" s="7" t="n">
        <v>17</v>
      </c>
      <c r="J3975" s="7" t="n">
        <v>62249</v>
      </c>
      <c r="K3975" s="7" t="s">
        <v>509</v>
      </c>
      <c r="L3975" s="7" t="n">
        <v>2</v>
      </c>
      <c r="M3975" s="7" t="n">
        <v>0</v>
      </c>
    </row>
    <row r="3976" spans="1:9">
      <c r="A3976" t="s">
        <v>4</v>
      </c>
      <c r="B3976" s="4" t="s">
        <v>5</v>
      </c>
    </row>
    <row r="3977" spans="1:9">
      <c r="A3977" t="n">
        <v>40793</v>
      </c>
      <c r="B3977" s="32" t="n">
        <v>28</v>
      </c>
    </row>
    <row r="3978" spans="1:9">
      <c r="A3978" t="s">
        <v>4</v>
      </c>
      <c r="B3978" s="4" t="s">
        <v>5</v>
      </c>
      <c r="C3978" s="4" t="s">
        <v>9</v>
      </c>
    </row>
    <row r="3979" spans="1:9">
      <c r="A3979" t="n">
        <v>40794</v>
      </c>
      <c r="B3979" s="33" t="n">
        <v>12</v>
      </c>
      <c r="C3979" s="7" t="n">
        <v>8965</v>
      </c>
    </row>
    <row r="3980" spans="1:9">
      <c r="A3980" t="s">
        <v>4</v>
      </c>
      <c r="B3980" s="4" t="s">
        <v>5</v>
      </c>
      <c r="C3980" s="4" t="s">
        <v>14</v>
      </c>
    </row>
    <row r="3981" spans="1:9">
      <c r="A3981" t="n">
        <v>40797</v>
      </c>
      <c r="B3981" s="19" t="n">
        <v>3</v>
      </c>
      <c r="C3981" s="11" t="n">
        <f t="normal" ca="1">A3995</f>
        <v>0</v>
      </c>
    </row>
    <row r="3982" spans="1:9">
      <c r="A3982" t="s">
        <v>4</v>
      </c>
      <c r="B3982" s="4" t="s">
        <v>5</v>
      </c>
      <c r="C3982" s="4" t="s">
        <v>9</v>
      </c>
      <c r="D3982" s="4" t="s">
        <v>7</v>
      </c>
    </row>
    <row r="3983" spans="1:9">
      <c r="A3983" t="n">
        <v>40802</v>
      </c>
      <c r="B3983" s="60" t="n">
        <v>89</v>
      </c>
      <c r="C3983" s="7" t="n">
        <v>65533</v>
      </c>
      <c r="D3983" s="7" t="n">
        <v>1</v>
      </c>
    </row>
    <row r="3984" spans="1:9">
      <c r="A3984" t="s">
        <v>4</v>
      </c>
      <c r="B3984" s="4" t="s">
        <v>5</v>
      </c>
      <c r="C3984" s="4" t="s">
        <v>7</v>
      </c>
      <c r="D3984" s="4" t="s">
        <v>9</v>
      </c>
      <c r="E3984" s="4" t="s">
        <v>9</v>
      </c>
      <c r="F3984" s="4" t="s">
        <v>7</v>
      </c>
    </row>
    <row r="3985" spans="1:13">
      <c r="A3985" t="n">
        <v>40806</v>
      </c>
      <c r="B3985" s="35" t="n">
        <v>25</v>
      </c>
      <c r="C3985" s="7" t="n">
        <v>1</v>
      </c>
      <c r="D3985" s="7" t="n">
        <v>65535</v>
      </c>
      <c r="E3985" s="7" t="n">
        <v>65535</v>
      </c>
      <c r="F3985" s="7" t="n">
        <v>0</v>
      </c>
    </row>
    <row r="3986" spans="1:13">
      <c r="A3986" t="s">
        <v>4</v>
      </c>
      <c r="B3986" s="4" t="s">
        <v>5</v>
      </c>
      <c r="C3986" s="4" t="s">
        <v>7</v>
      </c>
      <c r="D3986" s="4" t="s">
        <v>9</v>
      </c>
      <c r="E3986" s="4" t="s">
        <v>12</v>
      </c>
    </row>
    <row r="3987" spans="1:13">
      <c r="A3987" t="n">
        <v>40813</v>
      </c>
      <c r="B3987" s="30" t="n">
        <v>51</v>
      </c>
      <c r="C3987" s="7" t="n">
        <v>4</v>
      </c>
      <c r="D3987" s="7" t="n">
        <v>0</v>
      </c>
      <c r="E3987" s="7" t="s">
        <v>105</v>
      </c>
    </row>
    <row r="3988" spans="1:13">
      <c r="A3988" t="s">
        <v>4</v>
      </c>
      <c r="B3988" s="4" t="s">
        <v>5</v>
      </c>
      <c r="C3988" s="4" t="s">
        <v>9</v>
      </c>
    </row>
    <row r="3989" spans="1:13">
      <c r="A3989" t="n">
        <v>40828</v>
      </c>
      <c r="B3989" s="26" t="n">
        <v>16</v>
      </c>
      <c r="C3989" s="7" t="n">
        <v>0</v>
      </c>
    </row>
    <row r="3990" spans="1:13">
      <c r="A3990" t="s">
        <v>4</v>
      </c>
      <c r="B3990" s="4" t="s">
        <v>5</v>
      </c>
      <c r="C3990" s="4" t="s">
        <v>9</v>
      </c>
      <c r="D3990" s="4" t="s">
        <v>7</v>
      </c>
      <c r="E3990" s="4" t="s">
        <v>11</v>
      </c>
      <c r="F3990" s="4" t="s">
        <v>52</v>
      </c>
      <c r="G3990" s="4" t="s">
        <v>7</v>
      </c>
      <c r="H3990" s="4" t="s">
        <v>7</v>
      </c>
    </row>
    <row r="3991" spans="1:13">
      <c r="A3991" t="n">
        <v>40831</v>
      </c>
      <c r="B3991" s="31" t="n">
        <v>26</v>
      </c>
      <c r="C3991" s="7" t="n">
        <v>0</v>
      </c>
      <c r="D3991" s="7" t="n">
        <v>17</v>
      </c>
      <c r="E3991" s="7" t="n">
        <v>62249</v>
      </c>
      <c r="F3991" s="7" t="s">
        <v>510</v>
      </c>
      <c r="G3991" s="7" t="n">
        <v>2</v>
      </c>
      <c r="H3991" s="7" t="n">
        <v>0</v>
      </c>
    </row>
    <row r="3992" spans="1:13">
      <c r="A3992" t="s">
        <v>4</v>
      </c>
      <c r="B3992" s="4" t="s">
        <v>5</v>
      </c>
    </row>
    <row r="3993" spans="1:13">
      <c r="A3993" t="n">
        <v>40922</v>
      </c>
      <c r="B3993" s="32" t="n">
        <v>28</v>
      </c>
    </row>
    <row r="3994" spans="1:13">
      <c r="A3994" t="s">
        <v>4</v>
      </c>
      <c r="B3994" s="4" t="s">
        <v>5</v>
      </c>
      <c r="C3994" s="4" t="s">
        <v>14</v>
      </c>
    </row>
    <row r="3995" spans="1:13">
      <c r="A3995" t="n">
        <v>40923</v>
      </c>
      <c r="B3995" s="19" t="n">
        <v>3</v>
      </c>
      <c r="C3995" s="11" t="n">
        <f t="normal" ca="1">A4107</f>
        <v>0</v>
      </c>
    </row>
    <row r="3996" spans="1:13">
      <c r="A3996" t="s">
        <v>4</v>
      </c>
      <c r="B3996" s="4" t="s">
        <v>5</v>
      </c>
      <c r="C3996" s="4" t="s">
        <v>7</v>
      </c>
      <c r="D3996" s="4" t="s">
        <v>9</v>
      </c>
      <c r="E3996" s="4" t="s">
        <v>7</v>
      </c>
      <c r="F3996" s="4" t="s">
        <v>14</v>
      </c>
    </row>
    <row r="3997" spans="1:13">
      <c r="A3997" t="n">
        <v>40928</v>
      </c>
      <c r="B3997" s="10" t="n">
        <v>5</v>
      </c>
      <c r="C3997" s="7" t="n">
        <v>30</v>
      </c>
      <c r="D3997" s="7" t="n">
        <v>8965</v>
      </c>
      <c r="E3997" s="7" t="n">
        <v>1</v>
      </c>
      <c r="F3997" s="11" t="n">
        <f t="normal" ca="1">A4009</f>
        <v>0</v>
      </c>
    </row>
    <row r="3998" spans="1:13">
      <c r="A3998" t="s">
        <v>4</v>
      </c>
      <c r="B3998" s="4" t="s">
        <v>5</v>
      </c>
      <c r="C3998" s="4" t="s">
        <v>7</v>
      </c>
      <c r="D3998" s="4" t="s">
        <v>9</v>
      </c>
      <c r="E3998" s="4" t="s">
        <v>12</v>
      </c>
    </row>
    <row r="3999" spans="1:13">
      <c r="A3999" t="n">
        <v>40937</v>
      </c>
      <c r="B3999" s="30" t="n">
        <v>51</v>
      </c>
      <c r="C3999" s="7" t="n">
        <v>4</v>
      </c>
      <c r="D3999" s="7" t="n">
        <v>0</v>
      </c>
      <c r="E3999" s="7" t="s">
        <v>55</v>
      </c>
    </row>
    <row r="4000" spans="1:13">
      <c r="A4000" t="s">
        <v>4</v>
      </c>
      <c r="B4000" s="4" t="s">
        <v>5</v>
      </c>
      <c r="C4000" s="4" t="s">
        <v>9</v>
      </c>
    </row>
    <row r="4001" spans="1:8">
      <c r="A4001" t="n">
        <v>40951</v>
      </c>
      <c r="B4001" s="26" t="n">
        <v>16</v>
      </c>
      <c r="C4001" s="7" t="n">
        <v>0</v>
      </c>
    </row>
    <row r="4002" spans="1:8">
      <c r="A4002" t="s">
        <v>4</v>
      </c>
      <c r="B4002" s="4" t="s">
        <v>5</v>
      </c>
      <c r="C4002" s="4" t="s">
        <v>9</v>
      </c>
      <c r="D4002" s="4" t="s">
        <v>7</v>
      </c>
      <c r="E4002" s="4" t="s">
        <v>11</v>
      </c>
      <c r="F4002" s="4" t="s">
        <v>52</v>
      </c>
      <c r="G4002" s="4" t="s">
        <v>7</v>
      </c>
      <c r="H4002" s="4" t="s">
        <v>7</v>
      </c>
      <c r="I4002" s="4" t="s">
        <v>7</v>
      </c>
      <c r="J4002" s="4" t="s">
        <v>11</v>
      </c>
      <c r="K4002" s="4" t="s">
        <v>52</v>
      </c>
      <c r="L4002" s="4" t="s">
        <v>7</v>
      </c>
      <c r="M4002" s="4" t="s">
        <v>7</v>
      </c>
    </row>
    <row r="4003" spans="1:8">
      <c r="A4003" t="n">
        <v>40954</v>
      </c>
      <c r="B4003" s="31" t="n">
        <v>26</v>
      </c>
      <c r="C4003" s="7" t="n">
        <v>0</v>
      </c>
      <c r="D4003" s="7" t="n">
        <v>17</v>
      </c>
      <c r="E4003" s="7" t="n">
        <v>62250</v>
      </c>
      <c r="F4003" s="7" t="s">
        <v>511</v>
      </c>
      <c r="G4003" s="7" t="n">
        <v>2</v>
      </c>
      <c r="H4003" s="7" t="n">
        <v>3</v>
      </c>
      <c r="I4003" s="7" t="n">
        <v>17</v>
      </c>
      <c r="J4003" s="7" t="n">
        <v>62251</v>
      </c>
      <c r="K4003" s="7" t="s">
        <v>512</v>
      </c>
      <c r="L4003" s="7" t="n">
        <v>2</v>
      </c>
      <c r="M4003" s="7" t="n">
        <v>0</v>
      </c>
    </row>
    <row r="4004" spans="1:8">
      <c r="A4004" t="s">
        <v>4</v>
      </c>
      <c r="B4004" s="4" t="s">
        <v>5</v>
      </c>
    </row>
    <row r="4005" spans="1:8">
      <c r="A4005" t="n">
        <v>41075</v>
      </c>
      <c r="B4005" s="32" t="n">
        <v>28</v>
      </c>
    </row>
    <row r="4006" spans="1:8">
      <c r="A4006" t="s">
        <v>4</v>
      </c>
      <c r="B4006" s="4" t="s">
        <v>5</v>
      </c>
      <c r="C4006" s="4" t="s">
        <v>14</v>
      </c>
    </row>
    <row r="4007" spans="1:8">
      <c r="A4007" t="n">
        <v>41076</v>
      </c>
      <c r="B4007" s="19" t="n">
        <v>3</v>
      </c>
      <c r="C4007" s="11" t="n">
        <f t="normal" ca="1">A4017</f>
        <v>0</v>
      </c>
    </row>
    <row r="4008" spans="1:8">
      <c r="A4008" t="s">
        <v>4</v>
      </c>
      <c r="B4008" s="4" t="s">
        <v>5</v>
      </c>
      <c r="C4008" s="4" t="s">
        <v>7</v>
      </c>
      <c r="D4008" s="4" t="s">
        <v>9</v>
      </c>
      <c r="E4008" s="4" t="s">
        <v>12</v>
      </c>
    </row>
    <row r="4009" spans="1:8">
      <c r="A4009" t="n">
        <v>41081</v>
      </c>
      <c r="B4009" s="30" t="n">
        <v>51</v>
      </c>
      <c r="C4009" s="7" t="n">
        <v>4</v>
      </c>
      <c r="D4009" s="7" t="n">
        <v>0</v>
      </c>
      <c r="E4009" s="7" t="s">
        <v>55</v>
      </c>
    </row>
    <row r="4010" spans="1:8">
      <c r="A4010" t="s">
        <v>4</v>
      </c>
      <c r="B4010" s="4" t="s">
        <v>5</v>
      </c>
      <c r="C4010" s="4" t="s">
        <v>9</v>
      </c>
    </row>
    <row r="4011" spans="1:8">
      <c r="A4011" t="n">
        <v>41095</v>
      </c>
      <c r="B4011" s="26" t="n">
        <v>16</v>
      </c>
      <c r="C4011" s="7" t="n">
        <v>0</v>
      </c>
    </row>
    <row r="4012" spans="1:8">
      <c r="A4012" t="s">
        <v>4</v>
      </c>
      <c r="B4012" s="4" t="s">
        <v>5</v>
      </c>
      <c r="C4012" s="4" t="s">
        <v>9</v>
      </c>
      <c r="D4012" s="4" t="s">
        <v>7</v>
      </c>
      <c r="E4012" s="4" t="s">
        <v>11</v>
      </c>
      <c r="F4012" s="4" t="s">
        <v>52</v>
      </c>
      <c r="G4012" s="4" t="s">
        <v>7</v>
      </c>
      <c r="H4012" s="4" t="s">
        <v>7</v>
      </c>
      <c r="I4012" s="4" t="s">
        <v>7</v>
      </c>
      <c r="J4012" s="4" t="s">
        <v>11</v>
      </c>
      <c r="K4012" s="4" t="s">
        <v>52</v>
      </c>
      <c r="L4012" s="4" t="s">
        <v>7</v>
      </c>
      <c r="M4012" s="4" t="s">
        <v>7</v>
      </c>
    </row>
    <row r="4013" spans="1:8">
      <c r="A4013" t="n">
        <v>41098</v>
      </c>
      <c r="B4013" s="31" t="n">
        <v>26</v>
      </c>
      <c r="C4013" s="7" t="n">
        <v>0</v>
      </c>
      <c r="D4013" s="7" t="n">
        <v>17</v>
      </c>
      <c r="E4013" s="7" t="n">
        <v>65321</v>
      </c>
      <c r="F4013" s="7" t="s">
        <v>508</v>
      </c>
      <c r="G4013" s="7" t="n">
        <v>2</v>
      </c>
      <c r="H4013" s="7" t="n">
        <v>3</v>
      </c>
      <c r="I4013" s="7" t="n">
        <v>17</v>
      </c>
      <c r="J4013" s="7" t="n">
        <v>62252</v>
      </c>
      <c r="K4013" s="7" t="s">
        <v>513</v>
      </c>
      <c r="L4013" s="7" t="n">
        <v>2</v>
      </c>
      <c r="M4013" s="7" t="n">
        <v>0</v>
      </c>
    </row>
    <row r="4014" spans="1:8">
      <c r="A4014" t="s">
        <v>4</v>
      </c>
      <c r="B4014" s="4" t="s">
        <v>5</v>
      </c>
    </row>
    <row r="4015" spans="1:8">
      <c r="A4015" t="n">
        <v>41197</v>
      </c>
      <c r="B4015" s="32" t="n">
        <v>28</v>
      </c>
    </row>
    <row r="4016" spans="1:8">
      <c r="A4016" t="s">
        <v>4</v>
      </c>
      <c r="B4016" s="4" t="s">
        <v>5</v>
      </c>
      <c r="C4016" s="4" t="s">
        <v>7</v>
      </c>
      <c r="D4016" s="4" t="s">
        <v>9</v>
      </c>
      <c r="E4016" s="4" t="s">
        <v>10</v>
      </c>
    </row>
    <row r="4017" spans="1:13">
      <c r="A4017" t="n">
        <v>41198</v>
      </c>
      <c r="B4017" s="25" t="n">
        <v>58</v>
      </c>
      <c r="C4017" s="7" t="n">
        <v>0</v>
      </c>
      <c r="D4017" s="7" t="n">
        <v>300</v>
      </c>
      <c r="E4017" s="7" t="n">
        <v>0.300000011920929</v>
      </c>
    </row>
    <row r="4018" spans="1:13">
      <c r="A4018" t="s">
        <v>4</v>
      </c>
      <c r="B4018" s="4" t="s">
        <v>5</v>
      </c>
      <c r="C4018" s="4" t="s">
        <v>7</v>
      </c>
      <c r="D4018" s="4" t="s">
        <v>9</v>
      </c>
    </row>
    <row r="4019" spans="1:13">
      <c r="A4019" t="n">
        <v>41206</v>
      </c>
      <c r="B4019" s="25" t="n">
        <v>58</v>
      </c>
      <c r="C4019" s="7" t="n">
        <v>255</v>
      </c>
      <c r="D4019" s="7" t="n">
        <v>0</v>
      </c>
    </row>
    <row r="4020" spans="1:13">
      <c r="A4020" t="s">
        <v>4</v>
      </c>
      <c r="B4020" s="4" t="s">
        <v>5</v>
      </c>
      <c r="C4020" s="4" t="s">
        <v>7</v>
      </c>
      <c r="D4020" s="4" t="s">
        <v>9</v>
      </c>
      <c r="E4020" s="4" t="s">
        <v>9</v>
      </c>
      <c r="F4020" s="4" t="s">
        <v>9</v>
      </c>
      <c r="G4020" s="4" t="s">
        <v>9</v>
      </c>
      <c r="H4020" s="4" t="s">
        <v>7</v>
      </c>
    </row>
    <row r="4021" spans="1:13">
      <c r="A4021" t="n">
        <v>41210</v>
      </c>
      <c r="B4021" s="35" t="n">
        <v>25</v>
      </c>
      <c r="C4021" s="7" t="n">
        <v>5</v>
      </c>
      <c r="D4021" s="7" t="n">
        <v>65535</v>
      </c>
      <c r="E4021" s="7" t="n">
        <v>160</v>
      </c>
      <c r="F4021" s="7" t="n">
        <v>65535</v>
      </c>
      <c r="G4021" s="7" t="n">
        <v>65535</v>
      </c>
      <c r="H4021" s="7" t="n">
        <v>0</v>
      </c>
    </row>
    <row r="4022" spans="1:13">
      <c r="A4022" t="s">
        <v>4</v>
      </c>
      <c r="B4022" s="4" t="s">
        <v>5</v>
      </c>
      <c r="C4022" s="4" t="s">
        <v>7</v>
      </c>
      <c r="D4022" s="4" t="s">
        <v>7</v>
      </c>
      <c r="E4022" s="4" t="s">
        <v>11</v>
      </c>
      <c r="F4022" s="4" t="s">
        <v>7</v>
      </c>
      <c r="G4022" s="4" t="s">
        <v>7</v>
      </c>
    </row>
    <row r="4023" spans="1:13">
      <c r="A4023" t="n">
        <v>41221</v>
      </c>
      <c r="B4023" s="23" t="n">
        <v>18</v>
      </c>
      <c r="C4023" s="7" t="n">
        <v>0</v>
      </c>
      <c r="D4023" s="7" t="n">
        <v>0</v>
      </c>
      <c r="E4023" s="7" t="n">
        <v>0</v>
      </c>
      <c r="F4023" s="7" t="n">
        <v>19</v>
      </c>
      <c r="G4023" s="7" t="n">
        <v>1</v>
      </c>
    </row>
    <row r="4024" spans="1:13">
      <c r="A4024" t="s">
        <v>4</v>
      </c>
      <c r="B4024" s="4" t="s">
        <v>5</v>
      </c>
      <c r="C4024" s="4" t="s">
        <v>7</v>
      </c>
      <c r="D4024" s="4" t="s">
        <v>7</v>
      </c>
      <c r="E4024" s="4" t="s">
        <v>9</v>
      </c>
      <c r="F4024" s="4" t="s">
        <v>10</v>
      </c>
    </row>
    <row r="4025" spans="1:13">
      <c r="A4025" t="n">
        <v>41230</v>
      </c>
      <c r="B4025" s="24" t="n">
        <v>107</v>
      </c>
      <c r="C4025" s="7" t="n">
        <v>0</v>
      </c>
      <c r="D4025" s="7" t="n">
        <v>0</v>
      </c>
      <c r="E4025" s="7" t="n">
        <v>0</v>
      </c>
      <c r="F4025" s="7" t="n">
        <v>32</v>
      </c>
    </row>
    <row r="4026" spans="1:13">
      <c r="A4026" t="s">
        <v>4</v>
      </c>
      <c r="B4026" s="4" t="s">
        <v>5</v>
      </c>
      <c r="C4026" s="4" t="s">
        <v>7</v>
      </c>
      <c r="D4026" s="4" t="s">
        <v>7</v>
      </c>
      <c r="E4026" s="4" t="s">
        <v>12</v>
      </c>
      <c r="F4026" s="4" t="s">
        <v>9</v>
      </c>
    </row>
    <row r="4027" spans="1:13">
      <c r="A4027" t="n">
        <v>41239</v>
      </c>
      <c r="B4027" s="24" t="n">
        <v>107</v>
      </c>
      <c r="C4027" s="7" t="n">
        <v>1</v>
      </c>
      <c r="D4027" s="7" t="n">
        <v>0</v>
      </c>
      <c r="E4027" s="7" t="s">
        <v>514</v>
      </c>
      <c r="F4027" s="7" t="n">
        <v>1</v>
      </c>
    </row>
    <row r="4028" spans="1:13">
      <c r="A4028" t="s">
        <v>4</v>
      </c>
      <c r="B4028" s="4" t="s">
        <v>5</v>
      </c>
      <c r="C4028" s="4" t="s">
        <v>7</v>
      </c>
      <c r="D4028" s="4" t="s">
        <v>7</v>
      </c>
      <c r="E4028" s="4" t="s">
        <v>12</v>
      </c>
      <c r="F4028" s="4" t="s">
        <v>9</v>
      </c>
    </row>
    <row r="4029" spans="1:13">
      <c r="A4029" t="n">
        <v>41250</v>
      </c>
      <c r="B4029" s="24" t="n">
        <v>107</v>
      </c>
      <c r="C4029" s="7" t="n">
        <v>1</v>
      </c>
      <c r="D4029" s="7" t="n">
        <v>0</v>
      </c>
      <c r="E4029" s="7" t="s">
        <v>515</v>
      </c>
      <c r="F4029" s="7" t="n">
        <v>2</v>
      </c>
    </row>
    <row r="4030" spans="1:13">
      <c r="A4030" t="s">
        <v>4</v>
      </c>
      <c r="B4030" s="4" t="s">
        <v>5</v>
      </c>
      <c r="C4030" s="4" t="s">
        <v>7</v>
      </c>
      <c r="D4030" s="4" t="s">
        <v>7</v>
      </c>
      <c r="E4030" s="4" t="s">
        <v>7</v>
      </c>
      <c r="F4030" s="4" t="s">
        <v>9</v>
      </c>
      <c r="G4030" s="4" t="s">
        <v>9</v>
      </c>
      <c r="H4030" s="4" t="s">
        <v>7</v>
      </c>
    </row>
    <row r="4031" spans="1:13">
      <c r="A4031" t="n">
        <v>41265</v>
      </c>
      <c r="B4031" s="24" t="n">
        <v>107</v>
      </c>
      <c r="C4031" s="7" t="n">
        <v>2</v>
      </c>
      <c r="D4031" s="7" t="n">
        <v>0</v>
      </c>
      <c r="E4031" s="7" t="n">
        <v>1</v>
      </c>
      <c r="F4031" s="7" t="n">
        <v>65535</v>
      </c>
      <c r="G4031" s="7" t="n">
        <v>65535</v>
      </c>
      <c r="H4031" s="7" t="n">
        <v>0</v>
      </c>
    </row>
    <row r="4032" spans="1:13">
      <c r="A4032" t="s">
        <v>4</v>
      </c>
      <c r="B4032" s="4" t="s">
        <v>5</v>
      </c>
      <c r="C4032" s="4" t="s">
        <v>7</v>
      </c>
      <c r="D4032" s="4" t="s">
        <v>7</v>
      </c>
      <c r="E4032" s="4" t="s">
        <v>7</v>
      </c>
    </row>
    <row r="4033" spans="1:8">
      <c r="A4033" t="n">
        <v>41274</v>
      </c>
      <c r="B4033" s="24" t="n">
        <v>107</v>
      </c>
      <c r="C4033" s="7" t="n">
        <v>4</v>
      </c>
      <c r="D4033" s="7" t="n">
        <v>0</v>
      </c>
      <c r="E4033" s="7" t="n">
        <v>0</v>
      </c>
    </row>
    <row r="4034" spans="1:8">
      <c r="A4034" t="s">
        <v>4</v>
      </c>
      <c r="B4034" s="4" t="s">
        <v>5</v>
      </c>
      <c r="C4034" s="4" t="s">
        <v>7</v>
      </c>
      <c r="D4034" s="4" t="s">
        <v>7</v>
      </c>
    </row>
    <row r="4035" spans="1:8">
      <c r="A4035" t="n">
        <v>41278</v>
      </c>
      <c r="B4035" s="24" t="n">
        <v>107</v>
      </c>
      <c r="C4035" s="7" t="n">
        <v>3</v>
      </c>
      <c r="D4035" s="7" t="n">
        <v>0</v>
      </c>
    </row>
    <row r="4036" spans="1:8">
      <c r="A4036" t="s">
        <v>4</v>
      </c>
      <c r="B4036" s="4" t="s">
        <v>5</v>
      </c>
      <c r="C4036" s="4" t="s">
        <v>7</v>
      </c>
    </row>
    <row r="4037" spans="1:8">
      <c r="A4037" t="n">
        <v>41281</v>
      </c>
      <c r="B4037" s="37" t="n">
        <v>27</v>
      </c>
      <c r="C4037" s="7" t="n">
        <v>0</v>
      </c>
    </row>
    <row r="4038" spans="1:8">
      <c r="A4038" t="s">
        <v>4</v>
      </c>
      <c r="B4038" s="4" t="s">
        <v>5</v>
      </c>
      <c r="C4038" s="4" t="s">
        <v>7</v>
      </c>
      <c r="D4038" s="4" t="s">
        <v>9</v>
      </c>
      <c r="E4038" s="4" t="s">
        <v>9</v>
      </c>
      <c r="F4038" s="4" t="s">
        <v>9</v>
      </c>
      <c r="G4038" s="4" t="s">
        <v>9</v>
      </c>
      <c r="H4038" s="4" t="s">
        <v>7</v>
      </c>
    </row>
    <row r="4039" spans="1:8">
      <c r="A4039" t="n">
        <v>41283</v>
      </c>
      <c r="B4039" s="35" t="n">
        <v>25</v>
      </c>
      <c r="C4039" s="7" t="n">
        <v>5</v>
      </c>
      <c r="D4039" s="7" t="n">
        <v>65535</v>
      </c>
      <c r="E4039" s="7" t="n">
        <v>65535</v>
      </c>
      <c r="F4039" s="7" t="n">
        <v>65535</v>
      </c>
      <c r="G4039" s="7" t="n">
        <v>65535</v>
      </c>
      <c r="H4039" s="7" t="n">
        <v>0</v>
      </c>
    </row>
    <row r="4040" spans="1:8">
      <c r="A4040" t="s">
        <v>4</v>
      </c>
      <c r="B4040" s="4" t="s">
        <v>5</v>
      </c>
      <c r="C4040" s="4" t="s">
        <v>7</v>
      </c>
      <c r="D4040" s="4" t="s">
        <v>9</v>
      </c>
      <c r="E4040" s="4" t="s">
        <v>10</v>
      </c>
    </row>
    <row r="4041" spans="1:8">
      <c r="A4041" t="n">
        <v>41294</v>
      </c>
      <c r="B4041" s="25" t="n">
        <v>58</v>
      </c>
      <c r="C4041" s="7" t="n">
        <v>100</v>
      </c>
      <c r="D4041" s="7" t="n">
        <v>300</v>
      </c>
      <c r="E4041" s="7" t="n">
        <v>0.300000011920929</v>
      </c>
    </row>
    <row r="4042" spans="1:8">
      <c r="A4042" t="s">
        <v>4</v>
      </c>
      <c r="B4042" s="4" t="s">
        <v>5</v>
      </c>
      <c r="C4042" s="4" t="s">
        <v>7</v>
      </c>
      <c r="D4042" s="4" t="s">
        <v>9</v>
      </c>
    </row>
    <row r="4043" spans="1:8">
      <c r="A4043" t="n">
        <v>41302</v>
      </c>
      <c r="B4043" s="25" t="n">
        <v>58</v>
      </c>
      <c r="C4043" s="7" t="n">
        <v>255</v>
      </c>
      <c r="D4043" s="7" t="n">
        <v>0</v>
      </c>
    </row>
    <row r="4044" spans="1:8">
      <c r="A4044" t="s">
        <v>4</v>
      </c>
      <c r="B4044" s="4" t="s">
        <v>5</v>
      </c>
      <c r="C4044" s="4" t="s">
        <v>7</v>
      </c>
      <c r="D4044" s="4" t="s">
        <v>7</v>
      </c>
      <c r="E4044" s="4" t="s">
        <v>7</v>
      </c>
      <c r="F4044" s="4" t="s">
        <v>11</v>
      </c>
      <c r="G4044" s="4" t="s">
        <v>7</v>
      </c>
      <c r="H4044" s="4" t="s">
        <v>7</v>
      </c>
      <c r="I4044" s="4" t="s">
        <v>14</v>
      </c>
    </row>
    <row r="4045" spans="1:8">
      <c r="A4045" t="n">
        <v>41306</v>
      </c>
      <c r="B4045" s="10" t="n">
        <v>5</v>
      </c>
      <c r="C4045" s="7" t="n">
        <v>35</v>
      </c>
      <c r="D4045" s="7" t="n">
        <v>0</v>
      </c>
      <c r="E4045" s="7" t="n">
        <v>0</v>
      </c>
      <c r="F4045" s="7" t="n">
        <v>1</v>
      </c>
      <c r="G4045" s="7" t="n">
        <v>2</v>
      </c>
      <c r="H4045" s="7" t="n">
        <v>1</v>
      </c>
      <c r="I4045" s="11" t="n">
        <f t="normal" ca="1">A4107</f>
        <v>0</v>
      </c>
    </row>
    <row r="4046" spans="1:8">
      <c r="A4046" t="s">
        <v>4</v>
      </c>
      <c r="B4046" s="4" t="s">
        <v>5</v>
      </c>
      <c r="C4046" s="4" t="s">
        <v>7</v>
      </c>
      <c r="D4046" s="4" t="s">
        <v>7</v>
      </c>
      <c r="E4046" s="4" t="s">
        <v>10</v>
      </c>
      <c r="F4046" s="4" t="s">
        <v>10</v>
      </c>
      <c r="G4046" s="4" t="s">
        <v>10</v>
      </c>
      <c r="H4046" s="4" t="s">
        <v>9</v>
      </c>
    </row>
    <row r="4047" spans="1:8">
      <c r="A4047" t="n">
        <v>41320</v>
      </c>
      <c r="B4047" s="55" t="n">
        <v>45</v>
      </c>
      <c r="C4047" s="7" t="n">
        <v>2</v>
      </c>
      <c r="D4047" s="7" t="n">
        <v>3</v>
      </c>
      <c r="E4047" s="7" t="n">
        <v>0.0399999991059303</v>
      </c>
      <c r="F4047" s="7" t="n">
        <v>5.30000019073486</v>
      </c>
      <c r="G4047" s="7" t="n">
        <v>-51.5299987792969</v>
      </c>
      <c r="H4047" s="7" t="n">
        <v>2000</v>
      </c>
    </row>
    <row r="4048" spans="1:8">
      <c r="A4048" t="s">
        <v>4</v>
      </c>
      <c r="B4048" s="4" t="s">
        <v>5</v>
      </c>
      <c r="C4048" s="4" t="s">
        <v>7</v>
      </c>
      <c r="D4048" s="4" t="s">
        <v>7</v>
      </c>
      <c r="E4048" s="4" t="s">
        <v>10</v>
      </c>
      <c r="F4048" s="4" t="s">
        <v>10</v>
      </c>
      <c r="G4048" s="4" t="s">
        <v>10</v>
      </c>
      <c r="H4048" s="4" t="s">
        <v>9</v>
      </c>
      <c r="I4048" s="4" t="s">
        <v>7</v>
      </c>
    </row>
    <row r="4049" spans="1:9">
      <c r="A4049" t="n">
        <v>41337</v>
      </c>
      <c r="B4049" s="55" t="n">
        <v>45</v>
      </c>
      <c r="C4049" s="7" t="n">
        <v>4</v>
      </c>
      <c r="D4049" s="7" t="n">
        <v>3</v>
      </c>
      <c r="E4049" s="7" t="n">
        <v>11.1599998474121</v>
      </c>
      <c r="F4049" s="7" t="n">
        <v>340.149993896484</v>
      </c>
      <c r="G4049" s="7" t="n">
        <v>0</v>
      </c>
      <c r="H4049" s="7" t="n">
        <v>2000</v>
      </c>
      <c r="I4049" s="7" t="n">
        <v>1</v>
      </c>
    </row>
    <row r="4050" spans="1:9">
      <c r="A4050" t="s">
        <v>4</v>
      </c>
      <c r="B4050" s="4" t="s">
        <v>5</v>
      </c>
      <c r="C4050" s="4" t="s">
        <v>7</v>
      </c>
      <c r="D4050" s="4" t="s">
        <v>7</v>
      </c>
      <c r="E4050" s="4" t="s">
        <v>10</v>
      </c>
      <c r="F4050" s="4" t="s">
        <v>9</v>
      </c>
    </row>
    <row r="4051" spans="1:9">
      <c r="A4051" t="n">
        <v>41355</v>
      </c>
      <c r="B4051" s="55" t="n">
        <v>45</v>
      </c>
      <c r="C4051" s="7" t="n">
        <v>5</v>
      </c>
      <c r="D4051" s="7" t="n">
        <v>3</v>
      </c>
      <c r="E4051" s="7" t="n">
        <v>2.5</v>
      </c>
      <c r="F4051" s="7" t="n">
        <v>2000</v>
      </c>
    </row>
    <row r="4052" spans="1:9">
      <c r="A4052" t="s">
        <v>4</v>
      </c>
      <c r="B4052" s="4" t="s">
        <v>5</v>
      </c>
      <c r="C4052" s="4" t="s">
        <v>9</v>
      </c>
      <c r="D4052" s="4" t="s">
        <v>9</v>
      </c>
      <c r="E4052" s="4" t="s">
        <v>10</v>
      </c>
      <c r="F4052" s="4" t="s">
        <v>10</v>
      </c>
      <c r="G4052" s="4" t="s">
        <v>10</v>
      </c>
      <c r="H4052" s="4" t="s">
        <v>10</v>
      </c>
      <c r="I4052" s="4" t="s">
        <v>7</v>
      </c>
      <c r="J4052" s="4" t="s">
        <v>9</v>
      </c>
    </row>
    <row r="4053" spans="1:9">
      <c r="A4053" t="n">
        <v>41364</v>
      </c>
      <c r="B4053" s="66" t="n">
        <v>55</v>
      </c>
      <c r="C4053" s="7" t="n">
        <v>0</v>
      </c>
      <c r="D4053" s="7" t="n">
        <v>65024</v>
      </c>
      <c r="E4053" s="7" t="n">
        <v>0</v>
      </c>
      <c r="F4053" s="7" t="n">
        <v>0</v>
      </c>
      <c r="G4053" s="7" t="n">
        <v>0.5</v>
      </c>
      <c r="H4053" s="7" t="n">
        <v>0.899999976158142</v>
      </c>
      <c r="I4053" s="7" t="n">
        <v>1</v>
      </c>
      <c r="J4053" s="7" t="n">
        <v>0</v>
      </c>
    </row>
    <row r="4054" spans="1:9">
      <c r="A4054" t="s">
        <v>4</v>
      </c>
      <c r="B4054" s="4" t="s">
        <v>5</v>
      </c>
      <c r="C4054" s="4" t="s">
        <v>9</v>
      </c>
      <c r="D4054" s="4" t="s">
        <v>7</v>
      </c>
    </row>
    <row r="4055" spans="1:9">
      <c r="A4055" t="n">
        <v>41388</v>
      </c>
      <c r="B4055" s="67" t="n">
        <v>56</v>
      </c>
      <c r="C4055" s="7" t="n">
        <v>0</v>
      </c>
      <c r="D4055" s="7" t="n">
        <v>0</v>
      </c>
    </row>
    <row r="4056" spans="1:9">
      <c r="A4056" t="s">
        <v>4</v>
      </c>
      <c r="B4056" s="4" t="s">
        <v>5</v>
      </c>
      <c r="C4056" s="4" t="s">
        <v>9</v>
      </c>
      <c r="D4056" s="4" t="s">
        <v>7</v>
      </c>
      <c r="E4056" s="4" t="s">
        <v>7</v>
      </c>
      <c r="F4056" s="4" t="s">
        <v>12</v>
      </c>
    </row>
    <row r="4057" spans="1:9">
      <c r="A4057" t="n">
        <v>41392</v>
      </c>
      <c r="B4057" s="48" t="n">
        <v>47</v>
      </c>
      <c r="C4057" s="7" t="n">
        <v>0</v>
      </c>
      <c r="D4057" s="7" t="n">
        <v>0</v>
      </c>
      <c r="E4057" s="7" t="n">
        <v>0</v>
      </c>
      <c r="F4057" s="7" t="s">
        <v>503</v>
      </c>
    </row>
    <row r="4058" spans="1:9">
      <c r="A4058" t="s">
        <v>4</v>
      </c>
      <c r="B4058" s="4" t="s">
        <v>5</v>
      </c>
      <c r="C4058" s="4" t="s">
        <v>9</v>
      </c>
      <c r="D4058" s="4" t="s">
        <v>11</v>
      </c>
      <c r="E4058" s="4" t="s">
        <v>7</v>
      </c>
    </row>
    <row r="4059" spans="1:9">
      <c r="A4059" t="n">
        <v>41410</v>
      </c>
      <c r="B4059" s="76" t="n">
        <v>35</v>
      </c>
      <c r="C4059" s="7" t="n">
        <v>0</v>
      </c>
      <c r="D4059" s="7" t="n">
        <v>0</v>
      </c>
      <c r="E4059" s="7" t="n">
        <v>0</v>
      </c>
    </row>
    <row r="4060" spans="1:9">
      <c r="A4060" t="s">
        <v>4</v>
      </c>
      <c r="B4060" s="4" t="s">
        <v>5</v>
      </c>
      <c r="C4060" s="4" t="s">
        <v>7</v>
      </c>
      <c r="D4060" s="4" t="s">
        <v>10</v>
      </c>
      <c r="E4060" s="4" t="s">
        <v>9</v>
      </c>
      <c r="F4060" s="4" t="s">
        <v>7</v>
      </c>
    </row>
    <row r="4061" spans="1:9">
      <c r="A4061" t="n">
        <v>41418</v>
      </c>
      <c r="B4061" s="13" t="n">
        <v>49</v>
      </c>
      <c r="C4061" s="7" t="n">
        <v>3</v>
      </c>
      <c r="D4061" s="7" t="n">
        <v>0.699999988079071</v>
      </c>
      <c r="E4061" s="7" t="n">
        <v>500</v>
      </c>
      <c r="F4061" s="7" t="n">
        <v>0</v>
      </c>
    </row>
    <row r="4062" spans="1:9">
      <c r="A4062" t="s">
        <v>4</v>
      </c>
      <c r="B4062" s="4" t="s">
        <v>5</v>
      </c>
      <c r="C4062" s="4" t="s">
        <v>7</v>
      </c>
      <c r="D4062" s="4" t="s">
        <v>9</v>
      </c>
      <c r="E4062" s="4" t="s">
        <v>10</v>
      </c>
      <c r="F4062" s="4" t="s">
        <v>9</v>
      </c>
      <c r="G4062" s="4" t="s">
        <v>11</v>
      </c>
      <c r="H4062" s="4" t="s">
        <v>11</v>
      </c>
      <c r="I4062" s="4" t="s">
        <v>9</v>
      </c>
      <c r="J4062" s="4" t="s">
        <v>9</v>
      </c>
      <c r="K4062" s="4" t="s">
        <v>11</v>
      </c>
      <c r="L4062" s="4" t="s">
        <v>11</v>
      </c>
      <c r="M4062" s="4" t="s">
        <v>11</v>
      </c>
      <c r="N4062" s="4" t="s">
        <v>11</v>
      </c>
      <c r="O4062" s="4" t="s">
        <v>12</v>
      </c>
    </row>
    <row r="4063" spans="1:9">
      <c r="A4063" t="n">
        <v>41427</v>
      </c>
      <c r="B4063" s="9" t="n">
        <v>50</v>
      </c>
      <c r="C4063" s="7" t="n">
        <v>0</v>
      </c>
      <c r="D4063" s="7" t="n">
        <v>2052</v>
      </c>
      <c r="E4063" s="7" t="n">
        <v>1</v>
      </c>
      <c r="F4063" s="7" t="n">
        <v>0</v>
      </c>
      <c r="G4063" s="7" t="n">
        <v>0</v>
      </c>
      <c r="H4063" s="7" t="n">
        <v>0</v>
      </c>
      <c r="I4063" s="7" t="n">
        <v>0</v>
      </c>
      <c r="J4063" s="7" t="n">
        <v>65533</v>
      </c>
      <c r="K4063" s="7" t="n">
        <v>0</v>
      </c>
      <c r="L4063" s="7" t="n">
        <v>0</v>
      </c>
      <c r="M4063" s="7" t="n">
        <v>0</v>
      </c>
      <c r="N4063" s="7" t="n">
        <v>0</v>
      </c>
      <c r="O4063" s="7" t="s">
        <v>13</v>
      </c>
    </row>
    <row r="4064" spans="1:9">
      <c r="A4064" t="s">
        <v>4</v>
      </c>
      <c r="B4064" s="4" t="s">
        <v>5</v>
      </c>
      <c r="C4064" s="4" t="s">
        <v>9</v>
      </c>
    </row>
    <row r="4065" spans="1:15">
      <c r="A4065" t="n">
        <v>41466</v>
      </c>
      <c r="B4065" s="26" t="n">
        <v>16</v>
      </c>
      <c r="C4065" s="7" t="n">
        <v>500</v>
      </c>
    </row>
    <row r="4066" spans="1:15">
      <c r="A4066" t="s">
        <v>4</v>
      </c>
      <c r="B4066" s="4" t="s">
        <v>5</v>
      </c>
      <c r="C4066" s="4" t="s">
        <v>9</v>
      </c>
    </row>
    <row r="4067" spans="1:15">
      <c r="A4067" t="n">
        <v>41469</v>
      </c>
      <c r="B4067" s="26" t="n">
        <v>16</v>
      </c>
      <c r="C4067" s="7" t="n">
        <v>500</v>
      </c>
    </row>
    <row r="4068" spans="1:15">
      <c r="A4068" t="s">
        <v>4</v>
      </c>
      <c r="B4068" s="4" t="s">
        <v>5</v>
      </c>
      <c r="C4068" s="4" t="s">
        <v>7</v>
      </c>
      <c r="D4068" s="4" t="s">
        <v>9</v>
      </c>
      <c r="E4068" s="4" t="s">
        <v>9</v>
      </c>
      <c r="F4068" s="4" t="s">
        <v>7</v>
      </c>
    </row>
    <row r="4069" spans="1:15">
      <c r="A4069" t="n">
        <v>41472</v>
      </c>
      <c r="B4069" s="35" t="n">
        <v>25</v>
      </c>
      <c r="C4069" s="7" t="n">
        <v>1</v>
      </c>
      <c r="D4069" s="7" t="n">
        <v>260</v>
      </c>
      <c r="E4069" s="7" t="n">
        <v>280</v>
      </c>
      <c r="F4069" s="7" t="n">
        <v>1</v>
      </c>
    </row>
    <row r="4070" spans="1:15">
      <c r="A4070" t="s">
        <v>4</v>
      </c>
      <c r="B4070" s="4" t="s">
        <v>5</v>
      </c>
      <c r="C4070" s="4" t="s">
        <v>7</v>
      </c>
      <c r="D4070" s="4" t="s">
        <v>7</v>
      </c>
      <c r="E4070" s="4" t="s">
        <v>7</v>
      </c>
      <c r="F4070" s="4" t="s">
        <v>7</v>
      </c>
    </row>
    <row r="4071" spans="1:15">
      <c r="A4071" t="n">
        <v>41479</v>
      </c>
      <c r="B4071" s="8" t="n">
        <v>14</v>
      </c>
      <c r="C4071" s="7" t="n">
        <v>0</v>
      </c>
      <c r="D4071" s="7" t="n">
        <v>128</v>
      </c>
      <c r="E4071" s="7" t="n">
        <v>0</v>
      </c>
      <c r="F4071" s="7" t="n">
        <v>0</v>
      </c>
    </row>
    <row r="4072" spans="1:15">
      <c r="A4072" t="s">
        <v>4</v>
      </c>
      <c r="B4072" s="4" t="s">
        <v>5</v>
      </c>
      <c r="C4072" s="4" t="s">
        <v>12</v>
      </c>
      <c r="D4072" s="4" t="s">
        <v>9</v>
      </c>
    </row>
    <row r="4073" spans="1:15">
      <c r="A4073" t="n">
        <v>41484</v>
      </c>
      <c r="B4073" s="34" t="n">
        <v>29</v>
      </c>
      <c r="C4073" s="7" t="s">
        <v>516</v>
      </c>
      <c r="D4073" s="7" t="n">
        <v>65533</v>
      </c>
    </row>
    <row r="4074" spans="1:15">
      <c r="A4074" t="s">
        <v>4</v>
      </c>
      <c r="B4074" s="4" t="s">
        <v>5</v>
      </c>
      <c r="C4074" s="4" t="s">
        <v>7</v>
      </c>
      <c r="D4074" s="4" t="s">
        <v>9</v>
      </c>
      <c r="E4074" s="4" t="s">
        <v>12</v>
      </c>
    </row>
    <row r="4075" spans="1:15">
      <c r="A4075" t="n">
        <v>41500</v>
      </c>
      <c r="B4075" s="30" t="n">
        <v>51</v>
      </c>
      <c r="C4075" s="7" t="n">
        <v>4</v>
      </c>
      <c r="D4075" s="7" t="n">
        <v>0</v>
      </c>
      <c r="E4075" s="7" t="s">
        <v>87</v>
      </c>
    </row>
    <row r="4076" spans="1:15">
      <c r="A4076" t="s">
        <v>4</v>
      </c>
      <c r="B4076" s="4" t="s">
        <v>5</v>
      </c>
      <c r="C4076" s="4" t="s">
        <v>9</v>
      </c>
    </row>
    <row r="4077" spans="1:15">
      <c r="A4077" t="n">
        <v>41513</v>
      </c>
      <c r="B4077" s="26" t="n">
        <v>16</v>
      </c>
      <c r="C4077" s="7" t="n">
        <v>0</v>
      </c>
    </row>
    <row r="4078" spans="1:15">
      <c r="A4078" t="s">
        <v>4</v>
      </c>
      <c r="B4078" s="4" t="s">
        <v>5</v>
      </c>
      <c r="C4078" s="4" t="s">
        <v>9</v>
      </c>
      <c r="D4078" s="4" t="s">
        <v>7</v>
      </c>
      <c r="E4078" s="4" t="s">
        <v>11</v>
      </c>
      <c r="F4078" s="4" t="s">
        <v>52</v>
      </c>
      <c r="G4078" s="4" t="s">
        <v>7</v>
      </c>
      <c r="H4078" s="4" t="s">
        <v>7</v>
      </c>
      <c r="I4078" s="4" t="s">
        <v>7</v>
      </c>
      <c r="J4078" s="4" t="s">
        <v>11</v>
      </c>
      <c r="K4078" s="4" t="s">
        <v>52</v>
      </c>
      <c r="L4078" s="4" t="s">
        <v>7</v>
      </c>
      <c r="M4078" s="4" t="s">
        <v>7</v>
      </c>
    </row>
    <row r="4079" spans="1:15">
      <c r="A4079" t="n">
        <v>41516</v>
      </c>
      <c r="B4079" s="31" t="n">
        <v>26</v>
      </c>
      <c r="C4079" s="7" t="n">
        <v>0</v>
      </c>
      <c r="D4079" s="7" t="n">
        <v>17</v>
      </c>
      <c r="E4079" s="7" t="n">
        <v>17957</v>
      </c>
      <c r="F4079" s="7" t="s">
        <v>517</v>
      </c>
      <c r="G4079" s="7" t="n">
        <v>2</v>
      </c>
      <c r="H4079" s="7" t="n">
        <v>3</v>
      </c>
      <c r="I4079" s="7" t="n">
        <v>17</v>
      </c>
      <c r="J4079" s="7" t="n">
        <v>17355</v>
      </c>
      <c r="K4079" s="7" t="s">
        <v>518</v>
      </c>
      <c r="L4079" s="7" t="n">
        <v>2</v>
      </c>
      <c r="M4079" s="7" t="n">
        <v>0</v>
      </c>
    </row>
    <row r="4080" spans="1:15">
      <c r="A4080" t="s">
        <v>4</v>
      </c>
      <c r="B4080" s="4" t="s">
        <v>5</v>
      </c>
    </row>
    <row r="4081" spans="1:13">
      <c r="A4081" t="n">
        <v>41590</v>
      </c>
      <c r="B4081" s="32" t="n">
        <v>28</v>
      </c>
    </row>
    <row r="4082" spans="1:13">
      <c r="A4082" t="s">
        <v>4</v>
      </c>
      <c r="B4082" s="4" t="s">
        <v>5</v>
      </c>
      <c r="C4082" s="4" t="s">
        <v>12</v>
      </c>
      <c r="D4082" s="4" t="s">
        <v>9</v>
      </c>
    </row>
    <row r="4083" spans="1:13">
      <c r="A4083" t="n">
        <v>41591</v>
      </c>
      <c r="B4083" s="34" t="n">
        <v>29</v>
      </c>
      <c r="C4083" s="7" t="s">
        <v>13</v>
      </c>
      <c r="D4083" s="7" t="n">
        <v>65533</v>
      </c>
    </row>
    <row r="4084" spans="1:13">
      <c r="A4084" t="s">
        <v>4</v>
      </c>
      <c r="B4084" s="4" t="s">
        <v>5</v>
      </c>
      <c r="C4084" s="4" t="s">
        <v>9</v>
      </c>
      <c r="D4084" s="4" t="s">
        <v>7</v>
      </c>
      <c r="E4084" s="4" t="s">
        <v>10</v>
      </c>
      <c r="F4084" s="4" t="s">
        <v>9</v>
      </c>
    </row>
    <row r="4085" spans="1:13">
      <c r="A4085" t="n">
        <v>41595</v>
      </c>
      <c r="B4085" s="47" t="n">
        <v>59</v>
      </c>
      <c r="C4085" s="7" t="n">
        <v>0</v>
      </c>
      <c r="D4085" s="7" t="n">
        <v>1</v>
      </c>
      <c r="E4085" s="7" t="n">
        <v>0.150000005960464</v>
      </c>
      <c r="F4085" s="7" t="n">
        <v>0</v>
      </c>
    </row>
    <row r="4086" spans="1:13">
      <c r="A4086" t="s">
        <v>4</v>
      </c>
      <c r="B4086" s="4" t="s">
        <v>5</v>
      </c>
      <c r="C4086" s="4" t="s">
        <v>9</v>
      </c>
    </row>
    <row r="4087" spans="1:13">
      <c r="A4087" t="n">
        <v>41605</v>
      </c>
      <c r="B4087" s="26" t="n">
        <v>16</v>
      </c>
      <c r="C4087" s="7" t="n">
        <v>1000</v>
      </c>
    </row>
    <row r="4088" spans="1:13">
      <c r="A4088" t="s">
        <v>4</v>
      </c>
      <c r="B4088" s="4" t="s">
        <v>5</v>
      </c>
      <c r="C4088" s="4" t="s">
        <v>11</v>
      </c>
    </row>
    <row r="4089" spans="1:13">
      <c r="A4089" t="n">
        <v>41608</v>
      </c>
      <c r="B4089" s="59" t="n">
        <v>15</v>
      </c>
      <c r="C4089" s="7" t="n">
        <v>32768</v>
      </c>
    </row>
    <row r="4090" spans="1:13">
      <c r="A4090" t="s">
        <v>4</v>
      </c>
      <c r="B4090" s="4" t="s">
        <v>5</v>
      </c>
      <c r="C4090" s="4" t="s">
        <v>7</v>
      </c>
      <c r="D4090" s="4" t="s">
        <v>9</v>
      </c>
      <c r="E4090" s="4" t="s">
        <v>9</v>
      </c>
      <c r="F4090" s="4" t="s">
        <v>7</v>
      </c>
    </row>
    <row r="4091" spans="1:13">
      <c r="A4091" t="n">
        <v>41613</v>
      </c>
      <c r="B4091" s="35" t="n">
        <v>25</v>
      </c>
      <c r="C4091" s="7" t="n">
        <v>1</v>
      </c>
      <c r="D4091" s="7" t="n">
        <v>65535</v>
      </c>
      <c r="E4091" s="7" t="n">
        <v>65535</v>
      </c>
      <c r="F4091" s="7" t="n">
        <v>0</v>
      </c>
    </row>
    <row r="4092" spans="1:13">
      <c r="A4092" t="s">
        <v>4</v>
      </c>
      <c r="B4092" s="4" t="s">
        <v>5</v>
      </c>
      <c r="C4092" s="4" t="s">
        <v>9</v>
      </c>
      <c r="D4092" s="4" t="s">
        <v>7</v>
      </c>
      <c r="E4092" s="4" t="s">
        <v>12</v>
      </c>
      <c r="F4092" s="4" t="s">
        <v>10</v>
      </c>
      <c r="G4092" s="4" t="s">
        <v>10</v>
      </c>
      <c r="H4092" s="4" t="s">
        <v>10</v>
      </c>
    </row>
    <row r="4093" spans="1:13">
      <c r="A4093" t="n">
        <v>41620</v>
      </c>
      <c r="B4093" s="45" t="n">
        <v>48</v>
      </c>
      <c r="C4093" s="7" t="n">
        <v>0</v>
      </c>
      <c r="D4093" s="7" t="n">
        <v>0</v>
      </c>
      <c r="E4093" s="7" t="s">
        <v>503</v>
      </c>
      <c r="F4093" s="7" t="n">
        <v>-1</v>
      </c>
      <c r="G4093" s="7" t="n">
        <v>1</v>
      </c>
      <c r="H4093" s="7" t="n">
        <v>2.80259692864963e-45</v>
      </c>
    </row>
    <row r="4094" spans="1:13">
      <c r="A4094" t="s">
        <v>4</v>
      </c>
      <c r="B4094" s="4" t="s">
        <v>5</v>
      </c>
      <c r="C4094" s="4" t="s">
        <v>9</v>
      </c>
      <c r="D4094" s="4" t="s">
        <v>11</v>
      </c>
      <c r="E4094" s="4" t="s">
        <v>7</v>
      </c>
    </row>
    <row r="4095" spans="1:13">
      <c r="A4095" t="n">
        <v>41649</v>
      </c>
      <c r="B4095" s="76" t="n">
        <v>35</v>
      </c>
      <c r="C4095" s="7" t="n">
        <v>0</v>
      </c>
      <c r="D4095" s="7" t="n">
        <v>0</v>
      </c>
      <c r="E4095" s="7" t="n">
        <v>0</v>
      </c>
    </row>
    <row r="4096" spans="1:13">
      <c r="A4096" t="s">
        <v>4</v>
      </c>
      <c r="B4096" s="4" t="s">
        <v>5</v>
      </c>
      <c r="C4096" s="4" t="s">
        <v>7</v>
      </c>
      <c r="D4096" s="4" t="s">
        <v>9</v>
      </c>
      <c r="E4096" s="4" t="s">
        <v>12</v>
      </c>
    </row>
    <row r="4097" spans="1:8">
      <c r="A4097" t="n">
        <v>41657</v>
      </c>
      <c r="B4097" s="30" t="n">
        <v>51</v>
      </c>
      <c r="C4097" s="7" t="n">
        <v>4</v>
      </c>
      <c r="D4097" s="7" t="n">
        <v>0</v>
      </c>
      <c r="E4097" s="7" t="s">
        <v>51</v>
      </c>
    </row>
    <row r="4098" spans="1:8">
      <c r="A4098" t="s">
        <v>4</v>
      </c>
      <c r="B4098" s="4" t="s">
        <v>5</v>
      </c>
      <c r="C4098" s="4" t="s">
        <v>9</v>
      </c>
    </row>
    <row r="4099" spans="1:8">
      <c r="A4099" t="n">
        <v>41672</v>
      </c>
      <c r="B4099" s="26" t="n">
        <v>16</v>
      </c>
      <c r="C4099" s="7" t="n">
        <v>0</v>
      </c>
    </row>
    <row r="4100" spans="1:8">
      <c r="A4100" t="s">
        <v>4</v>
      </c>
      <c r="B4100" s="4" t="s">
        <v>5</v>
      </c>
      <c r="C4100" s="4" t="s">
        <v>9</v>
      </c>
      <c r="D4100" s="4" t="s">
        <v>7</v>
      </c>
      <c r="E4100" s="4" t="s">
        <v>11</v>
      </c>
      <c r="F4100" s="4" t="s">
        <v>52</v>
      </c>
      <c r="G4100" s="4" t="s">
        <v>7</v>
      </c>
      <c r="H4100" s="4" t="s">
        <v>7</v>
      </c>
      <c r="I4100" s="4" t="s">
        <v>7</v>
      </c>
      <c r="J4100" s="4" t="s">
        <v>11</v>
      </c>
      <c r="K4100" s="4" t="s">
        <v>52</v>
      </c>
      <c r="L4100" s="4" t="s">
        <v>7</v>
      </c>
      <c r="M4100" s="4" t="s">
        <v>7</v>
      </c>
    </row>
    <row r="4101" spans="1:8">
      <c r="A4101" t="n">
        <v>41675</v>
      </c>
      <c r="B4101" s="31" t="n">
        <v>26</v>
      </c>
      <c r="C4101" s="7" t="n">
        <v>0</v>
      </c>
      <c r="D4101" s="7" t="n">
        <v>17</v>
      </c>
      <c r="E4101" s="7" t="n">
        <v>62253</v>
      </c>
      <c r="F4101" s="7" t="s">
        <v>519</v>
      </c>
      <c r="G4101" s="7" t="n">
        <v>2</v>
      </c>
      <c r="H4101" s="7" t="n">
        <v>3</v>
      </c>
      <c r="I4101" s="7" t="n">
        <v>17</v>
      </c>
      <c r="J4101" s="7" t="n">
        <v>61982</v>
      </c>
      <c r="K4101" s="7" t="s">
        <v>520</v>
      </c>
      <c r="L4101" s="7" t="n">
        <v>2</v>
      </c>
      <c r="M4101" s="7" t="n">
        <v>0</v>
      </c>
    </row>
    <row r="4102" spans="1:8">
      <c r="A4102" t="s">
        <v>4</v>
      </c>
      <c r="B4102" s="4" t="s">
        <v>5</v>
      </c>
    </row>
    <row r="4103" spans="1:8">
      <c r="A4103" t="n">
        <v>41735</v>
      </c>
      <c r="B4103" s="32" t="n">
        <v>28</v>
      </c>
    </row>
    <row r="4104" spans="1:8">
      <c r="A4104" t="s">
        <v>4</v>
      </c>
      <c r="B4104" s="4" t="s">
        <v>5</v>
      </c>
      <c r="C4104" s="4" t="s">
        <v>14</v>
      </c>
    </row>
    <row r="4105" spans="1:8">
      <c r="A4105" t="n">
        <v>41736</v>
      </c>
      <c r="B4105" s="19" t="n">
        <v>3</v>
      </c>
      <c r="C4105" s="11" t="n">
        <f t="normal" ca="1">A4107</f>
        <v>0</v>
      </c>
    </row>
    <row r="4106" spans="1:8">
      <c r="A4106" t="s">
        <v>4</v>
      </c>
      <c r="B4106" s="4" t="s">
        <v>5</v>
      </c>
      <c r="C4106" s="4" t="s">
        <v>7</v>
      </c>
      <c r="D4106" s="4" t="s">
        <v>9</v>
      </c>
      <c r="E4106" s="4" t="s">
        <v>10</v>
      </c>
    </row>
    <row r="4107" spans="1:8">
      <c r="A4107" t="n">
        <v>41741</v>
      </c>
      <c r="B4107" s="25" t="n">
        <v>58</v>
      </c>
      <c r="C4107" s="7" t="n">
        <v>0</v>
      </c>
      <c r="D4107" s="7" t="n">
        <v>1000</v>
      </c>
      <c r="E4107" s="7" t="n">
        <v>1</v>
      </c>
    </row>
    <row r="4108" spans="1:8">
      <c r="A4108" t="s">
        <v>4</v>
      </c>
      <c r="B4108" s="4" t="s">
        <v>5</v>
      </c>
      <c r="C4108" s="4" t="s">
        <v>7</v>
      </c>
      <c r="D4108" s="4" t="s">
        <v>9</v>
      </c>
    </row>
    <row r="4109" spans="1:8">
      <c r="A4109" t="n">
        <v>41749</v>
      </c>
      <c r="B4109" s="25" t="n">
        <v>58</v>
      </c>
      <c r="C4109" s="7" t="n">
        <v>255</v>
      </c>
      <c r="D4109" s="7" t="n">
        <v>0</v>
      </c>
    </row>
    <row r="4110" spans="1:8">
      <c r="A4110" t="s">
        <v>4</v>
      </c>
      <c r="B4110" s="4" t="s">
        <v>5</v>
      </c>
      <c r="C4110" s="4" t="s">
        <v>9</v>
      </c>
      <c r="D4110" s="4" t="s">
        <v>10</v>
      </c>
      <c r="E4110" s="4" t="s">
        <v>10</v>
      </c>
      <c r="F4110" s="4" t="s">
        <v>10</v>
      </c>
      <c r="G4110" s="4" t="s">
        <v>10</v>
      </c>
    </row>
    <row r="4111" spans="1:8">
      <c r="A4111" t="n">
        <v>41753</v>
      </c>
      <c r="B4111" s="42" t="n">
        <v>46</v>
      </c>
      <c r="C4111" s="7" t="n">
        <v>61456</v>
      </c>
      <c r="D4111" s="7" t="n">
        <v>0</v>
      </c>
      <c r="E4111" s="7" t="n">
        <v>4</v>
      </c>
      <c r="F4111" s="7" t="n">
        <v>-50.5</v>
      </c>
      <c r="G4111" s="7" t="n">
        <v>0</v>
      </c>
    </row>
    <row r="4112" spans="1:8">
      <c r="A4112" t="s">
        <v>4</v>
      </c>
      <c r="B4112" s="4" t="s">
        <v>5</v>
      </c>
      <c r="C4112" s="4" t="s">
        <v>7</v>
      </c>
      <c r="D4112" s="4" t="s">
        <v>9</v>
      </c>
      <c r="E4112" s="4" t="s">
        <v>7</v>
      </c>
      <c r="F4112" s="4" t="s">
        <v>7</v>
      </c>
      <c r="G4112" s="4" t="s">
        <v>7</v>
      </c>
      <c r="H4112" s="4" t="s">
        <v>11</v>
      </c>
      <c r="I4112" s="4" t="s">
        <v>7</v>
      </c>
      <c r="J4112" s="4" t="s">
        <v>7</v>
      </c>
      <c r="K4112" s="4" t="s">
        <v>7</v>
      </c>
      <c r="L4112" s="4" t="s">
        <v>14</v>
      </c>
    </row>
    <row r="4113" spans="1:13">
      <c r="A4113" t="n">
        <v>41772</v>
      </c>
      <c r="B4113" s="10" t="n">
        <v>5</v>
      </c>
      <c r="C4113" s="7" t="n">
        <v>30</v>
      </c>
      <c r="D4113" s="7" t="n">
        <v>8967</v>
      </c>
      <c r="E4113" s="7" t="n">
        <v>35</v>
      </c>
      <c r="F4113" s="7" t="n">
        <v>0</v>
      </c>
      <c r="G4113" s="7" t="n">
        <v>0</v>
      </c>
      <c r="H4113" s="7" t="n">
        <v>1</v>
      </c>
      <c r="I4113" s="7" t="n">
        <v>2</v>
      </c>
      <c r="J4113" s="7" t="n">
        <v>9</v>
      </c>
      <c r="K4113" s="7" t="n">
        <v>1</v>
      </c>
      <c r="L4113" s="11" t="n">
        <f t="normal" ca="1">A4119</f>
        <v>0</v>
      </c>
    </row>
    <row r="4114" spans="1:13">
      <c r="A4114" t="s">
        <v>4</v>
      </c>
      <c r="B4114" s="4" t="s">
        <v>5</v>
      </c>
      <c r="C4114" s="4" t="s">
        <v>7</v>
      </c>
      <c r="D4114" s="4" t="s">
        <v>9</v>
      </c>
    </row>
    <row r="4115" spans="1:13">
      <c r="A4115" t="n">
        <v>41790</v>
      </c>
      <c r="B4115" s="6" t="n">
        <v>162</v>
      </c>
      <c r="C4115" s="7" t="n">
        <v>1</v>
      </c>
      <c r="D4115" s="7" t="n">
        <v>0</v>
      </c>
    </row>
    <row r="4116" spans="1:13">
      <c r="A4116" t="s">
        <v>4</v>
      </c>
      <c r="B4116" s="4" t="s">
        <v>5</v>
      </c>
      <c r="C4116" s="4" t="s">
        <v>14</v>
      </c>
    </row>
    <row r="4117" spans="1:13">
      <c r="A4117" t="n">
        <v>41794</v>
      </c>
      <c r="B4117" s="19" t="n">
        <v>3</v>
      </c>
      <c r="C4117" s="11" t="n">
        <f t="normal" ca="1">A4189</f>
        <v>0</v>
      </c>
    </row>
    <row r="4118" spans="1:13">
      <c r="A4118" t="s">
        <v>4</v>
      </c>
      <c r="B4118" s="4" t="s">
        <v>5</v>
      </c>
      <c r="C4118" s="4" t="s">
        <v>7</v>
      </c>
      <c r="D4118" s="4" t="s">
        <v>12</v>
      </c>
    </row>
    <row r="4119" spans="1:13">
      <c r="A4119" t="n">
        <v>41799</v>
      </c>
      <c r="B4119" s="14" t="n">
        <v>2</v>
      </c>
      <c r="C4119" s="7" t="n">
        <v>10</v>
      </c>
      <c r="D4119" s="7" t="s">
        <v>500</v>
      </c>
    </row>
    <row r="4120" spans="1:13">
      <c r="A4120" t="s">
        <v>4</v>
      </c>
      <c r="B4120" s="4" t="s">
        <v>5</v>
      </c>
      <c r="C4120" s="4" t="s">
        <v>9</v>
      </c>
    </row>
    <row r="4121" spans="1:13">
      <c r="A4121" t="n">
        <v>41814</v>
      </c>
      <c r="B4121" s="26" t="n">
        <v>16</v>
      </c>
      <c r="C4121" s="7" t="n">
        <v>0</v>
      </c>
    </row>
    <row r="4122" spans="1:13">
      <c r="A4122" t="s">
        <v>4</v>
      </c>
      <c r="B4122" s="4" t="s">
        <v>5</v>
      </c>
      <c r="C4122" s="4" t="s">
        <v>7</v>
      </c>
      <c r="D4122" s="4" t="s">
        <v>9</v>
      </c>
    </row>
    <row r="4123" spans="1:13">
      <c r="A4123" t="n">
        <v>41817</v>
      </c>
      <c r="B4123" s="25" t="n">
        <v>58</v>
      </c>
      <c r="C4123" s="7" t="n">
        <v>105</v>
      </c>
      <c r="D4123" s="7" t="n">
        <v>300</v>
      </c>
    </row>
    <row r="4124" spans="1:13">
      <c r="A4124" t="s">
        <v>4</v>
      </c>
      <c r="B4124" s="4" t="s">
        <v>5</v>
      </c>
      <c r="C4124" s="4" t="s">
        <v>10</v>
      </c>
      <c r="D4124" s="4" t="s">
        <v>9</v>
      </c>
    </row>
    <row r="4125" spans="1:13">
      <c r="A4125" t="n">
        <v>41821</v>
      </c>
      <c r="B4125" s="49" t="n">
        <v>103</v>
      </c>
      <c r="C4125" s="7" t="n">
        <v>1</v>
      </c>
      <c r="D4125" s="7" t="n">
        <v>300</v>
      </c>
    </row>
    <row r="4126" spans="1:13">
      <c r="A4126" t="s">
        <v>4</v>
      </c>
      <c r="B4126" s="4" t="s">
        <v>5</v>
      </c>
      <c r="C4126" s="4" t="s">
        <v>7</v>
      </c>
      <c r="D4126" s="4" t="s">
        <v>9</v>
      </c>
    </row>
    <row r="4127" spans="1:13">
      <c r="A4127" t="n">
        <v>41828</v>
      </c>
      <c r="B4127" s="50" t="n">
        <v>72</v>
      </c>
      <c r="C4127" s="7" t="n">
        <v>4</v>
      </c>
      <c r="D4127" s="7" t="n">
        <v>0</v>
      </c>
    </row>
    <row r="4128" spans="1:13">
      <c r="A4128" t="s">
        <v>4</v>
      </c>
      <c r="B4128" s="4" t="s">
        <v>5</v>
      </c>
      <c r="C4128" s="4" t="s">
        <v>11</v>
      </c>
    </row>
    <row r="4129" spans="1:12">
      <c r="A4129" t="n">
        <v>41832</v>
      </c>
      <c r="B4129" s="59" t="n">
        <v>15</v>
      </c>
      <c r="C4129" s="7" t="n">
        <v>1073741824</v>
      </c>
    </row>
    <row r="4130" spans="1:12">
      <c r="A4130" t="s">
        <v>4</v>
      </c>
      <c r="B4130" s="4" t="s">
        <v>5</v>
      </c>
      <c r="C4130" s="4" t="s">
        <v>7</v>
      </c>
    </row>
    <row r="4131" spans="1:12">
      <c r="A4131" t="n">
        <v>41837</v>
      </c>
      <c r="B4131" s="27" t="n">
        <v>64</v>
      </c>
      <c r="C4131" s="7" t="n">
        <v>3</v>
      </c>
    </row>
    <row r="4132" spans="1:12">
      <c r="A4132" t="s">
        <v>4</v>
      </c>
      <c r="B4132" s="4" t="s">
        <v>5</v>
      </c>
      <c r="C4132" s="4" t="s">
        <v>7</v>
      </c>
    </row>
    <row r="4133" spans="1:12">
      <c r="A4133" t="n">
        <v>41839</v>
      </c>
      <c r="B4133" s="21" t="n">
        <v>74</v>
      </c>
      <c r="C4133" s="7" t="n">
        <v>67</v>
      </c>
    </row>
    <row r="4134" spans="1:12">
      <c r="A4134" t="s">
        <v>4</v>
      </c>
      <c r="B4134" s="4" t="s">
        <v>5</v>
      </c>
      <c r="C4134" s="4" t="s">
        <v>7</v>
      </c>
      <c r="D4134" s="4" t="s">
        <v>7</v>
      </c>
      <c r="E4134" s="4" t="s">
        <v>9</v>
      </c>
    </row>
    <row r="4135" spans="1:12">
      <c r="A4135" t="n">
        <v>41841</v>
      </c>
      <c r="B4135" s="55" t="n">
        <v>45</v>
      </c>
      <c r="C4135" s="7" t="n">
        <v>8</v>
      </c>
      <c r="D4135" s="7" t="n">
        <v>1</v>
      </c>
      <c r="E4135" s="7" t="n">
        <v>0</v>
      </c>
    </row>
    <row r="4136" spans="1:12">
      <c r="A4136" t="s">
        <v>4</v>
      </c>
      <c r="B4136" s="4" t="s">
        <v>5</v>
      </c>
      <c r="C4136" s="4" t="s">
        <v>9</v>
      </c>
    </row>
    <row r="4137" spans="1:12">
      <c r="A4137" t="n">
        <v>41846</v>
      </c>
      <c r="B4137" s="12" t="n">
        <v>13</v>
      </c>
      <c r="C4137" s="7" t="n">
        <v>6409</v>
      </c>
    </row>
    <row r="4138" spans="1:12">
      <c r="A4138" t="s">
        <v>4</v>
      </c>
      <c r="B4138" s="4" t="s">
        <v>5</v>
      </c>
      <c r="C4138" s="4" t="s">
        <v>9</v>
      </c>
    </row>
    <row r="4139" spans="1:12">
      <c r="A4139" t="n">
        <v>41849</v>
      </c>
      <c r="B4139" s="12" t="n">
        <v>13</v>
      </c>
      <c r="C4139" s="7" t="n">
        <v>6408</v>
      </c>
    </row>
    <row r="4140" spans="1:12">
      <c r="A4140" t="s">
        <v>4</v>
      </c>
      <c r="B4140" s="4" t="s">
        <v>5</v>
      </c>
      <c r="C4140" s="4" t="s">
        <v>9</v>
      </c>
    </row>
    <row r="4141" spans="1:12">
      <c r="A4141" t="n">
        <v>41852</v>
      </c>
      <c r="B4141" s="33" t="n">
        <v>12</v>
      </c>
      <c r="C4141" s="7" t="n">
        <v>6464</v>
      </c>
    </row>
    <row r="4142" spans="1:12">
      <c r="A4142" t="s">
        <v>4</v>
      </c>
      <c r="B4142" s="4" t="s">
        <v>5</v>
      </c>
      <c r="C4142" s="4" t="s">
        <v>9</v>
      </c>
    </row>
    <row r="4143" spans="1:12">
      <c r="A4143" t="n">
        <v>41855</v>
      </c>
      <c r="B4143" s="12" t="n">
        <v>13</v>
      </c>
      <c r="C4143" s="7" t="n">
        <v>6465</v>
      </c>
    </row>
    <row r="4144" spans="1:12">
      <c r="A4144" t="s">
        <v>4</v>
      </c>
      <c r="B4144" s="4" t="s">
        <v>5</v>
      </c>
      <c r="C4144" s="4" t="s">
        <v>9</v>
      </c>
    </row>
    <row r="4145" spans="1:5">
      <c r="A4145" t="n">
        <v>41858</v>
      </c>
      <c r="B4145" s="12" t="n">
        <v>13</v>
      </c>
      <c r="C4145" s="7" t="n">
        <v>6466</v>
      </c>
    </row>
    <row r="4146" spans="1:5">
      <c r="A4146" t="s">
        <v>4</v>
      </c>
      <c r="B4146" s="4" t="s">
        <v>5</v>
      </c>
      <c r="C4146" s="4" t="s">
        <v>9</v>
      </c>
    </row>
    <row r="4147" spans="1:5">
      <c r="A4147" t="n">
        <v>41861</v>
      </c>
      <c r="B4147" s="12" t="n">
        <v>13</v>
      </c>
      <c r="C4147" s="7" t="n">
        <v>6467</v>
      </c>
    </row>
    <row r="4148" spans="1:5">
      <c r="A4148" t="s">
        <v>4</v>
      </c>
      <c r="B4148" s="4" t="s">
        <v>5</v>
      </c>
      <c r="C4148" s="4" t="s">
        <v>9</v>
      </c>
    </row>
    <row r="4149" spans="1:5">
      <c r="A4149" t="n">
        <v>41864</v>
      </c>
      <c r="B4149" s="12" t="n">
        <v>13</v>
      </c>
      <c r="C4149" s="7" t="n">
        <v>6468</v>
      </c>
    </row>
    <row r="4150" spans="1:5">
      <c r="A4150" t="s">
        <v>4</v>
      </c>
      <c r="B4150" s="4" t="s">
        <v>5</v>
      </c>
      <c r="C4150" s="4" t="s">
        <v>9</v>
      </c>
    </row>
    <row r="4151" spans="1:5">
      <c r="A4151" t="n">
        <v>41867</v>
      </c>
      <c r="B4151" s="12" t="n">
        <v>13</v>
      </c>
      <c r="C4151" s="7" t="n">
        <v>6469</v>
      </c>
    </row>
    <row r="4152" spans="1:5">
      <c r="A4152" t="s">
        <v>4</v>
      </c>
      <c r="B4152" s="4" t="s">
        <v>5</v>
      </c>
      <c r="C4152" s="4" t="s">
        <v>9</v>
      </c>
    </row>
    <row r="4153" spans="1:5">
      <c r="A4153" t="n">
        <v>41870</v>
      </c>
      <c r="B4153" s="12" t="n">
        <v>13</v>
      </c>
      <c r="C4153" s="7" t="n">
        <v>6470</v>
      </c>
    </row>
    <row r="4154" spans="1:5">
      <c r="A4154" t="s">
        <v>4</v>
      </c>
      <c r="B4154" s="4" t="s">
        <v>5</v>
      </c>
      <c r="C4154" s="4" t="s">
        <v>9</v>
      </c>
    </row>
    <row r="4155" spans="1:5">
      <c r="A4155" t="n">
        <v>41873</v>
      </c>
      <c r="B4155" s="12" t="n">
        <v>13</v>
      </c>
      <c r="C4155" s="7" t="n">
        <v>6471</v>
      </c>
    </row>
    <row r="4156" spans="1:5">
      <c r="A4156" t="s">
        <v>4</v>
      </c>
      <c r="B4156" s="4" t="s">
        <v>5</v>
      </c>
      <c r="C4156" s="4" t="s">
        <v>7</v>
      </c>
    </row>
    <row r="4157" spans="1:5">
      <c r="A4157" t="n">
        <v>41876</v>
      </c>
      <c r="B4157" s="21" t="n">
        <v>74</v>
      </c>
      <c r="C4157" s="7" t="n">
        <v>18</v>
      </c>
    </row>
    <row r="4158" spans="1:5">
      <c r="A4158" t="s">
        <v>4</v>
      </c>
      <c r="B4158" s="4" t="s">
        <v>5</v>
      </c>
      <c r="C4158" s="4" t="s">
        <v>7</v>
      </c>
    </row>
    <row r="4159" spans="1:5">
      <c r="A4159" t="n">
        <v>41878</v>
      </c>
      <c r="B4159" s="21" t="n">
        <v>74</v>
      </c>
      <c r="C4159" s="7" t="n">
        <v>45</v>
      </c>
    </row>
    <row r="4160" spans="1:5">
      <c r="A4160" t="s">
        <v>4</v>
      </c>
      <c r="B4160" s="4" t="s">
        <v>5</v>
      </c>
      <c r="C4160" s="4" t="s">
        <v>9</v>
      </c>
    </row>
    <row r="4161" spans="1:3">
      <c r="A4161" t="n">
        <v>41880</v>
      </c>
      <c r="B4161" s="26" t="n">
        <v>16</v>
      </c>
      <c r="C4161" s="7" t="n">
        <v>0</v>
      </c>
    </row>
    <row r="4162" spans="1:3">
      <c r="A4162" t="s">
        <v>4</v>
      </c>
      <c r="B4162" s="4" t="s">
        <v>5</v>
      </c>
      <c r="C4162" s="4" t="s">
        <v>7</v>
      </c>
      <c r="D4162" s="4" t="s">
        <v>7</v>
      </c>
      <c r="E4162" s="4" t="s">
        <v>7</v>
      </c>
      <c r="F4162" s="4" t="s">
        <v>7</v>
      </c>
    </row>
    <row r="4163" spans="1:3">
      <c r="A4163" t="n">
        <v>41883</v>
      </c>
      <c r="B4163" s="8" t="n">
        <v>14</v>
      </c>
      <c r="C4163" s="7" t="n">
        <v>0</v>
      </c>
      <c r="D4163" s="7" t="n">
        <v>8</v>
      </c>
      <c r="E4163" s="7" t="n">
        <v>0</v>
      </c>
      <c r="F4163" s="7" t="n">
        <v>0</v>
      </c>
    </row>
    <row r="4164" spans="1:3">
      <c r="A4164" t="s">
        <v>4</v>
      </c>
      <c r="B4164" s="4" t="s">
        <v>5</v>
      </c>
      <c r="C4164" s="4" t="s">
        <v>7</v>
      </c>
      <c r="D4164" s="4" t="s">
        <v>12</v>
      </c>
    </row>
    <row r="4165" spans="1:3">
      <c r="A4165" t="n">
        <v>41888</v>
      </c>
      <c r="B4165" s="14" t="n">
        <v>2</v>
      </c>
      <c r="C4165" s="7" t="n">
        <v>11</v>
      </c>
      <c r="D4165" s="7" t="s">
        <v>16</v>
      </c>
    </row>
    <row r="4166" spans="1:3">
      <c r="A4166" t="s">
        <v>4</v>
      </c>
      <c r="B4166" s="4" t="s">
        <v>5</v>
      </c>
      <c r="C4166" s="4" t="s">
        <v>9</v>
      </c>
    </row>
    <row r="4167" spans="1:3">
      <c r="A4167" t="n">
        <v>41902</v>
      </c>
      <c r="B4167" s="26" t="n">
        <v>16</v>
      </c>
      <c r="C4167" s="7" t="n">
        <v>0</v>
      </c>
    </row>
    <row r="4168" spans="1:3">
      <c r="A4168" t="s">
        <v>4</v>
      </c>
      <c r="B4168" s="4" t="s">
        <v>5</v>
      </c>
      <c r="C4168" s="4" t="s">
        <v>7</v>
      </c>
      <c r="D4168" s="4" t="s">
        <v>12</v>
      </c>
    </row>
    <row r="4169" spans="1:3">
      <c r="A4169" t="n">
        <v>41905</v>
      </c>
      <c r="B4169" s="14" t="n">
        <v>2</v>
      </c>
      <c r="C4169" s="7" t="n">
        <v>11</v>
      </c>
      <c r="D4169" s="7" t="s">
        <v>501</v>
      </c>
    </row>
    <row r="4170" spans="1:3">
      <c r="A4170" t="s">
        <v>4</v>
      </c>
      <c r="B4170" s="4" t="s">
        <v>5</v>
      </c>
      <c r="C4170" s="4" t="s">
        <v>9</v>
      </c>
    </row>
    <row r="4171" spans="1:3">
      <c r="A4171" t="n">
        <v>41914</v>
      </c>
      <c r="B4171" s="26" t="n">
        <v>16</v>
      </c>
      <c r="C4171" s="7" t="n">
        <v>0</v>
      </c>
    </row>
    <row r="4172" spans="1:3">
      <c r="A4172" t="s">
        <v>4</v>
      </c>
      <c r="B4172" s="4" t="s">
        <v>5</v>
      </c>
      <c r="C4172" s="4" t="s">
        <v>11</v>
      </c>
    </row>
    <row r="4173" spans="1:3">
      <c r="A4173" t="n">
        <v>41917</v>
      </c>
      <c r="B4173" s="59" t="n">
        <v>15</v>
      </c>
      <c r="C4173" s="7" t="n">
        <v>2048</v>
      </c>
    </row>
    <row r="4174" spans="1:3">
      <c r="A4174" t="s">
        <v>4</v>
      </c>
      <c r="B4174" s="4" t="s">
        <v>5</v>
      </c>
      <c r="C4174" s="4" t="s">
        <v>7</v>
      </c>
      <c r="D4174" s="4" t="s">
        <v>12</v>
      </c>
    </row>
    <row r="4175" spans="1:3">
      <c r="A4175" t="n">
        <v>41922</v>
      </c>
      <c r="B4175" s="14" t="n">
        <v>2</v>
      </c>
      <c r="C4175" s="7" t="n">
        <v>10</v>
      </c>
      <c r="D4175" s="7" t="s">
        <v>48</v>
      </c>
    </row>
    <row r="4176" spans="1:3">
      <c r="A4176" t="s">
        <v>4</v>
      </c>
      <c r="B4176" s="4" t="s">
        <v>5</v>
      </c>
      <c r="C4176" s="4" t="s">
        <v>9</v>
      </c>
    </row>
    <row r="4177" spans="1:6">
      <c r="A4177" t="n">
        <v>41940</v>
      </c>
      <c r="B4177" s="26" t="n">
        <v>16</v>
      </c>
      <c r="C4177" s="7" t="n">
        <v>0</v>
      </c>
    </row>
    <row r="4178" spans="1:6">
      <c r="A4178" t="s">
        <v>4</v>
      </c>
      <c r="B4178" s="4" t="s">
        <v>5</v>
      </c>
      <c r="C4178" s="4" t="s">
        <v>7</v>
      </c>
      <c r="D4178" s="4" t="s">
        <v>12</v>
      </c>
    </row>
    <row r="4179" spans="1:6">
      <c r="A4179" t="n">
        <v>41943</v>
      </c>
      <c r="B4179" s="14" t="n">
        <v>2</v>
      </c>
      <c r="C4179" s="7" t="n">
        <v>10</v>
      </c>
      <c r="D4179" s="7" t="s">
        <v>49</v>
      </c>
    </row>
    <row r="4180" spans="1:6">
      <c r="A4180" t="s">
        <v>4</v>
      </c>
      <c r="B4180" s="4" t="s">
        <v>5</v>
      </c>
      <c r="C4180" s="4" t="s">
        <v>9</v>
      </c>
    </row>
    <row r="4181" spans="1:6">
      <c r="A4181" t="n">
        <v>41962</v>
      </c>
      <c r="B4181" s="26" t="n">
        <v>16</v>
      </c>
      <c r="C4181" s="7" t="n">
        <v>0</v>
      </c>
    </row>
    <row r="4182" spans="1:6">
      <c r="A4182" t="s">
        <v>4</v>
      </c>
      <c r="B4182" s="4" t="s">
        <v>5</v>
      </c>
      <c r="C4182" s="4" t="s">
        <v>7</v>
      </c>
      <c r="D4182" s="4" t="s">
        <v>9</v>
      </c>
      <c r="E4182" s="4" t="s">
        <v>10</v>
      </c>
    </row>
    <row r="4183" spans="1:6">
      <c r="A4183" t="n">
        <v>41965</v>
      </c>
      <c r="B4183" s="25" t="n">
        <v>58</v>
      </c>
      <c r="C4183" s="7" t="n">
        <v>100</v>
      </c>
      <c r="D4183" s="7" t="n">
        <v>300</v>
      </c>
      <c r="E4183" s="7" t="n">
        <v>1</v>
      </c>
    </row>
    <row r="4184" spans="1:6">
      <c r="A4184" t="s">
        <v>4</v>
      </c>
      <c r="B4184" s="4" t="s">
        <v>5</v>
      </c>
      <c r="C4184" s="4" t="s">
        <v>7</v>
      </c>
      <c r="D4184" s="4" t="s">
        <v>9</v>
      </c>
    </row>
    <row r="4185" spans="1:6">
      <c r="A4185" t="n">
        <v>41973</v>
      </c>
      <c r="B4185" s="25" t="n">
        <v>58</v>
      </c>
      <c r="C4185" s="7" t="n">
        <v>255</v>
      </c>
      <c r="D4185" s="7" t="n">
        <v>0</v>
      </c>
    </row>
    <row r="4186" spans="1:6">
      <c r="A4186" t="s">
        <v>4</v>
      </c>
      <c r="B4186" s="4" t="s">
        <v>5</v>
      </c>
      <c r="C4186" s="4" t="s">
        <v>7</v>
      </c>
    </row>
    <row r="4187" spans="1:6">
      <c r="A4187" t="n">
        <v>41977</v>
      </c>
      <c r="B4187" s="29" t="n">
        <v>23</v>
      </c>
      <c r="C4187" s="7" t="n">
        <v>0</v>
      </c>
    </row>
    <row r="4188" spans="1:6">
      <c r="A4188" t="s">
        <v>4</v>
      </c>
      <c r="B4188" s="4" t="s">
        <v>5</v>
      </c>
    </row>
    <row r="4189" spans="1:6">
      <c r="A4189" t="n">
        <v>41979</v>
      </c>
      <c r="B4189" s="5" t="n">
        <v>1</v>
      </c>
    </row>
    <row r="4190" spans="1:6" s="3" customFormat="1" customHeight="0">
      <c r="A4190" s="3" t="s">
        <v>2</v>
      </c>
      <c r="B4190" s="3" t="s">
        <v>521</v>
      </c>
    </row>
    <row r="4191" spans="1:6">
      <c r="A4191" t="s">
        <v>4</v>
      </c>
      <c r="B4191" s="4" t="s">
        <v>5</v>
      </c>
      <c r="C4191" s="4" t="s">
        <v>7</v>
      </c>
      <c r="D4191" s="4" t="s">
        <v>7</v>
      </c>
      <c r="E4191" s="4" t="s">
        <v>7</v>
      </c>
      <c r="F4191" s="4" t="s">
        <v>7</v>
      </c>
    </row>
    <row r="4192" spans="1:6">
      <c r="A4192" t="n">
        <v>41980</v>
      </c>
      <c r="B4192" s="8" t="n">
        <v>14</v>
      </c>
      <c r="C4192" s="7" t="n">
        <v>2</v>
      </c>
      <c r="D4192" s="7" t="n">
        <v>0</v>
      </c>
      <c r="E4192" s="7" t="n">
        <v>0</v>
      </c>
      <c r="F4192" s="7" t="n">
        <v>0</v>
      </c>
    </row>
    <row r="4193" spans="1:6">
      <c r="A4193" t="s">
        <v>4</v>
      </c>
      <c r="B4193" s="4" t="s">
        <v>5</v>
      </c>
      <c r="C4193" s="4" t="s">
        <v>7</v>
      </c>
      <c r="D4193" s="20" t="s">
        <v>42</v>
      </c>
      <c r="E4193" s="4" t="s">
        <v>5</v>
      </c>
      <c r="F4193" s="4" t="s">
        <v>7</v>
      </c>
      <c r="G4193" s="4" t="s">
        <v>9</v>
      </c>
      <c r="H4193" s="20" t="s">
        <v>43</v>
      </c>
      <c r="I4193" s="4" t="s">
        <v>7</v>
      </c>
      <c r="J4193" s="4" t="s">
        <v>11</v>
      </c>
      <c r="K4193" s="4" t="s">
        <v>7</v>
      </c>
      <c r="L4193" s="4" t="s">
        <v>7</v>
      </c>
      <c r="M4193" s="20" t="s">
        <v>42</v>
      </c>
      <c r="N4193" s="4" t="s">
        <v>5</v>
      </c>
      <c r="O4193" s="4" t="s">
        <v>7</v>
      </c>
      <c r="P4193" s="4" t="s">
        <v>9</v>
      </c>
      <c r="Q4193" s="20" t="s">
        <v>43</v>
      </c>
      <c r="R4193" s="4" t="s">
        <v>7</v>
      </c>
      <c r="S4193" s="4" t="s">
        <v>11</v>
      </c>
      <c r="T4193" s="4" t="s">
        <v>7</v>
      </c>
      <c r="U4193" s="4" t="s">
        <v>7</v>
      </c>
      <c r="V4193" s="4" t="s">
        <v>7</v>
      </c>
      <c r="W4193" s="4" t="s">
        <v>14</v>
      </c>
    </row>
    <row r="4194" spans="1:6">
      <c r="A4194" t="n">
        <v>41985</v>
      </c>
      <c r="B4194" s="10" t="n">
        <v>5</v>
      </c>
      <c r="C4194" s="7" t="n">
        <v>28</v>
      </c>
      <c r="D4194" s="20" t="s">
        <v>3</v>
      </c>
      <c r="E4194" s="6" t="n">
        <v>162</v>
      </c>
      <c r="F4194" s="7" t="n">
        <v>3</v>
      </c>
      <c r="G4194" s="7" t="n">
        <v>8199</v>
      </c>
      <c r="H4194" s="20" t="s">
        <v>3</v>
      </c>
      <c r="I4194" s="7" t="n">
        <v>0</v>
      </c>
      <c r="J4194" s="7" t="n">
        <v>1</v>
      </c>
      <c r="K4194" s="7" t="n">
        <v>2</v>
      </c>
      <c r="L4194" s="7" t="n">
        <v>28</v>
      </c>
      <c r="M4194" s="20" t="s">
        <v>3</v>
      </c>
      <c r="N4194" s="6" t="n">
        <v>162</v>
      </c>
      <c r="O4194" s="7" t="n">
        <v>3</v>
      </c>
      <c r="P4194" s="7" t="n">
        <v>8199</v>
      </c>
      <c r="Q4194" s="20" t="s">
        <v>3</v>
      </c>
      <c r="R4194" s="7" t="n">
        <v>0</v>
      </c>
      <c r="S4194" s="7" t="n">
        <v>2</v>
      </c>
      <c r="T4194" s="7" t="n">
        <v>2</v>
      </c>
      <c r="U4194" s="7" t="n">
        <v>11</v>
      </c>
      <c r="V4194" s="7" t="n">
        <v>1</v>
      </c>
      <c r="W4194" s="11" t="n">
        <f t="normal" ca="1">A4198</f>
        <v>0</v>
      </c>
    </row>
    <row r="4195" spans="1:6">
      <c r="A4195" t="s">
        <v>4</v>
      </c>
      <c r="B4195" s="4" t="s">
        <v>5</v>
      </c>
      <c r="C4195" s="4" t="s">
        <v>7</v>
      </c>
      <c r="D4195" s="4" t="s">
        <v>9</v>
      </c>
      <c r="E4195" s="4" t="s">
        <v>10</v>
      </c>
    </row>
    <row r="4196" spans="1:6">
      <c r="A4196" t="n">
        <v>42014</v>
      </c>
      <c r="B4196" s="25" t="n">
        <v>58</v>
      </c>
      <c r="C4196" s="7" t="n">
        <v>0</v>
      </c>
      <c r="D4196" s="7" t="n">
        <v>0</v>
      </c>
      <c r="E4196" s="7" t="n">
        <v>1</v>
      </c>
    </row>
    <row r="4197" spans="1:6">
      <c r="A4197" t="s">
        <v>4</v>
      </c>
      <c r="B4197" s="4" t="s">
        <v>5</v>
      </c>
      <c r="C4197" s="4" t="s">
        <v>7</v>
      </c>
      <c r="D4197" s="20" t="s">
        <v>42</v>
      </c>
      <c r="E4197" s="4" t="s">
        <v>5</v>
      </c>
      <c r="F4197" s="4" t="s">
        <v>7</v>
      </c>
      <c r="G4197" s="4" t="s">
        <v>9</v>
      </c>
      <c r="H4197" s="20" t="s">
        <v>43</v>
      </c>
      <c r="I4197" s="4" t="s">
        <v>7</v>
      </c>
      <c r="J4197" s="4" t="s">
        <v>11</v>
      </c>
      <c r="K4197" s="4" t="s">
        <v>7</v>
      </c>
      <c r="L4197" s="4" t="s">
        <v>7</v>
      </c>
      <c r="M4197" s="20" t="s">
        <v>42</v>
      </c>
      <c r="N4197" s="4" t="s">
        <v>5</v>
      </c>
      <c r="O4197" s="4" t="s">
        <v>7</v>
      </c>
      <c r="P4197" s="4" t="s">
        <v>9</v>
      </c>
      <c r="Q4197" s="20" t="s">
        <v>43</v>
      </c>
      <c r="R4197" s="4" t="s">
        <v>7</v>
      </c>
      <c r="S4197" s="4" t="s">
        <v>11</v>
      </c>
      <c r="T4197" s="4" t="s">
        <v>7</v>
      </c>
      <c r="U4197" s="4" t="s">
        <v>7</v>
      </c>
      <c r="V4197" s="4" t="s">
        <v>7</v>
      </c>
      <c r="W4197" s="4" t="s">
        <v>14</v>
      </c>
    </row>
    <row r="4198" spans="1:6">
      <c r="A4198" t="n">
        <v>42022</v>
      </c>
      <c r="B4198" s="10" t="n">
        <v>5</v>
      </c>
      <c r="C4198" s="7" t="n">
        <v>28</v>
      </c>
      <c r="D4198" s="20" t="s">
        <v>3</v>
      </c>
      <c r="E4198" s="6" t="n">
        <v>162</v>
      </c>
      <c r="F4198" s="7" t="n">
        <v>3</v>
      </c>
      <c r="G4198" s="7" t="n">
        <v>8199</v>
      </c>
      <c r="H4198" s="20" t="s">
        <v>3</v>
      </c>
      <c r="I4198" s="7" t="n">
        <v>0</v>
      </c>
      <c r="J4198" s="7" t="n">
        <v>1</v>
      </c>
      <c r="K4198" s="7" t="n">
        <v>3</v>
      </c>
      <c r="L4198" s="7" t="n">
        <v>28</v>
      </c>
      <c r="M4198" s="20" t="s">
        <v>3</v>
      </c>
      <c r="N4198" s="6" t="n">
        <v>162</v>
      </c>
      <c r="O4198" s="7" t="n">
        <v>3</v>
      </c>
      <c r="P4198" s="7" t="n">
        <v>8199</v>
      </c>
      <c r="Q4198" s="20" t="s">
        <v>3</v>
      </c>
      <c r="R4198" s="7" t="n">
        <v>0</v>
      </c>
      <c r="S4198" s="7" t="n">
        <v>2</v>
      </c>
      <c r="T4198" s="7" t="n">
        <v>3</v>
      </c>
      <c r="U4198" s="7" t="n">
        <v>9</v>
      </c>
      <c r="V4198" s="7" t="n">
        <v>1</v>
      </c>
      <c r="W4198" s="11" t="n">
        <f t="normal" ca="1">A4208</f>
        <v>0</v>
      </c>
    </row>
    <row r="4199" spans="1:6">
      <c r="A4199" t="s">
        <v>4</v>
      </c>
      <c r="B4199" s="4" t="s">
        <v>5</v>
      </c>
      <c r="C4199" s="4" t="s">
        <v>7</v>
      </c>
      <c r="D4199" s="20" t="s">
        <v>42</v>
      </c>
      <c r="E4199" s="4" t="s">
        <v>5</v>
      </c>
      <c r="F4199" s="4" t="s">
        <v>9</v>
      </c>
      <c r="G4199" s="4" t="s">
        <v>7</v>
      </c>
      <c r="H4199" s="4" t="s">
        <v>7</v>
      </c>
      <c r="I4199" s="4" t="s">
        <v>12</v>
      </c>
      <c r="J4199" s="20" t="s">
        <v>43</v>
      </c>
      <c r="K4199" s="4" t="s">
        <v>7</v>
      </c>
      <c r="L4199" s="4" t="s">
        <v>7</v>
      </c>
      <c r="M4199" s="20" t="s">
        <v>42</v>
      </c>
      <c r="N4199" s="4" t="s">
        <v>5</v>
      </c>
      <c r="O4199" s="4" t="s">
        <v>7</v>
      </c>
      <c r="P4199" s="20" t="s">
        <v>43</v>
      </c>
      <c r="Q4199" s="4" t="s">
        <v>7</v>
      </c>
      <c r="R4199" s="4" t="s">
        <v>11</v>
      </c>
      <c r="S4199" s="4" t="s">
        <v>7</v>
      </c>
      <c r="T4199" s="4" t="s">
        <v>7</v>
      </c>
      <c r="U4199" s="4" t="s">
        <v>7</v>
      </c>
      <c r="V4199" s="20" t="s">
        <v>42</v>
      </c>
      <c r="W4199" s="4" t="s">
        <v>5</v>
      </c>
      <c r="X4199" s="4" t="s">
        <v>7</v>
      </c>
      <c r="Y4199" s="20" t="s">
        <v>43</v>
      </c>
      <c r="Z4199" s="4" t="s">
        <v>7</v>
      </c>
      <c r="AA4199" s="4" t="s">
        <v>11</v>
      </c>
      <c r="AB4199" s="4" t="s">
        <v>7</v>
      </c>
      <c r="AC4199" s="4" t="s">
        <v>7</v>
      </c>
      <c r="AD4199" s="4" t="s">
        <v>7</v>
      </c>
      <c r="AE4199" s="4" t="s">
        <v>14</v>
      </c>
    </row>
    <row r="4200" spans="1:6">
      <c r="A4200" t="n">
        <v>42051</v>
      </c>
      <c r="B4200" s="10" t="n">
        <v>5</v>
      </c>
      <c r="C4200" s="7" t="n">
        <v>28</v>
      </c>
      <c r="D4200" s="20" t="s">
        <v>3</v>
      </c>
      <c r="E4200" s="48" t="n">
        <v>47</v>
      </c>
      <c r="F4200" s="7" t="n">
        <v>61456</v>
      </c>
      <c r="G4200" s="7" t="n">
        <v>2</v>
      </c>
      <c r="H4200" s="7" t="n">
        <v>0</v>
      </c>
      <c r="I4200" s="7" t="s">
        <v>177</v>
      </c>
      <c r="J4200" s="20" t="s">
        <v>3</v>
      </c>
      <c r="K4200" s="7" t="n">
        <v>8</v>
      </c>
      <c r="L4200" s="7" t="n">
        <v>28</v>
      </c>
      <c r="M4200" s="20" t="s">
        <v>3</v>
      </c>
      <c r="N4200" s="21" t="n">
        <v>74</v>
      </c>
      <c r="O4200" s="7" t="n">
        <v>65</v>
      </c>
      <c r="P4200" s="20" t="s">
        <v>3</v>
      </c>
      <c r="Q4200" s="7" t="n">
        <v>0</v>
      </c>
      <c r="R4200" s="7" t="n">
        <v>1</v>
      </c>
      <c r="S4200" s="7" t="n">
        <v>3</v>
      </c>
      <c r="T4200" s="7" t="n">
        <v>9</v>
      </c>
      <c r="U4200" s="7" t="n">
        <v>28</v>
      </c>
      <c r="V4200" s="20" t="s">
        <v>3</v>
      </c>
      <c r="W4200" s="21" t="n">
        <v>74</v>
      </c>
      <c r="X4200" s="7" t="n">
        <v>65</v>
      </c>
      <c r="Y4200" s="20" t="s">
        <v>3</v>
      </c>
      <c r="Z4200" s="7" t="n">
        <v>0</v>
      </c>
      <c r="AA4200" s="7" t="n">
        <v>2</v>
      </c>
      <c r="AB4200" s="7" t="n">
        <v>3</v>
      </c>
      <c r="AC4200" s="7" t="n">
        <v>9</v>
      </c>
      <c r="AD4200" s="7" t="n">
        <v>1</v>
      </c>
      <c r="AE4200" s="11" t="n">
        <f t="normal" ca="1">A4204</f>
        <v>0</v>
      </c>
    </row>
    <row r="4201" spans="1:6">
      <c r="A4201" t="s">
        <v>4</v>
      </c>
      <c r="B4201" s="4" t="s">
        <v>5</v>
      </c>
      <c r="C4201" s="4" t="s">
        <v>9</v>
      </c>
      <c r="D4201" s="4" t="s">
        <v>7</v>
      </c>
      <c r="E4201" s="4" t="s">
        <v>7</v>
      </c>
      <c r="F4201" s="4" t="s">
        <v>12</v>
      </c>
    </row>
    <row r="4202" spans="1:6">
      <c r="A4202" t="n">
        <v>42099</v>
      </c>
      <c r="B4202" s="48" t="n">
        <v>47</v>
      </c>
      <c r="C4202" s="7" t="n">
        <v>61456</v>
      </c>
      <c r="D4202" s="7" t="n">
        <v>0</v>
      </c>
      <c r="E4202" s="7" t="n">
        <v>0</v>
      </c>
      <c r="F4202" s="7" t="s">
        <v>178</v>
      </c>
    </row>
    <row r="4203" spans="1:6">
      <c r="A4203" t="s">
        <v>4</v>
      </c>
      <c r="B4203" s="4" t="s">
        <v>5</v>
      </c>
      <c r="C4203" s="4" t="s">
        <v>7</v>
      </c>
      <c r="D4203" s="4" t="s">
        <v>9</v>
      </c>
      <c r="E4203" s="4" t="s">
        <v>10</v>
      </c>
    </row>
    <row r="4204" spans="1:6">
      <c r="A4204" t="n">
        <v>42112</v>
      </c>
      <c r="B4204" s="25" t="n">
        <v>58</v>
      </c>
      <c r="C4204" s="7" t="n">
        <v>0</v>
      </c>
      <c r="D4204" s="7" t="n">
        <v>300</v>
      </c>
      <c r="E4204" s="7" t="n">
        <v>1</v>
      </c>
    </row>
    <row r="4205" spans="1:6">
      <c r="A4205" t="s">
        <v>4</v>
      </c>
      <c r="B4205" s="4" t="s">
        <v>5</v>
      </c>
      <c r="C4205" s="4" t="s">
        <v>7</v>
      </c>
      <c r="D4205" s="4" t="s">
        <v>9</v>
      </c>
    </row>
    <row r="4206" spans="1:6">
      <c r="A4206" t="n">
        <v>42120</v>
      </c>
      <c r="B4206" s="25" t="n">
        <v>58</v>
      </c>
      <c r="C4206" s="7" t="n">
        <v>255</v>
      </c>
      <c r="D4206" s="7" t="n">
        <v>0</v>
      </c>
    </row>
    <row r="4207" spans="1:6">
      <c r="A4207" t="s">
        <v>4</v>
      </c>
      <c r="B4207" s="4" t="s">
        <v>5</v>
      </c>
      <c r="C4207" s="4" t="s">
        <v>7</v>
      </c>
      <c r="D4207" s="4" t="s">
        <v>7</v>
      </c>
      <c r="E4207" s="4" t="s">
        <v>7</v>
      </c>
      <c r="F4207" s="4" t="s">
        <v>7</v>
      </c>
    </row>
    <row r="4208" spans="1:6">
      <c r="A4208" t="n">
        <v>42124</v>
      </c>
      <c r="B4208" s="8" t="n">
        <v>14</v>
      </c>
      <c r="C4208" s="7" t="n">
        <v>0</v>
      </c>
      <c r="D4208" s="7" t="n">
        <v>0</v>
      </c>
      <c r="E4208" s="7" t="n">
        <v>0</v>
      </c>
      <c r="F4208" s="7" t="n">
        <v>64</v>
      </c>
    </row>
    <row r="4209" spans="1:31">
      <c r="A4209" t="s">
        <v>4</v>
      </c>
      <c r="B4209" s="4" t="s">
        <v>5</v>
      </c>
      <c r="C4209" s="4" t="s">
        <v>7</v>
      </c>
      <c r="D4209" s="4" t="s">
        <v>9</v>
      </c>
    </row>
    <row r="4210" spans="1:31">
      <c r="A4210" t="n">
        <v>42129</v>
      </c>
      <c r="B4210" s="22" t="n">
        <v>22</v>
      </c>
      <c r="C4210" s="7" t="n">
        <v>0</v>
      </c>
      <c r="D4210" s="7" t="n">
        <v>8199</v>
      </c>
    </row>
    <row r="4211" spans="1:31">
      <c r="A4211" t="s">
        <v>4</v>
      </c>
      <c r="B4211" s="4" t="s">
        <v>5</v>
      </c>
      <c r="C4211" s="4" t="s">
        <v>7</v>
      </c>
      <c r="D4211" s="4" t="s">
        <v>9</v>
      </c>
    </row>
    <row r="4212" spans="1:31">
      <c r="A4212" t="n">
        <v>42133</v>
      </c>
      <c r="B4212" s="25" t="n">
        <v>58</v>
      </c>
      <c r="C4212" s="7" t="n">
        <v>5</v>
      </c>
      <c r="D4212" s="7" t="n">
        <v>300</v>
      </c>
    </row>
    <row r="4213" spans="1:31">
      <c r="A4213" t="s">
        <v>4</v>
      </c>
      <c r="B4213" s="4" t="s">
        <v>5</v>
      </c>
      <c r="C4213" s="4" t="s">
        <v>10</v>
      </c>
      <c r="D4213" s="4" t="s">
        <v>9</v>
      </c>
    </row>
    <row r="4214" spans="1:31">
      <c r="A4214" t="n">
        <v>42137</v>
      </c>
      <c r="B4214" s="49" t="n">
        <v>103</v>
      </c>
      <c r="C4214" s="7" t="n">
        <v>0</v>
      </c>
      <c r="D4214" s="7" t="n">
        <v>300</v>
      </c>
    </row>
    <row r="4215" spans="1:31">
      <c r="A4215" t="s">
        <v>4</v>
      </c>
      <c r="B4215" s="4" t="s">
        <v>5</v>
      </c>
      <c r="C4215" s="4" t="s">
        <v>7</v>
      </c>
    </row>
    <row r="4216" spans="1:31">
      <c r="A4216" t="n">
        <v>42144</v>
      </c>
      <c r="B4216" s="27" t="n">
        <v>64</v>
      </c>
      <c r="C4216" s="7" t="n">
        <v>7</v>
      </c>
    </row>
    <row r="4217" spans="1:31">
      <c r="A4217" t="s">
        <v>4</v>
      </c>
      <c r="B4217" s="4" t="s">
        <v>5</v>
      </c>
      <c r="C4217" s="4" t="s">
        <v>7</v>
      </c>
      <c r="D4217" s="4" t="s">
        <v>9</v>
      </c>
    </row>
    <row r="4218" spans="1:31">
      <c r="A4218" t="n">
        <v>42146</v>
      </c>
      <c r="B4218" s="50" t="n">
        <v>72</v>
      </c>
      <c r="C4218" s="7" t="n">
        <v>5</v>
      </c>
      <c r="D4218" s="7" t="n">
        <v>0</v>
      </c>
    </row>
    <row r="4219" spans="1:31">
      <c r="A4219" t="s">
        <v>4</v>
      </c>
      <c r="B4219" s="4" t="s">
        <v>5</v>
      </c>
      <c r="C4219" s="4" t="s">
        <v>7</v>
      </c>
      <c r="D4219" s="20" t="s">
        <v>42</v>
      </c>
      <c r="E4219" s="4" t="s">
        <v>5</v>
      </c>
      <c r="F4219" s="4" t="s">
        <v>7</v>
      </c>
      <c r="G4219" s="4" t="s">
        <v>9</v>
      </c>
      <c r="H4219" s="20" t="s">
        <v>43</v>
      </c>
      <c r="I4219" s="4" t="s">
        <v>7</v>
      </c>
      <c r="J4219" s="4" t="s">
        <v>11</v>
      </c>
      <c r="K4219" s="4" t="s">
        <v>7</v>
      </c>
      <c r="L4219" s="4" t="s">
        <v>7</v>
      </c>
      <c r="M4219" s="4" t="s">
        <v>14</v>
      </c>
    </row>
    <row r="4220" spans="1:31">
      <c r="A4220" t="n">
        <v>42150</v>
      </c>
      <c r="B4220" s="10" t="n">
        <v>5</v>
      </c>
      <c r="C4220" s="7" t="n">
        <v>28</v>
      </c>
      <c r="D4220" s="20" t="s">
        <v>3</v>
      </c>
      <c r="E4220" s="6" t="n">
        <v>162</v>
      </c>
      <c r="F4220" s="7" t="n">
        <v>4</v>
      </c>
      <c r="G4220" s="7" t="n">
        <v>8199</v>
      </c>
      <c r="H4220" s="20" t="s">
        <v>3</v>
      </c>
      <c r="I4220" s="7" t="n">
        <v>0</v>
      </c>
      <c r="J4220" s="7" t="n">
        <v>1</v>
      </c>
      <c r="K4220" s="7" t="n">
        <v>2</v>
      </c>
      <c r="L4220" s="7" t="n">
        <v>1</v>
      </c>
      <c r="M4220" s="11" t="n">
        <f t="normal" ca="1">A4226</f>
        <v>0</v>
      </c>
    </row>
    <row r="4221" spans="1:31">
      <c r="A4221" t="s">
        <v>4</v>
      </c>
      <c r="B4221" s="4" t="s">
        <v>5</v>
      </c>
      <c r="C4221" s="4" t="s">
        <v>7</v>
      </c>
      <c r="D4221" s="4" t="s">
        <v>12</v>
      </c>
    </row>
    <row r="4222" spans="1:31">
      <c r="A4222" t="n">
        <v>42167</v>
      </c>
      <c r="B4222" s="14" t="n">
        <v>2</v>
      </c>
      <c r="C4222" s="7" t="n">
        <v>10</v>
      </c>
      <c r="D4222" s="7" t="s">
        <v>179</v>
      </c>
    </row>
    <row r="4223" spans="1:31">
      <c r="A4223" t="s">
        <v>4</v>
      </c>
      <c r="B4223" s="4" t="s">
        <v>5</v>
      </c>
      <c r="C4223" s="4" t="s">
        <v>9</v>
      </c>
    </row>
    <row r="4224" spans="1:31">
      <c r="A4224" t="n">
        <v>42184</v>
      </c>
      <c r="B4224" s="26" t="n">
        <v>16</v>
      </c>
      <c r="C4224" s="7" t="n">
        <v>0</v>
      </c>
    </row>
    <row r="4225" spans="1:13">
      <c r="A4225" t="s">
        <v>4</v>
      </c>
      <c r="B4225" s="4" t="s">
        <v>5</v>
      </c>
      <c r="C4225" s="4" t="s">
        <v>7</v>
      </c>
      <c r="D4225" s="4" t="s">
        <v>9</v>
      </c>
      <c r="E4225" s="4" t="s">
        <v>9</v>
      </c>
      <c r="F4225" s="4" t="s">
        <v>9</v>
      </c>
      <c r="G4225" s="4" t="s">
        <v>9</v>
      </c>
      <c r="H4225" s="4" t="s">
        <v>9</v>
      </c>
      <c r="I4225" s="4" t="s">
        <v>9</v>
      </c>
      <c r="J4225" s="4" t="s">
        <v>9</v>
      </c>
      <c r="K4225" s="4" t="s">
        <v>9</v>
      </c>
      <c r="L4225" s="4" t="s">
        <v>9</v>
      </c>
      <c r="M4225" s="4" t="s">
        <v>9</v>
      </c>
      <c r="N4225" s="4" t="s">
        <v>11</v>
      </c>
      <c r="O4225" s="4" t="s">
        <v>11</v>
      </c>
      <c r="P4225" s="4" t="s">
        <v>11</v>
      </c>
      <c r="Q4225" s="4" t="s">
        <v>11</v>
      </c>
      <c r="R4225" s="4" t="s">
        <v>7</v>
      </c>
      <c r="S4225" s="4" t="s">
        <v>12</v>
      </c>
    </row>
    <row r="4226" spans="1:13">
      <c r="A4226" t="n">
        <v>42187</v>
      </c>
      <c r="B4226" s="51" t="n">
        <v>75</v>
      </c>
      <c r="C4226" s="7" t="n">
        <v>0</v>
      </c>
      <c r="D4226" s="7" t="n">
        <v>0</v>
      </c>
      <c r="E4226" s="7" t="n">
        <v>0</v>
      </c>
      <c r="F4226" s="7" t="n">
        <v>1024</v>
      </c>
      <c r="G4226" s="7" t="n">
        <v>720</v>
      </c>
      <c r="H4226" s="7" t="n">
        <v>0</v>
      </c>
      <c r="I4226" s="7" t="n">
        <v>0</v>
      </c>
      <c r="J4226" s="7" t="n">
        <v>0</v>
      </c>
      <c r="K4226" s="7" t="n">
        <v>0</v>
      </c>
      <c r="L4226" s="7" t="n">
        <v>1024</v>
      </c>
      <c r="M4226" s="7" t="n">
        <v>720</v>
      </c>
      <c r="N4226" s="7" t="n">
        <v>1065353216</v>
      </c>
      <c r="O4226" s="7" t="n">
        <v>1065353216</v>
      </c>
      <c r="P4226" s="7" t="n">
        <v>1065353216</v>
      </c>
      <c r="Q4226" s="7" t="n">
        <v>0</v>
      </c>
      <c r="R4226" s="7" t="n">
        <v>0</v>
      </c>
      <c r="S4226" s="7" t="s">
        <v>522</v>
      </c>
    </row>
    <row r="4227" spans="1:13">
      <c r="A4227" t="s">
        <v>4</v>
      </c>
      <c r="B4227" s="4" t="s">
        <v>5</v>
      </c>
      <c r="C4227" s="4" t="s">
        <v>7</v>
      </c>
      <c r="D4227" s="4" t="s">
        <v>9</v>
      </c>
      <c r="E4227" s="4" t="s">
        <v>9</v>
      </c>
      <c r="F4227" s="4" t="s">
        <v>9</v>
      </c>
      <c r="G4227" s="4" t="s">
        <v>9</v>
      </c>
      <c r="H4227" s="4" t="s">
        <v>9</v>
      </c>
      <c r="I4227" s="4" t="s">
        <v>9</v>
      </c>
      <c r="J4227" s="4" t="s">
        <v>9</v>
      </c>
      <c r="K4227" s="4" t="s">
        <v>9</v>
      </c>
      <c r="L4227" s="4" t="s">
        <v>9</v>
      </c>
      <c r="M4227" s="4" t="s">
        <v>9</v>
      </c>
      <c r="N4227" s="4" t="s">
        <v>11</v>
      </c>
      <c r="O4227" s="4" t="s">
        <v>11</v>
      </c>
      <c r="P4227" s="4" t="s">
        <v>11</v>
      </c>
      <c r="Q4227" s="4" t="s">
        <v>11</v>
      </c>
      <c r="R4227" s="4" t="s">
        <v>7</v>
      </c>
      <c r="S4227" s="4" t="s">
        <v>12</v>
      </c>
    </row>
    <row r="4228" spans="1:13">
      <c r="A4228" t="n">
        <v>42236</v>
      </c>
      <c r="B4228" s="51" t="n">
        <v>75</v>
      </c>
      <c r="C4228" s="7" t="n">
        <v>1</v>
      </c>
      <c r="D4228" s="7" t="n">
        <v>0</v>
      </c>
      <c r="E4228" s="7" t="n">
        <v>0</v>
      </c>
      <c r="F4228" s="7" t="n">
        <v>1024</v>
      </c>
      <c r="G4228" s="7" t="n">
        <v>720</v>
      </c>
      <c r="H4228" s="7" t="n">
        <v>0</v>
      </c>
      <c r="I4228" s="7" t="n">
        <v>0</v>
      </c>
      <c r="J4228" s="7" t="n">
        <v>0</v>
      </c>
      <c r="K4228" s="7" t="n">
        <v>0</v>
      </c>
      <c r="L4228" s="7" t="n">
        <v>1024</v>
      </c>
      <c r="M4228" s="7" t="n">
        <v>720</v>
      </c>
      <c r="N4228" s="7" t="n">
        <v>1065353216</v>
      </c>
      <c r="O4228" s="7" t="n">
        <v>1065353216</v>
      </c>
      <c r="P4228" s="7" t="n">
        <v>1065353216</v>
      </c>
      <c r="Q4228" s="7" t="n">
        <v>0</v>
      </c>
      <c r="R4228" s="7" t="n">
        <v>0</v>
      </c>
      <c r="S4228" s="7" t="s">
        <v>523</v>
      </c>
    </row>
    <row r="4229" spans="1:13">
      <c r="A4229" t="s">
        <v>4</v>
      </c>
      <c r="B4229" s="4" t="s">
        <v>5</v>
      </c>
      <c r="C4229" s="4" t="s">
        <v>7</v>
      </c>
      <c r="D4229" s="4" t="s">
        <v>7</v>
      </c>
      <c r="E4229" s="4" t="s">
        <v>7</v>
      </c>
      <c r="F4229" s="4" t="s">
        <v>10</v>
      </c>
      <c r="G4229" s="4" t="s">
        <v>10</v>
      </c>
      <c r="H4229" s="4" t="s">
        <v>10</v>
      </c>
      <c r="I4229" s="4" t="s">
        <v>10</v>
      </c>
      <c r="J4229" s="4" t="s">
        <v>10</v>
      </c>
    </row>
    <row r="4230" spans="1:13">
      <c r="A4230" t="n">
        <v>42285</v>
      </c>
      <c r="B4230" s="52" t="n">
        <v>76</v>
      </c>
      <c r="C4230" s="7" t="n">
        <v>0</v>
      </c>
      <c r="D4230" s="7" t="n">
        <v>9</v>
      </c>
      <c r="E4230" s="7" t="n">
        <v>2</v>
      </c>
      <c r="F4230" s="7" t="n">
        <v>0</v>
      </c>
      <c r="G4230" s="7" t="n">
        <v>0</v>
      </c>
      <c r="H4230" s="7" t="n">
        <v>0</v>
      </c>
      <c r="I4230" s="7" t="n">
        <v>0</v>
      </c>
      <c r="J4230" s="7" t="n">
        <v>0</v>
      </c>
    </row>
    <row r="4231" spans="1:13">
      <c r="A4231" t="s">
        <v>4</v>
      </c>
      <c r="B4231" s="4" t="s">
        <v>5</v>
      </c>
      <c r="C4231" s="4" t="s">
        <v>7</v>
      </c>
      <c r="D4231" s="4" t="s">
        <v>7</v>
      </c>
      <c r="E4231" s="4" t="s">
        <v>7</v>
      </c>
      <c r="F4231" s="4" t="s">
        <v>10</v>
      </c>
      <c r="G4231" s="4" t="s">
        <v>10</v>
      </c>
      <c r="H4231" s="4" t="s">
        <v>10</v>
      </c>
      <c r="I4231" s="4" t="s">
        <v>10</v>
      </c>
      <c r="J4231" s="4" t="s">
        <v>10</v>
      </c>
    </row>
    <row r="4232" spans="1:13">
      <c r="A4232" t="n">
        <v>42309</v>
      </c>
      <c r="B4232" s="52" t="n">
        <v>76</v>
      </c>
      <c r="C4232" s="7" t="n">
        <v>1</v>
      </c>
      <c r="D4232" s="7" t="n">
        <v>9</v>
      </c>
      <c r="E4232" s="7" t="n">
        <v>2</v>
      </c>
      <c r="F4232" s="7" t="n">
        <v>0</v>
      </c>
      <c r="G4232" s="7" t="n">
        <v>0</v>
      </c>
      <c r="H4232" s="7" t="n">
        <v>0</v>
      </c>
      <c r="I4232" s="7" t="n">
        <v>0</v>
      </c>
      <c r="J4232" s="7" t="n">
        <v>0</v>
      </c>
    </row>
    <row r="4233" spans="1:13">
      <c r="A4233" t="s">
        <v>4</v>
      </c>
      <c r="B4233" s="4" t="s">
        <v>5</v>
      </c>
      <c r="C4233" s="4" t="s">
        <v>9</v>
      </c>
      <c r="D4233" s="4" t="s">
        <v>12</v>
      </c>
      <c r="E4233" s="4" t="s">
        <v>12</v>
      </c>
      <c r="F4233" s="4" t="s">
        <v>12</v>
      </c>
      <c r="G4233" s="4" t="s">
        <v>7</v>
      </c>
      <c r="H4233" s="4" t="s">
        <v>11</v>
      </c>
      <c r="I4233" s="4" t="s">
        <v>10</v>
      </c>
      <c r="J4233" s="4" t="s">
        <v>10</v>
      </c>
      <c r="K4233" s="4" t="s">
        <v>10</v>
      </c>
      <c r="L4233" s="4" t="s">
        <v>10</v>
      </c>
      <c r="M4233" s="4" t="s">
        <v>10</v>
      </c>
      <c r="N4233" s="4" t="s">
        <v>10</v>
      </c>
      <c r="O4233" s="4" t="s">
        <v>10</v>
      </c>
      <c r="P4233" s="4" t="s">
        <v>12</v>
      </c>
      <c r="Q4233" s="4" t="s">
        <v>12</v>
      </c>
      <c r="R4233" s="4" t="s">
        <v>11</v>
      </c>
      <c r="S4233" s="4" t="s">
        <v>7</v>
      </c>
      <c r="T4233" s="4" t="s">
        <v>11</v>
      </c>
      <c r="U4233" s="4" t="s">
        <v>11</v>
      </c>
      <c r="V4233" s="4" t="s">
        <v>9</v>
      </c>
    </row>
    <row r="4234" spans="1:13">
      <c r="A4234" t="n">
        <v>42333</v>
      </c>
      <c r="B4234" s="53" t="n">
        <v>19</v>
      </c>
      <c r="C4234" s="7" t="n">
        <v>28</v>
      </c>
      <c r="D4234" s="7" t="s">
        <v>524</v>
      </c>
      <c r="E4234" s="7" t="s">
        <v>525</v>
      </c>
      <c r="F4234" s="7" t="s">
        <v>13</v>
      </c>
      <c r="G4234" s="7" t="n">
        <v>0</v>
      </c>
      <c r="H4234" s="7" t="n">
        <v>1</v>
      </c>
      <c r="I4234" s="7" t="n">
        <v>0</v>
      </c>
      <c r="J4234" s="7" t="n">
        <v>0</v>
      </c>
      <c r="K4234" s="7" t="n">
        <v>0</v>
      </c>
      <c r="L4234" s="7" t="n">
        <v>0</v>
      </c>
      <c r="M4234" s="7" t="n">
        <v>1</v>
      </c>
      <c r="N4234" s="7" t="n">
        <v>1.60000002384186</v>
      </c>
      <c r="O4234" s="7" t="n">
        <v>0.0900000035762787</v>
      </c>
      <c r="P4234" s="7" t="s">
        <v>13</v>
      </c>
      <c r="Q4234" s="7" t="s">
        <v>13</v>
      </c>
      <c r="R4234" s="7" t="n">
        <v>-1</v>
      </c>
      <c r="S4234" s="7" t="n">
        <v>0</v>
      </c>
      <c r="T4234" s="7" t="n">
        <v>0</v>
      </c>
      <c r="U4234" s="7" t="n">
        <v>0</v>
      </c>
      <c r="V4234" s="7" t="n">
        <v>0</v>
      </c>
    </row>
    <row r="4235" spans="1:13">
      <c r="A4235" t="s">
        <v>4</v>
      </c>
      <c r="B4235" s="4" t="s">
        <v>5</v>
      </c>
      <c r="C4235" s="4" t="s">
        <v>9</v>
      </c>
      <c r="D4235" s="4" t="s">
        <v>12</v>
      </c>
      <c r="E4235" s="4" t="s">
        <v>12</v>
      </c>
      <c r="F4235" s="4" t="s">
        <v>12</v>
      </c>
      <c r="G4235" s="4" t="s">
        <v>7</v>
      </c>
      <c r="H4235" s="4" t="s">
        <v>11</v>
      </c>
      <c r="I4235" s="4" t="s">
        <v>10</v>
      </c>
      <c r="J4235" s="4" t="s">
        <v>10</v>
      </c>
      <c r="K4235" s="4" t="s">
        <v>10</v>
      </c>
      <c r="L4235" s="4" t="s">
        <v>10</v>
      </c>
      <c r="M4235" s="4" t="s">
        <v>10</v>
      </c>
      <c r="N4235" s="4" t="s">
        <v>10</v>
      </c>
      <c r="O4235" s="4" t="s">
        <v>10</v>
      </c>
      <c r="P4235" s="4" t="s">
        <v>12</v>
      </c>
      <c r="Q4235" s="4" t="s">
        <v>12</v>
      </c>
      <c r="R4235" s="4" t="s">
        <v>11</v>
      </c>
      <c r="S4235" s="4" t="s">
        <v>7</v>
      </c>
      <c r="T4235" s="4" t="s">
        <v>11</v>
      </c>
      <c r="U4235" s="4" t="s">
        <v>11</v>
      </c>
      <c r="V4235" s="4" t="s">
        <v>9</v>
      </c>
    </row>
    <row r="4236" spans="1:13">
      <c r="A4236" t="n">
        <v>42406</v>
      </c>
      <c r="B4236" s="53" t="n">
        <v>19</v>
      </c>
      <c r="C4236" s="7" t="n">
        <v>1600</v>
      </c>
      <c r="D4236" s="7" t="s">
        <v>526</v>
      </c>
      <c r="E4236" s="7" t="s">
        <v>527</v>
      </c>
      <c r="F4236" s="7" t="s">
        <v>13</v>
      </c>
      <c r="G4236" s="7" t="n">
        <v>0</v>
      </c>
      <c r="H4236" s="7" t="n">
        <v>1</v>
      </c>
      <c r="I4236" s="7" t="n">
        <v>0</v>
      </c>
      <c r="J4236" s="7" t="n">
        <v>0</v>
      </c>
      <c r="K4236" s="7" t="n">
        <v>0</v>
      </c>
      <c r="L4236" s="7" t="n">
        <v>0</v>
      </c>
      <c r="M4236" s="7" t="n">
        <v>1</v>
      </c>
      <c r="N4236" s="7" t="n">
        <v>1.60000002384186</v>
      </c>
      <c r="O4236" s="7" t="n">
        <v>0.0900000035762787</v>
      </c>
      <c r="P4236" s="7" t="s">
        <v>13</v>
      </c>
      <c r="Q4236" s="7" t="s">
        <v>13</v>
      </c>
      <c r="R4236" s="7" t="n">
        <v>-1</v>
      </c>
      <c r="S4236" s="7" t="n">
        <v>0</v>
      </c>
      <c r="T4236" s="7" t="n">
        <v>0</v>
      </c>
      <c r="U4236" s="7" t="n">
        <v>0</v>
      </c>
      <c r="V4236" s="7" t="n">
        <v>0</v>
      </c>
    </row>
    <row r="4237" spans="1:13">
      <c r="A4237" t="s">
        <v>4</v>
      </c>
      <c r="B4237" s="4" t="s">
        <v>5</v>
      </c>
      <c r="C4237" s="4" t="s">
        <v>9</v>
      </c>
      <c r="D4237" s="4" t="s">
        <v>7</v>
      </c>
      <c r="E4237" s="4" t="s">
        <v>7</v>
      </c>
      <c r="F4237" s="4" t="s">
        <v>12</v>
      </c>
    </row>
    <row r="4238" spans="1:13">
      <c r="A4238" t="n">
        <v>42480</v>
      </c>
      <c r="B4238" s="46" t="n">
        <v>20</v>
      </c>
      <c r="C4238" s="7" t="n">
        <v>0</v>
      </c>
      <c r="D4238" s="7" t="n">
        <v>3</v>
      </c>
      <c r="E4238" s="7" t="n">
        <v>10</v>
      </c>
      <c r="F4238" s="7" t="s">
        <v>196</v>
      </c>
    </row>
    <row r="4239" spans="1:13">
      <c r="A4239" t="s">
        <v>4</v>
      </c>
      <c r="B4239" s="4" t="s">
        <v>5</v>
      </c>
      <c r="C4239" s="4" t="s">
        <v>9</v>
      </c>
    </row>
    <row r="4240" spans="1:13">
      <c r="A4240" t="n">
        <v>42498</v>
      </c>
      <c r="B4240" s="26" t="n">
        <v>16</v>
      </c>
      <c r="C4240" s="7" t="n">
        <v>0</v>
      </c>
    </row>
    <row r="4241" spans="1:22">
      <c r="A4241" t="s">
        <v>4</v>
      </c>
      <c r="B4241" s="4" t="s">
        <v>5</v>
      </c>
      <c r="C4241" s="4" t="s">
        <v>9</v>
      </c>
      <c r="D4241" s="4" t="s">
        <v>7</v>
      </c>
      <c r="E4241" s="4" t="s">
        <v>7</v>
      </c>
      <c r="F4241" s="4" t="s">
        <v>12</v>
      </c>
    </row>
    <row r="4242" spans="1:22">
      <c r="A4242" t="n">
        <v>42501</v>
      </c>
      <c r="B4242" s="46" t="n">
        <v>20</v>
      </c>
      <c r="C4242" s="7" t="n">
        <v>28</v>
      </c>
      <c r="D4242" s="7" t="n">
        <v>3</v>
      </c>
      <c r="E4242" s="7" t="n">
        <v>10</v>
      </c>
      <c r="F4242" s="7" t="s">
        <v>196</v>
      </c>
    </row>
    <row r="4243" spans="1:22">
      <c r="A4243" t="s">
        <v>4</v>
      </c>
      <c r="B4243" s="4" t="s">
        <v>5</v>
      </c>
      <c r="C4243" s="4" t="s">
        <v>9</v>
      </c>
    </row>
    <row r="4244" spans="1:22">
      <c r="A4244" t="n">
        <v>42519</v>
      </c>
      <c r="B4244" s="26" t="n">
        <v>16</v>
      </c>
      <c r="C4244" s="7" t="n">
        <v>0</v>
      </c>
    </row>
    <row r="4245" spans="1:22">
      <c r="A4245" t="s">
        <v>4</v>
      </c>
      <c r="B4245" s="4" t="s">
        <v>5</v>
      </c>
      <c r="C4245" s="4" t="s">
        <v>9</v>
      </c>
      <c r="D4245" s="4" t="s">
        <v>7</v>
      </c>
      <c r="E4245" s="4" t="s">
        <v>7</v>
      </c>
      <c r="F4245" s="4" t="s">
        <v>12</v>
      </c>
    </row>
    <row r="4246" spans="1:22">
      <c r="A4246" t="n">
        <v>42522</v>
      </c>
      <c r="B4246" s="46" t="n">
        <v>20</v>
      </c>
      <c r="C4246" s="7" t="n">
        <v>1600</v>
      </c>
      <c r="D4246" s="7" t="n">
        <v>3</v>
      </c>
      <c r="E4246" s="7" t="n">
        <v>10</v>
      </c>
      <c r="F4246" s="7" t="s">
        <v>196</v>
      </c>
    </row>
    <row r="4247" spans="1:22">
      <c r="A4247" t="s">
        <v>4</v>
      </c>
      <c r="B4247" s="4" t="s">
        <v>5</v>
      </c>
      <c r="C4247" s="4" t="s">
        <v>9</v>
      </c>
    </row>
    <row r="4248" spans="1:22">
      <c r="A4248" t="n">
        <v>42540</v>
      </c>
      <c r="B4248" s="26" t="n">
        <v>16</v>
      </c>
      <c r="C4248" s="7" t="n">
        <v>0</v>
      </c>
    </row>
    <row r="4249" spans="1:22">
      <c r="A4249" t="s">
        <v>4</v>
      </c>
      <c r="B4249" s="4" t="s">
        <v>5</v>
      </c>
      <c r="C4249" s="4" t="s">
        <v>9</v>
      </c>
      <c r="D4249" s="4" t="s">
        <v>11</v>
      </c>
    </row>
    <row r="4250" spans="1:22">
      <c r="A4250" t="n">
        <v>42543</v>
      </c>
      <c r="B4250" s="43" t="n">
        <v>43</v>
      </c>
      <c r="C4250" s="7" t="n">
        <v>1600</v>
      </c>
      <c r="D4250" s="7" t="n">
        <v>128</v>
      </c>
    </row>
    <row r="4251" spans="1:22">
      <c r="A4251" t="s">
        <v>4</v>
      </c>
      <c r="B4251" s="4" t="s">
        <v>5</v>
      </c>
      <c r="C4251" s="4" t="s">
        <v>9</v>
      </c>
      <c r="D4251" s="4" t="s">
        <v>11</v>
      </c>
    </row>
    <row r="4252" spans="1:22">
      <c r="A4252" t="n">
        <v>42550</v>
      </c>
      <c r="B4252" s="43" t="n">
        <v>43</v>
      </c>
      <c r="C4252" s="7" t="n">
        <v>1600</v>
      </c>
      <c r="D4252" s="7" t="n">
        <v>32</v>
      </c>
    </row>
    <row r="4253" spans="1:22">
      <c r="A4253" t="s">
        <v>4</v>
      </c>
      <c r="B4253" s="4" t="s">
        <v>5</v>
      </c>
      <c r="C4253" s="4" t="s">
        <v>7</v>
      </c>
      <c r="D4253" s="4" t="s">
        <v>9</v>
      </c>
      <c r="E4253" s="4" t="s">
        <v>7</v>
      </c>
      <c r="F4253" s="4" t="s">
        <v>12</v>
      </c>
      <c r="G4253" s="4" t="s">
        <v>12</v>
      </c>
      <c r="H4253" s="4" t="s">
        <v>12</v>
      </c>
      <c r="I4253" s="4" t="s">
        <v>12</v>
      </c>
      <c r="J4253" s="4" t="s">
        <v>12</v>
      </c>
      <c r="K4253" s="4" t="s">
        <v>12</v>
      </c>
      <c r="L4253" s="4" t="s">
        <v>12</v>
      </c>
      <c r="M4253" s="4" t="s">
        <v>12</v>
      </c>
      <c r="N4253" s="4" t="s">
        <v>12</v>
      </c>
      <c r="O4253" s="4" t="s">
        <v>12</v>
      </c>
      <c r="P4253" s="4" t="s">
        <v>12</v>
      </c>
      <c r="Q4253" s="4" t="s">
        <v>12</v>
      </c>
      <c r="R4253" s="4" t="s">
        <v>12</v>
      </c>
      <c r="S4253" s="4" t="s">
        <v>12</v>
      </c>
      <c r="T4253" s="4" t="s">
        <v>12</v>
      </c>
      <c r="U4253" s="4" t="s">
        <v>12</v>
      </c>
    </row>
    <row r="4254" spans="1:22">
      <c r="A4254" t="n">
        <v>42557</v>
      </c>
      <c r="B4254" s="44" t="n">
        <v>36</v>
      </c>
      <c r="C4254" s="7" t="n">
        <v>8</v>
      </c>
      <c r="D4254" s="7" t="n">
        <v>0</v>
      </c>
      <c r="E4254" s="7" t="n">
        <v>0</v>
      </c>
      <c r="F4254" s="7" t="s">
        <v>528</v>
      </c>
      <c r="G4254" s="7" t="s">
        <v>207</v>
      </c>
      <c r="H4254" s="7" t="s">
        <v>136</v>
      </c>
      <c r="I4254" s="7" t="s">
        <v>205</v>
      </c>
      <c r="J4254" s="7" t="s">
        <v>529</v>
      </c>
      <c r="K4254" s="7" t="s">
        <v>530</v>
      </c>
      <c r="L4254" s="7" t="s">
        <v>13</v>
      </c>
      <c r="M4254" s="7" t="s">
        <v>13</v>
      </c>
      <c r="N4254" s="7" t="s">
        <v>13</v>
      </c>
      <c r="O4254" s="7" t="s">
        <v>13</v>
      </c>
      <c r="P4254" s="7" t="s">
        <v>13</v>
      </c>
      <c r="Q4254" s="7" t="s">
        <v>13</v>
      </c>
      <c r="R4254" s="7" t="s">
        <v>13</v>
      </c>
      <c r="S4254" s="7" t="s">
        <v>13</v>
      </c>
      <c r="T4254" s="7" t="s">
        <v>13</v>
      </c>
      <c r="U4254" s="7" t="s">
        <v>13</v>
      </c>
    </row>
    <row r="4255" spans="1:22">
      <c r="A4255" t="s">
        <v>4</v>
      </c>
      <c r="B4255" s="4" t="s">
        <v>5</v>
      </c>
      <c r="C4255" s="4" t="s">
        <v>7</v>
      </c>
      <c r="D4255" s="4" t="s">
        <v>9</v>
      </c>
      <c r="E4255" s="4" t="s">
        <v>7</v>
      </c>
      <c r="F4255" s="4" t="s">
        <v>12</v>
      </c>
      <c r="G4255" s="4" t="s">
        <v>12</v>
      </c>
      <c r="H4255" s="4" t="s">
        <v>12</v>
      </c>
      <c r="I4255" s="4" t="s">
        <v>12</v>
      </c>
      <c r="J4255" s="4" t="s">
        <v>12</v>
      </c>
      <c r="K4255" s="4" t="s">
        <v>12</v>
      </c>
      <c r="L4255" s="4" t="s">
        <v>12</v>
      </c>
      <c r="M4255" s="4" t="s">
        <v>12</v>
      </c>
      <c r="N4255" s="4" t="s">
        <v>12</v>
      </c>
      <c r="O4255" s="4" t="s">
        <v>12</v>
      </c>
      <c r="P4255" s="4" t="s">
        <v>12</v>
      </c>
      <c r="Q4255" s="4" t="s">
        <v>12</v>
      </c>
      <c r="R4255" s="4" t="s">
        <v>12</v>
      </c>
      <c r="S4255" s="4" t="s">
        <v>12</v>
      </c>
      <c r="T4255" s="4" t="s">
        <v>12</v>
      </c>
      <c r="U4255" s="4" t="s">
        <v>12</v>
      </c>
    </row>
    <row r="4256" spans="1:22">
      <c r="A4256" t="n">
        <v>42647</v>
      </c>
      <c r="B4256" s="44" t="n">
        <v>36</v>
      </c>
      <c r="C4256" s="7" t="n">
        <v>8</v>
      </c>
      <c r="D4256" s="7" t="n">
        <v>28</v>
      </c>
      <c r="E4256" s="7" t="n">
        <v>0</v>
      </c>
      <c r="F4256" s="7" t="s">
        <v>136</v>
      </c>
      <c r="G4256" s="7" t="s">
        <v>531</v>
      </c>
      <c r="H4256" s="7" t="s">
        <v>212</v>
      </c>
      <c r="I4256" s="7" t="s">
        <v>209</v>
      </c>
      <c r="J4256" s="7" t="s">
        <v>532</v>
      </c>
      <c r="K4256" s="7" t="s">
        <v>529</v>
      </c>
      <c r="L4256" s="7" t="s">
        <v>533</v>
      </c>
      <c r="M4256" s="7" t="s">
        <v>13</v>
      </c>
      <c r="N4256" s="7" t="s">
        <v>13</v>
      </c>
      <c r="O4256" s="7" t="s">
        <v>13</v>
      </c>
      <c r="P4256" s="7" t="s">
        <v>13</v>
      </c>
      <c r="Q4256" s="7" t="s">
        <v>13</v>
      </c>
      <c r="R4256" s="7" t="s">
        <v>13</v>
      </c>
      <c r="S4256" s="7" t="s">
        <v>13</v>
      </c>
      <c r="T4256" s="7" t="s">
        <v>13</v>
      </c>
      <c r="U4256" s="7" t="s">
        <v>13</v>
      </c>
    </row>
    <row r="4257" spans="1:21">
      <c r="A4257" t="s">
        <v>4</v>
      </c>
      <c r="B4257" s="4" t="s">
        <v>5</v>
      </c>
      <c r="C4257" s="4" t="s">
        <v>7</v>
      </c>
      <c r="D4257" s="4" t="s">
        <v>9</v>
      </c>
      <c r="E4257" s="4" t="s">
        <v>7</v>
      </c>
      <c r="F4257" s="4" t="s">
        <v>12</v>
      </c>
      <c r="G4257" s="4" t="s">
        <v>12</v>
      </c>
      <c r="H4257" s="4" t="s">
        <v>12</v>
      </c>
      <c r="I4257" s="4" t="s">
        <v>12</v>
      </c>
      <c r="J4257" s="4" t="s">
        <v>12</v>
      </c>
      <c r="K4257" s="4" t="s">
        <v>12</v>
      </c>
      <c r="L4257" s="4" t="s">
        <v>12</v>
      </c>
      <c r="M4257" s="4" t="s">
        <v>12</v>
      </c>
      <c r="N4257" s="4" t="s">
        <v>12</v>
      </c>
      <c r="O4257" s="4" t="s">
        <v>12</v>
      </c>
      <c r="P4257" s="4" t="s">
        <v>12</v>
      </c>
      <c r="Q4257" s="4" t="s">
        <v>12</v>
      </c>
      <c r="R4257" s="4" t="s">
        <v>12</v>
      </c>
      <c r="S4257" s="4" t="s">
        <v>12</v>
      </c>
      <c r="T4257" s="4" t="s">
        <v>12</v>
      </c>
      <c r="U4257" s="4" t="s">
        <v>12</v>
      </c>
    </row>
    <row r="4258" spans="1:21">
      <c r="A4258" t="n">
        <v>42772</v>
      </c>
      <c r="B4258" s="44" t="n">
        <v>36</v>
      </c>
      <c r="C4258" s="7" t="n">
        <v>8</v>
      </c>
      <c r="D4258" s="7" t="n">
        <v>1600</v>
      </c>
      <c r="E4258" s="7" t="n">
        <v>0</v>
      </c>
      <c r="F4258" s="7" t="s">
        <v>534</v>
      </c>
      <c r="G4258" s="7" t="s">
        <v>13</v>
      </c>
      <c r="H4258" s="7" t="s">
        <v>13</v>
      </c>
      <c r="I4258" s="7" t="s">
        <v>13</v>
      </c>
      <c r="J4258" s="7" t="s">
        <v>13</v>
      </c>
      <c r="K4258" s="7" t="s">
        <v>13</v>
      </c>
      <c r="L4258" s="7" t="s">
        <v>13</v>
      </c>
      <c r="M4258" s="7" t="s">
        <v>13</v>
      </c>
      <c r="N4258" s="7" t="s">
        <v>13</v>
      </c>
      <c r="O4258" s="7" t="s">
        <v>13</v>
      </c>
      <c r="P4258" s="7" t="s">
        <v>13</v>
      </c>
      <c r="Q4258" s="7" t="s">
        <v>13</v>
      </c>
      <c r="R4258" s="7" t="s">
        <v>13</v>
      </c>
      <c r="S4258" s="7" t="s">
        <v>13</v>
      </c>
      <c r="T4258" s="7" t="s">
        <v>13</v>
      </c>
      <c r="U4258" s="7" t="s">
        <v>13</v>
      </c>
    </row>
    <row r="4259" spans="1:21">
      <c r="A4259" t="s">
        <v>4</v>
      </c>
      <c r="B4259" s="4" t="s">
        <v>5</v>
      </c>
      <c r="C4259" s="4" t="s">
        <v>7</v>
      </c>
    </row>
    <row r="4260" spans="1:21">
      <c r="A4260" t="n">
        <v>42803</v>
      </c>
      <c r="B4260" s="54" t="n">
        <v>116</v>
      </c>
      <c r="C4260" s="7" t="n">
        <v>0</v>
      </c>
    </row>
    <row r="4261" spans="1:21">
      <c r="A4261" t="s">
        <v>4</v>
      </c>
      <c r="B4261" s="4" t="s">
        <v>5</v>
      </c>
      <c r="C4261" s="4" t="s">
        <v>7</v>
      </c>
      <c r="D4261" s="4" t="s">
        <v>9</v>
      </c>
    </row>
    <row r="4262" spans="1:21">
      <c r="A4262" t="n">
        <v>42805</v>
      </c>
      <c r="B4262" s="54" t="n">
        <v>116</v>
      </c>
      <c r="C4262" s="7" t="n">
        <v>2</v>
      </c>
      <c r="D4262" s="7" t="n">
        <v>1</v>
      </c>
    </row>
    <row r="4263" spans="1:21">
      <c r="A4263" t="s">
        <v>4</v>
      </c>
      <c r="B4263" s="4" t="s">
        <v>5</v>
      </c>
      <c r="C4263" s="4" t="s">
        <v>7</v>
      </c>
      <c r="D4263" s="4" t="s">
        <v>11</v>
      </c>
    </row>
    <row r="4264" spans="1:21">
      <c r="A4264" t="n">
        <v>42809</v>
      </c>
      <c r="B4264" s="54" t="n">
        <v>116</v>
      </c>
      <c r="C4264" s="7" t="n">
        <v>5</v>
      </c>
      <c r="D4264" s="7" t="n">
        <v>1101004800</v>
      </c>
    </row>
    <row r="4265" spans="1:21">
      <c r="A4265" t="s">
        <v>4</v>
      </c>
      <c r="B4265" s="4" t="s">
        <v>5</v>
      </c>
      <c r="C4265" s="4" t="s">
        <v>7</v>
      </c>
      <c r="D4265" s="4" t="s">
        <v>9</v>
      </c>
    </row>
    <row r="4266" spans="1:21">
      <c r="A4266" t="n">
        <v>42815</v>
      </c>
      <c r="B4266" s="54" t="n">
        <v>116</v>
      </c>
      <c r="C4266" s="7" t="n">
        <v>6</v>
      </c>
      <c r="D4266" s="7" t="n">
        <v>1</v>
      </c>
    </row>
    <row r="4267" spans="1:21">
      <c r="A4267" t="s">
        <v>4</v>
      </c>
      <c r="B4267" s="4" t="s">
        <v>5</v>
      </c>
      <c r="C4267" s="4" t="s">
        <v>7</v>
      </c>
      <c r="D4267" s="4" t="s">
        <v>12</v>
      </c>
      <c r="E4267" s="4" t="s">
        <v>9</v>
      </c>
    </row>
    <row r="4268" spans="1:21">
      <c r="A4268" t="n">
        <v>42819</v>
      </c>
      <c r="B4268" s="16" t="n">
        <v>94</v>
      </c>
      <c r="C4268" s="7" t="n">
        <v>0</v>
      </c>
      <c r="D4268" s="7" t="s">
        <v>18</v>
      </c>
      <c r="E4268" s="7" t="n">
        <v>1</v>
      </c>
    </row>
    <row r="4269" spans="1:21">
      <c r="A4269" t="s">
        <v>4</v>
      </c>
      <c r="B4269" s="4" t="s">
        <v>5</v>
      </c>
      <c r="C4269" s="4" t="s">
        <v>7</v>
      </c>
      <c r="D4269" s="4" t="s">
        <v>12</v>
      </c>
      <c r="E4269" s="4" t="s">
        <v>9</v>
      </c>
    </row>
    <row r="4270" spans="1:21">
      <c r="A4270" t="n">
        <v>42831</v>
      </c>
      <c r="B4270" s="16" t="n">
        <v>94</v>
      </c>
      <c r="C4270" s="7" t="n">
        <v>0</v>
      </c>
      <c r="D4270" s="7" t="s">
        <v>18</v>
      </c>
      <c r="E4270" s="7" t="n">
        <v>2</v>
      </c>
    </row>
    <row r="4271" spans="1:21">
      <c r="A4271" t="s">
        <v>4</v>
      </c>
      <c r="B4271" s="4" t="s">
        <v>5</v>
      </c>
      <c r="C4271" s="4" t="s">
        <v>7</v>
      </c>
      <c r="D4271" s="4" t="s">
        <v>12</v>
      </c>
      <c r="E4271" s="4" t="s">
        <v>9</v>
      </c>
    </row>
    <row r="4272" spans="1:21">
      <c r="A4272" t="n">
        <v>42843</v>
      </c>
      <c r="B4272" s="16" t="n">
        <v>94</v>
      </c>
      <c r="C4272" s="7" t="n">
        <v>1</v>
      </c>
      <c r="D4272" s="7" t="s">
        <v>18</v>
      </c>
      <c r="E4272" s="7" t="n">
        <v>4</v>
      </c>
    </row>
    <row r="4273" spans="1:21">
      <c r="A4273" t="s">
        <v>4</v>
      </c>
      <c r="B4273" s="4" t="s">
        <v>5</v>
      </c>
      <c r="C4273" s="4" t="s">
        <v>7</v>
      </c>
      <c r="D4273" s="4" t="s">
        <v>12</v>
      </c>
    </row>
    <row r="4274" spans="1:21">
      <c r="A4274" t="n">
        <v>42855</v>
      </c>
      <c r="B4274" s="16" t="n">
        <v>94</v>
      </c>
      <c r="C4274" s="7" t="n">
        <v>5</v>
      </c>
      <c r="D4274" s="7" t="s">
        <v>18</v>
      </c>
    </row>
    <row r="4275" spans="1:21">
      <c r="A4275" t="s">
        <v>4</v>
      </c>
      <c r="B4275" s="4" t="s">
        <v>5</v>
      </c>
      <c r="C4275" s="4" t="s">
        <v>7</v>
      </c>
      <c r="D4275" s="4" t="s">
        <v>12</v>
      </c>
      <c r="E4275" s="4" t="s">
        <v>9</v>
      </c>
    </row>
    <row r="4276" spans="1:21">
      <c r="A4276" t="n">
        <v>42865</v>
      </c>
      <c r="B4276" s="16" t="n">
        <v>94</v>
      </c>
      <c r="C4276" s="7" t="n">
        <v>0</v>
      </c>
      <c r="D4276" s="7" t="s">
        <v>535</v>
      </c>
      <c r="E4276" s="7" t="n">
        <v>1</v>
      </c>
    </row>
    <row r="4277" spans="1:21">
      <c r="A4277" t="s">
        <v>4</v>
      </c>
      <c r="B4277" s="4" t="s">
        <v>5</v>
      </c>
      <c r="C4277" s="4" t="s">
        <v>7</v>
      </c>
      <c r="D4277" s="4" t="s">
        <v>12</v>
      </c>
      <c r="E4277" s="4" t="s">
        <v>9</v>
      </c>
    </row>
    <row r="4278" spans="1:21">
      <c r="A4278" t="n">
        <v>42877</v>
      </c>
      <c r="B4278" s="16" t="n">
        <v>94</v>
      </c>
      <c r="C4278" s="7" t="n">
        <v>0</v>
      </c>
      <c r="D4278" s="7" t="s">
        <v>535</v>
      </c>
      <c r="E4278" s="7" t="n">
        <v>2</v>
      </c>
    </row>
    <row r="4279" spans="1:21">
      <c r="A4279" t="s">
        <v>4</v>
      </c>
      <c r="B4279" s="4" t="s">
        <v>5</v>
      </c>
      <c r="C4279" s="4" t="s">
        <v>7</v>
      </c>
      <c r="D4279" s="4" t="s">
        <v>12</v>
      </c>
      <c r="E4279" s="4" t="s">
        <v>9</v>
      </c>
    </row>
    <row r="4280" spans="1:21">
      <c r="A4280" t="n">
        <v>42889</v>
      </c>
      <c r="B4280" s="16" t="n">
        <v>94</v>
      </c>
      <c r="C4280" s="7" t="n">
        <v>1</v>
      </c>
      <c r="D4280" s="7" t="s">
        <v>535</v>
      </c>
      <c r="E4280" s="7" t="n">
        <v>4</v>
      </c>
    </row>
    <row r="4281" spans="1:21">
      <c r="A4281" t="s">
        <v>4</v>
      </c>
      <c r="B4281" s="4" t="s">
        <v>5</v>
      </c>
      <c r="C4281" s="4" t="s">
        <v>7</v>
      </c>
      <c r="D4281" s="4" t="s">
        <v>12</v>
      </c>
    </row>
    <row r="4282" spans="1:21">
      <c r="A4282" t="n">
        <v>42901</v>
      </c>
      <c r="B4282" s="16" t="n">
        <v>94</v>
      </c>
      <c r="C4282" s="7" t="n">
        <v>5</v>
      </c>
      <c r="D4282" s="7" t="s">
        <v>535</v>
      </c>
    </row>
    <row r="4283" spans="1:21">
      <c r="A4283" t="s">
        <v>4</v>
      </c>
      <c r="B4283" s="4" t="s">
        <v>5</v>
      </c>
      <c r="C4283" s="4" t="s">
        <v>7</v>
      </c>
      <c r="D4283" s="4" t="s">
        <v>12</v>
      </c>
      <c r="E4283" s="4" t="s">
        <v>9</v>
      </c>
    </row>
    <row r="4284" spans="1:21">
      <c r="A4284" t="n">
        <v>42911</v>
      </c>
      <c r="B4284" s="16" t="n">
        <v>94</v>
      </c>
      <c r="C4284" s="7" t="n">
        <v>1</v>
      </c>
      <c r="D4284" s="7" t="s">
        <v>535</v>
      </c>
      <c r="E4284" s="7" t="n">
        <v>1</v>
      </c>
    </row>
    <row r="4285" spans="1:21">
      <c r="A4285" t="s">
        <v>4</v>
      </c>
      <c r="B4285" s="4" t="s">
        <v>5</v>
      </c>
      <c r="C4285" s="4" t="s">
        <v>7</v>
      </c>
      <c r="D4285" s="4" t="s">
        <v>12</v>
      </c>
      <c r="E4285" s="4" t="s">
        <v>9</v>
      </c>
    </row>
    <row r="4286" spans="1:21">
      <c r="A4286" t="n">
        <v>42923</v>
      </c>
      <c r="B4286" s="16" t="n">
        <v>94</v>
      </c>
      <c r="C4286" s="7" t="n">
        <v>1</v>
      </c>
      <c r="D4286" s="7" t="s">
        <v>535</v>
      </c>
      <c r="E4286" s="7" t="n">
        <v>2</v>
      </c>
    </row>
    <row r="4287" spans="1:21">
      <c r="A4287" t="s">
        <v>4</v>
      </c>
      <c r="B4287" s="4" t="s">
        <v>5</v>
      </c>
      <c r="C4287" s="4" t="s">
        <v>7</v>
      </c>
      <c r="D4287" s="4" t="s">
        <v>12</v>
      </c>
      <c r="E4287" s="4" t="s">
        <v>9</v>
      </c>
    </row>
    <row r="4288" spans="1:21">
      <c r="A4288" t="n">
        <v>42935</v>
      </c>
      <c r="B4288" s="16" t="n">
        <v>94</v>
      </c>
      <c r="C4288" s="7" t="n">
        <v>0</v>
      </c>
      <c r="D4288" s="7" t="s">
        <v>535</v>
      </c>
      <c r="E4288" s="7" t="n">
        <v>4</v>
      </c>
    </row>
    <row r="4289" spans="1:5">
      <c r="A4289" t="s">
        <v>4</v>
      </c>
      <c r="B4289" s="4" t="s">
        <v>5</v>
      </c>
      <c r="C4289" s="4" t="s">
        <v>9</v>
      </c>
      <c r="D4289" s="4" t="s">
        <v>10</v>
      </c>
      <c r="E4289" s="4" t="s">
        <v>10</v>
      </c>
      <c r="F4289" s="4" t="s">
        <v>10</v>
      </c>
      <c r="G4289" s="4" t="s">
        <v>10</v>
      </c>
    </row>
    <row r="4290" spans="1:5">
      <c r="A4290" t="n">
        <v>42947</v>
      </c>
      <c r="B4290" s="42" t="n">
        <v>46</v>
      </c>
      <c r="C4290" s="7" t="n">
        <v>0</v>
      </c>
      <c r="D4290" s="7" t="n">
        <v>5.94000005722046</v>
      </c>
      <c r="E4290" s="7" t="n">
        <v>0</v>
      </c>
      <c r="F4290" s="7" t="n">
        <v>-7.1399998664856</v>
      </c>
      <c r="G4290" s="7" t="n">
        <v>122.599998474121</v>
      </c>
    </row>
    <row r="4291" spans="1:5">
      <c r="A4291" t="s">
        <v>4</v>
      </c>
      <c r="B4291" s="4" t="s">
        <v>5</v>
      </c>
      <c r="C4291" s="4" t="s">
        <v>9</v>
      </c>
      <c r="D4291" s="4" t="s">
        <v>10</v>
      </c>
      <c r="E4291" s="4" t="s">
        <v>10</v>
      </c>
      <c r="F4291" s="4" t="s">
        <v>10</v>
      </c>
      <c r="G4291" s="4" t="s">
        <v>10</v>
      </c>
    </row>
    <row r="4292" spans="1:5">
      <c r="A4292" t="n">
        <v>42966</v>
      </c>
      <c r="B4292" s="42" t="n">
        <v>46</v>
      </c>
      <c r="C4292" s="7" t="n">
        <v>28</v>
      </c>
      <c r="D4292" s="7" t="n">
        <v>7.26000022888184</v>
      </c>
      <c r="E4292" s="7" t="n">
        <v>0</v>
      </c>
      <c r="F4292" s="7" t="n">
        <v>-6.98999977111816</v>
      </c>
      <c r="G4292" s="7" t="n">
        <v>180</v>
      </c>
    </row>
    <row r="4293" spans="1:5">
      <c r="A4293" t="s">
        <v>4</v>
      </c>
      <c r="B4293" s="4" t="s">
        <v>5</v>
      </c>
      <c r="C4293" s="4" t="s">
        <v>9</v>
      </c>
      <c r="D4293" s="4" t="s">
        <v>10</v>
      </c>
      <c r="E4293" s="4" t="s">
        <v>10</v>
      </c>
      <c r="F4293" s="4" t="s">
        <v>10</v>
      </c>
      <c r="G4293" s="4" t="s">
        <v>10</v>
      </c>
    </row>
    <row r="4294" spans="1:5">
      <c r="A4294" t="n">
        <v>42985</v>
      </c>
      <c r="B4294" s="42" t="n">
        <v>46</v>
      </c>
      <c r="C4294" s="7" t="n">
        <v>1600</v>
      </c>
      <c r="D4294" s="7" t="n">
        <v>5.84000015258789</v>
      </c>
      <c r="E4294" s="7" t="n">
        <v>0</v>
      </c>
      <c r="F4294" s="7" t="n">
        <v>-9.31999969482422</v>
      </c>
      <c r="G4294" s="7" t="n">
        <v>89.1999969482422</v>
      </c>
    </row>
    <row r="4295" spans="1:5">
      <c r="A4295" t="s">
        <v>4</v>
      </c>
      <c r="B4295" s="4" t="s">
        <v>5</v>
      </c>
      <c r="C4295" s="4" t="s">
        <v>9</v>
      </c>
      <c r="D4295" s="4" t="s">
        <v>7</v>
      </c>
      <c r="E4295" s="4" t="s">
        <v>12</v>
      </c>
      <c r="F4295" s="4" t="s">
        <v>10</v>
      </c>
      <c r="G4295" s="4" t="s">
        <v>10</v>
      </c>
      <c r="H4295" s="4" t="s">
        <v>10</v>
      </c>
    </row>
    <row r="4296" spans="1:5">
      <c r="A4296" t="n">
        <v>43004</v>
      </c>
      <c r="B4296" s="45" t="n">
        <v>48</v>
      </c>
      <c r="C4296" s="7" t="n">
        <v>28</v>
      </c>
      <c r="D4296" s="7" t="n">
        <v>0</v>
      </c>
      <c r="E4296" s="7" t="s">
        <v>136</v>
      </c>
      <c r="F4296" s="7" t="n">
        <v>0</v>
      </c>
      <c r="G4296" s="7" t="n">
        <v>1</v>
      </c>
      <c r="H4296" s="7" t="n">
        <v>0</v>
      </c>
    </row>
    <row r="4297" spans="1:5">
      <c r="A4297" t="s">
        <v>4</v>
      </c>
      <c r="B4297" s="4" t="s">
        <v>5</v>
      </c>
      <c r="C4297" s="4" t="s">
        <v>7</v>
      </c>
      <c r="D4297" s="4" t="s">
        <v>12</v>
      </c>
      <c r="E4297" s="4" t="s">
        <v>9</v>
      </c>
    </row>
    <row r="4298" spans="1:5">
      <c r="A4298" t="n">
        <v>43031</v>
      </c>
      <c r="B4298" s="16" t="n">
        <v>94</v>
      </c>
      <c r="C4298" s="7" t="n">
        <v>1</v>
      </c>
      <c r="D4298" s="7" t="s">
        <v>536</v>
      </c>
      <c r="E4298" s="7" t="n">
        <v>512</v>
      </c>
    </row>
    <row r="4299" spans="1:5">
      <c r="A4299" t="s">
        <v>4</v>
      </c>
      <c r="B4299" s="4" t="s">
        <v>5</v>
      </c>
      <c r="C4299" s="4" t="s">
        <v>7</v>
      </c>
      <c r="D4299" s="4" t="s">
        <v>9</v>
      </c>
      <c r="E4299" s="4" t="s">
        <v>12</v>
      </c>
      <c r="F4299" s="4" t="s">
        <v>12</v>
      </c>
      <c r="G4299" s="4" t="s">
        <v>7</v>
      </c>
    </row>
    <row r="4300" spans="1:5">
      <c r="A4300" t="n">
        <v>43043</v>
      </c>
      <c r="B4300" s="18" t="n">
        <v>32</v>
      </c>
      <c r="C4300" s="7" t="n">
        <v>0</v>
      </c>
      <c r="D4300" s="7" t="n">
        <v>28</v>
      </c>
      <c r="E4300" s="7" t="s">
        <v>13</v>
      </c>
      <c r="F4300" s="7" t="s">
        <v>137</v>
      </c>
      <c r="G4300" s="7" t="n">
        <v>0</v>
      </c>
    </row>
    <row r="4301" spans="1:5">
      <c r="A4301" t="s">
        <v>4</v>
      </c>
      <c r="B4301" s="4" t="s">
        <v>5</v>
      </c>
      <c r="C4301" s="4" t="s">
        <v>7</v>
      </c>
      <c r="D4301" s="4" t="s">
        <v>7</v>
      </c>
      <c r="E4301" s="4" t="s">
        <v>10</v>
      </c>
      <c r="F4301" s="4" t="s">
        <v>10</v>
      </c>
      <c r="G4301" s="4" t="s">
        <v>10</v>
      </c>
      <c r="H4301" s="4" t="s">
        <v>9</v>
      </c>
    </row>
    <row r="4302" spans="1:5">
      <c r="A4302" t="n">
        <v>43062</v>
      </c>
      <c r="B4302" s="55" t="n">
        <v>45</v>
      </c>
      <c r="C4302" s="7" t="n">
        <v>2</v>
      </c>
      <c r="D4302" s="7" t="n">
        <v>3</v>
      </c>
      <c r="E4302" s="7" t="n">
        <v>6.84999990463257</v>
      </c>
      <c r="F4302" s="7" t="n">
        <v>1.25</v>
      </c>
      <c r="G4302" s="7" t="n">
        <v>-7.07000017166138</v>
      </c>
      <c r="H4302" s="7" t="n">
        <v>0</v>
      </c>
    </row>
    <row r="4303" spans="1:5">
      <c r="A4303" t="s">
        <v>4</v>
      </c>
      <c r="B4303" s="4" t="s">
        <v>5</v>
      </c>
      <c r="C4303" s="4" t="s">
        <v>7</v>
      </c>
      <c r="D4303" s="4" t="s">
        <v>7</v>
      </c>
      <c r="E4303" s="4" t="s">
        <v>10</v>
      </c>
      <c r="F4303" s="4" t="s">
        <v>10</v>
      </c>
      <c r="G4303" s="4" t="s">
        <v>10</v>
      </c>
      <c r="H4303" s="4" t="s">
        <v>9</v>
      </c>
      <c r="I4303" s="4" t="s">
        <v>7</v>
      </c>
    </row>
    <row r="4304" spans="1:5">
      <c r="A4304" t="n">
        <v>43079</v>
      </c>
      <c r="B4304" s="55" t="n">
        <v>45</v>
      </c>
      <c r="C4304" s="7" t="n">
        <v>4</v>
      </c>
      <c r="D4304" s="7" t="n">
        <v>3</v>
      </c>
      <c r="E4304" s="7" t="n">
        <v>11.5699996948242</v>
      </c>
      <c r="F4304" s="7" t="n">
        <v>235.539993286133</v>
      </c>
      <c r="G4304" s="7" t="n">
        <v>0</v>
      </c>
      <c r="H4304" s="7" t="n">
        <v>0</v>
      </c>
      <c r="I4304" s="7" t="n">
        <v>1</v>
      </c>
    </row>
    <row r="4305" spans="1:9">
      <c r="A4305" t="s">
        <v>4</v>
      </c>
      <c r="B4305" s="4" t="s">
        <v>5</v>
      </c>
      <c r="C4305" s="4" t="s">
        <v>7</v>
      </c>
      <c r="D4305" s="4" t="s">
        <v>7</v>
      </c>
      <c r="E4305" s="4" t="s">
        <v>10</v>
      </c>
      <c r="F4305" s="4" t="s">
        <v>9</v>
      </c>
    </row>
    <row r="4306" spans="1:9">
      <c r="A4306" t="n">
        <v>43097</v>
      </c>
      <c r="B4306" s="55" t="n">
        <v>45</v>
      </c>
      <c r="C4306" s="7" t="n">
        <v>5</v>
      </c>
      <c r="D4306" s="7" t="n">
        <v>3</v>
      </c>
      <c r="E4306" s="7" t="n">
        <v>2.5</v>
      </c>
      <c r="F4306" s="7" t="n">
        <v>0</v>
      </c>
    </row>
    <row r="4307" spans="1:9">
      <c r="A4307" t="s">
        <v>4</v>
      </c>
      <c r="B4307" s="4" t="s">
        <v>5</v>
      </c>
      <c r="C4307" s="4" t="s">
        <v>7</v>
      </c>
      <c r="D4307" s="4" t="s">
        <v>7</v>
      </c>
      <c r="E4307" s="4" t="s">
        <v>10</v>
      </c>
      <c r="F4307" s="4" t="s">
        <v>9</v>
      </c>
    </row>
    <row r="4308" spans="1:9">
      <c r="A4308" t="n">
        <v>43106</v>
      </c>
      <c r="B4308" s="55" t="n">
        <v>45</v>
      </c>
      <c r="C4308" s="7" t="n">
        <v>5</v>
      </c>
      <c r="D4308" s="7" t="n">
        <v>3</v>
      </c>
      <c r="E4308" s="7" t="n">
        <v>2.29999995231628</v>
      </c>
      <c r="F4308" s="7" t="n">
        <v>1500</v>
      </c>
    </row>
    <row r="4309" spans="1:9">
      <c r="A4309" t="s">
        <v>4</v>
      </c>
      <c r="B4309" s="4" t="s">
        <v>5</v>
      </c>
      <c r="C4309" s="4" t="s">
        <v>7</v>
      </c>
      <c r="D4309" s="4" t="s">
        <v>7</v>
      </c>
      <c r="E4309" s="4" t="s">
        <v>10</v>
      </c>
      <c r="F4309" s="4" t="s">
        <v>9</v>
      </c>
    </row>
    <row r="4310" spans="1:9">
      <c r="A4310" t="n">
        <v>43115</v>
      </c>
      <c r="B4310" s="55" t="n">
        <v>45</v>
      </c>
      <c r="C4310" s="7" t="n">
        <v>11</v>
      </c>
      <c r="D4310" s="7" t="n">
        <v>3</v>
      </c>
      <c r="E4310" s="7" t="n">
        <v>40</v>
      </c>
      <c r="F4310" s="7" t="n">
        <v>0</v>
      </c>
    </row>
    <row r="4311" spans="1:9">
      <c r="A4311" t="s">
        <v>4</v>
      </c>
      <c r="B4311" s="4" t="s">
        <v>5</v>
      </c>
      <c r="C4311" s="4" t="s">
        <v>7</v>
      </c>
      <c r="D4311" s="4" t="s">
        <v>9</v>
      </c>
      <c r="E4311" s="4" t="s">
        <v>12</v>
      </c>
      <c r="F4311" s="4" t="s">
        <v>12</v>
      </c>
      <c r="G4311" s="4" t="s">
        <v>12</v>
      </c>
      <c r="H4311" s="4" t="s">
        <v>12</v>
      </c>
    </row>
    <row r="4312" spans="1:9">
      <c r="A4312" t="n">
        <v>43124</v>
      </c>
      <c r="B4312" s="30" t="n">
        <v>51</v>
      </c>
      <c r="C4312" s="7" t="n">
        <v>3</v>
      </c>
      <c r="D4312" s="7" t="n">
        <v>28</v>
      </c>
      <c r="E4312" s="7" t="s">
        <v>266</v>
      </c>
      <c r="F4312" s="7" t="s">
        <v>246</v>
      </c>
      <c r="G4312" s="7" t="s">
        <v>245</v>
      </c>
      <c r="H4312" s="7" t="s">
        <v>246</v>
      </c>
    </row>
    <row r="4313" spans="1:9">
      <c r="A4313" t="s">
        <v>4</v>
      </c>
      <c r="B4313" s="4" t="s">
        <v>5</v>
      </c>
      <c r="C4313" s="4" t="s">
        <v>9</v>
      </c>
      <c r="D4313" s="4" t="s">
        <v>9</v>
      </c>
      <c r="E4313" s="4" t="s">
        <v>9</v>
      </c>
    </row>
    <row r="4314" spans="1:9">
      <c r="A4314" t="n">
        <v>43137</v>
      </c>
      <c r="B4314" s="63" t="n">
        <v>61</v>
      </c>
      <c r="C4314" s="7" t="n">
        <v>0</v>
      </c>
      <c r="D4314" s="7" t="n">
        <v>28</v>
      </c>
      <c r="E4314" s="7" t="n">
        <v>0</v>
      </c>
    </row>
    <row r="4315" spans="1:9">
      <c r="A4315" t="s">
        <v>4</v>
      </c>
      <c r="B4315" s="4" t="s">
        <v>5</v>
      </c>
      <c r="C4315" s="4" t="s">
        <v>7</v>
      </c>
      <c r="D4315" s="4" t="s">
        <v>9</v>
      </c>
      <c r="E4315" s="4" t="s">
        <v>10</v>
      </c>
    </row>
    <row r="4316" spans="1:9">
      <c r="A4316" t="n">
        <v>43144</v>
      </c>
      <c r="B4316" s="25" t="n">
        <v>58</v>
      </c>
      <c r="C4316" s="7" t="n">
        <v>100</v>
      </c>
      <c r="D4316" s="7" t="n">
        <v>1000</v>
      </c>
      <c r="E4316" s="7" t="n">
        <v>1</v>
      </c>
    </row>
    <row r="4317" spans="1:9">
      <c r="A4317" t="s">
        <v>4</v>
      </c>
      <c r="B4317" s="4" t="s">
        <v>5</v>
      </c>
      <c r="C4317" s="4" t="s">
        <v>7</v>
      </c>
      <c r="D4317" s="4" t="s">
        <v>9</v>
      </c>
    </row>
    <row r="4318" spans="1:9">
      <c r="A4318" t="n">
        <v>43152</v>
      </c>
      <c r="B4318" s="25" t="n">
        <v>58</v>
      </c>
      <c r="C4318" s="7" t="n">
        <v>255</v>
      </c>
      <c r="D4318" s="7" t="n">
        <v>0</v>
      </c>
    </row>
    <row r="4319" spans="1:9">
      <c r="A4319" t="s">
        <v>4</v>
      </c>
      <c r="B4319" s="4" t="s">
        <v>5</v>
      </c>
      <c r="C4319" s="4" t="s">
        <v>7</v>
      </c>
      <c r="D4319" s="4" t="s">
        <v>10</v>
      </c>
      <c r="E4319" s="4" t="s">
        <v>9</v>
      </c>
      <c r="F4319" s="4" t="s">
        <v>7</v>
      </c>
    </row>
    <row r="4320" spans="1:9">
      <c r="A4320" t="n">
        <v>43156</v>
      </c>
      <c r="B4320" s="13" t="n">
        <v>49</v>
      </c>
      <c r="C4320" s="7" t="n">
        <v>3</v>
      </c>
      <c r="D4320" s="7" t="n">
        <v>0.699999988079071</v>
      </c>
      <c r="E4320" s="7" t="n">
        <v>500</v>
      </c>
      <c r="F4320" s="7" t="n">
        <v>0</v>
      </c>
    </row>
    <row r="4321" spans="1:8">
      <c r="A4321" t="s">
        <v>4</v>
      </c>
      <c r="B4321" s="4" t="s">
        <v>5</v>
      </c>
      <c r="C4321" s="4" t="s">
        <v>9</v>
      </c>
      <c r="D4321" s="4" t="s">
        <v>9</v>
      </c>
      <c r="E4321" s="4" t="s">
        <v>9</v>
      </c>
    </row>
    <row r="4322" spans="1:8">
      <c r="A4322" t="n">
        <v>43165</v>
      </c>
      <c r="B4322" s="63" t="n">
        <v>61</v>
      </c>
      <c r="C4322" s="7" t="n">
        <v>28</v>
      </c>
      <c r="D4322" s="7" t="n">
        <v>0</v>
      </c>
      <c r="E4322" s="7" t="n">
        <v>1000</v>
      </c>
    </row>
    <row r="4323" spans="1:8">
      <c r="A4323" t="s">
        <v>4</v>
      </c>
      <c r="B4323" s="4" t="s">
        <v>5</v>
      </c>
      <c r="C4323" s="4" t="s">
        <v>9</v>
      </c>
      <c r="D4323" s="4" t="s">
        <v>7</v>
      </c>
      <c r="E4323" s="4" t="s">
        <v>7</v>
      </c>
      <c r="F4323" s="4" t="s">
        <v>12</v>
      </c>
    </row>
    <row r="4324" spans="1:8">
      <c r="A4324" t="n">
        <v>43172</v>
      </c>
      <c r="B4324" s="48" t="n">
        <v>47</v>
      </c>
      <c r="C4324" s="7" t="n">
        <v>28</v>
      </c>
      <c r="D4324" s="7" t="n">
        <v>0</v>
      </c>
      <c r="E4324" s="7" t="n">
        <v>0</v>
      </c>
      <c r="F4324" s="7" t="s">
        <v>531</v>
      </c>
    </row>
    <row r="4325" spans="1:8">
      <c r="A4325" t="s">
        <v>4</v>
      </c>
      <c r="B4325" s="4" t="s">
        <v>5</v>
      </c>
      <c r="C4325" s="4" t="s">
        <v>7</v>
      </c>
      <c r="D4325" s="4" t="s">
        <v>9</v>
      </c>
    </row>
    <row r="4326" spans="1:8">
      <c r="A4326" t="n">
        <v>43192</v>
      </c>
      <c r="B4326" s="55" t="n">
        <v>45</v>
      </c>
      <c r="C4326" s="7" t="n">
        <v>7</v>
      </c>
      <c r="D4326" s="7" t="n">
        <v>255</v>
      </c>
    </row>
    <row r="4327" spans="1:8">
      <c r="A4327" t="s">
        <v>4</v>
      </c>
      <c r="B4327" s="4" t="s">
        <v>5</v>
      </c>
      <c r="C4327" s="4" t="s">
        <v>12</v>
      </c>
      <c r="D4327" s="4" t="s">
        <v>9</v>
      </c>
    </row>
    <row r="4328" spans="1:8">
      <c r="A4328" t="n">
        <v>43196</v>
      </c>
      <c r="B4328" s="34" t="n">
        <v>29</v>
      </c>
      <c r="C4328" s="7" t="s">
        <v>537</v>
      </c>
      <c r="D4328" s="7" t="n">
        <v>65533</v>
      </c>
    </row>
    <row r="4329" spans="1:8">
      <c r="A4329" t="s">
        <v>4</v>
      </c>
      <c r="B4329" s="4" t="s">
        <v>5</v>
      </c>
      <c r="C4329" s="4" t="s">
        <v>7</v>
      </c>
      <c r="D4329" s="4" t="s">
        <v>9</v>
      </c>
      <c r="E4329" s="4" t="s">
        <v>12</v>
      </c>
    </row>
    <row r="4330" spans="1:8">
      <c r="A4330" t="n">
        <v>43212</v>
      </c>
      <c r="B4330" s="30" t="n">
        <v>51</v>
      </c>
      <c r="C4330" s="7" t="n">
        <v>4</v>
      </c>
      <c r="D4330" s="7" t="n">
        <v>28</v>
      </c>
      <c r="E4330" s="7" t="s">
        <v>538</v>
      </c>
    </row>
    <row r="4331" spans="1:8">
      <c r="A4331" t="s">
        <v>4</v>
      </c>
      <c r="B4331" s="4" t="s">
        <v>5</v>
      </c>
      <c r="C4331" s="4" t="s">
        <v>9</v>
      </c>
    </row>
    <row r="4332" spans="1:8">
      <c r="A4332" t="n">
        <v>43225</v>
      </c>
      <c r="B4332" s="26" t="n">
        <v>16</v>
      </c>
      <c r="C4332" s="7" t="n">
        <v>0</v>
      </c>
    </row>
    <row r="4333" spans="1:8">
      <c r="A4333" t="s">
        <v>4</v>
      </c>
      <c r="B4333" s="4" t="s">
        <v>5</v>
      </c>
      <c r="C4333" s="4" t="s">
        <v>9</v>
      </c>
      <c r="D4333" s="4" t="s">
        <v>7</v>
      </c>
      <c r="E4333" s="4" t="s">
        <v>11</v>
      </c>
      <c r="F4333" s="4" t="s">
        <v>52</v>
      </c>
      <c r="G4333" s="4" t="s">
        <v>7</v>
      </c>
      <c r="H4333" s="4" t="s">
        <v>7</v>
      </c>
    </row>
    <row r="4334" spans="1:8">
      <c r="A4334" t="n">
        <v>43228</v>
      </c>
      <c r="B4334" s="31" t="n">
        <v>26</v>
      </c>
      <c r="C4334" s="7" t="n">
        <v>28</v>
      </c>
      <c r="D4334" s="7" t="n">
        <v>17</v>
      </c>
      <c r="E4334" s="7" t="n">
        <v>33370</v>
      </c>
      <c r="F4334" s="7" t="s">
        <v>539</v>
      </c>
      <c r="G4334" s="7" t="n">
        <v>2</v>
      </c>
      <c r="H4334" s="7" t="n">
        <v>0</v>
      </c>
    </row>
    <row r="4335" spans="1:8">
      <c r="A4335" t="s">
        <v>4</v>
      </c>
      <c r="B4335" s="4" t="s">
        <v>5</v>
      </c>
    </row>
    <row r="4336" spans="1:8">
      <c r="A4336" t="n">
        <v>43270</v>
      </c>
      <c r="B4336" s="32" t="n">
        <v>28</v>
      </c>
    </row>
    <row r="4337" spans="1:8">
      <c r="A4337" t="s">
        <v>4</v>
      </c>
      <c r="B4337" s="4" t="s">
        <v>5</v>
      </c>
      <c r="C4337" s="4" t="s">
        <v>12</v>
      </c>
      <c r="D4337" s="4" t="s">
        <v>9</v>
      </c>
    </row>
    <row r="4338" spans="1:8">
      <c r="A4338" t="n">
        <v>43271</v>
      </c>
      <c r="B4338" s="34" t="n">
        <v>29</v>
      </c>
      <c r="C4338" s="7" t="s">
        <v>13</v>
      </c>
      <c r="D4338" s="7" t="n">
        <v>65533</v>
      </c>
    </row>
    <row r="4339" spans="1:8">
      <c r="A4339" t="s">
        <v>4</v>
      </c>
      <c r="B4339" s="4" t="s">
        <v>5</v>
      </c>
      <c r="C4339" s="4" t="s">
        <v>9</v>
      </c>
      <c r="D4339" s="4" t="s">
        <v>7</v>
      </c>
      <c r="E4339" s="4" t="s">
        <v>10</v>
      </c>
      <c r="F4339" s="4" t="s">
        <v>9</v>
      </c>
    </row>
    <row r="4340" spans="1:8">
      <c r="A4340" t="n">
        <v>43275</v>
      </c>
      <c r="B4340" s="47" t="n">
        <v>59</v>
      </c>
      <c r="C4340" s="7" t="n">
        <v>0</v>
      </c>
      <c r="D4340" s="7" t="n">
        <v>1</v>
      </c>
      <c r="E4340" s="7" t="n">
        <v>0.150000005960464</v>
      </c>
      <c r="F4340" s="7" t="n">
        <v>0</v>
      </c>
    </row>
    <row r="4341" spans="1:8">
      <c r="A4341" t="s">
        <v>4</v>
      </c>
      <c r="B4341" s="4" t="s">
        <v>5</v>
      </c>
      <c r="C4341" s="4" t="s">
        <v>9</v>
      </c>
    </row>
    <row r="4342" spans="1:8">
      <c r="A4342" t="n">
        <v>43285</v>
      </c>
      <c r="B4342" s="26" t="n">
        <v>16</v>
      </c>
      <c r="C4342" s="7" t="n">
        <v>300</v>
      </c>
    </row>
    <row r="4343" spans="1:8">
      <c r="A4343" t="s">
        <v>4</v>
      </c>
      <c r="B4343" s="4" t="s">
        <v>5</v>
      </c>
      <c r="C4343" s="4" t="s">
        <v>9</v>
      </c>
      <c r="D4343" s="4" t="s">
        <v>7</v>
      </c>
      <c r="E4343" s="4" t="s">
        <v>7</v>
      </c>
      <c r="F4343" s="4" t="s">
        <v>12</v>
      </c>
    </row>
    <row r="4344" spans="1:8">
      <c r="A4344" t="n">
        <v>43288</v>
      </c>
      <c r="B4344" s="48" t="n">
        <v>47</v>
      </c>
      <c r="C4344" s="7" t="n">
        <v>0</v>
      </c>
      <c r="D4344" s="7" t="n">
        <v>0</v>
      </c>
      <c r="E4344" s="7" t="n">
        <v>0</v>
      </c>
      <c r="F4344" s="7" t="s">
        <v>528</v>
      </c>
    </row>
    <row r="4345" spans="1:8">
      <c r="A4345" t="s">
        <v>4</v>
      </c>
      <c r="B4345" s="4" t="s">
        <v>5</v>
      </c>
      <c r="C4345" s="4" t="s">
        <v>9</v>
      </c>
    </row>
    <row r="4346" spans="1:8">
      <c r="A4346" t="n">
        <v>43306</v>
      </c>
      <c r="B4346" s="26" t="n">
        <v>16</v>
      </c>
      <c r="C4346" s="7" t="n">
        <v>800</v>
      </c>
    </row>
    <row r="4347" spans="1:8">
      <c r="A4347" t="s">
        <v>4</v>
      </c>
      <c r="B4347" s="4" t="s">
        <v>5</v>
      </c>
      <c r="C4347" s="4" t="s">
        <v>7</v>
      </c>
      <c r="D4347" s="4" t="s">
        <v>9</v>
      </c>
      <c r="E4347" s="4" t="s">
        <v>12</v>
      </c>
    </row>
    <row r="4348" spans="1:8">
      <c r="A4348" t="n">
        <v>43309</v>
      </c>
      <c r="B4348" s="30" t="n">
        <v>51</v>
      </c>
      <c r="C4348" s="7" t="n">
        <v>4</v>
      </c>
      <c r="D4348" s="7" t="n">
        <v>0</v>
      </c>
      <c r="E4348" s="7" t="s">
        <v>85</v>
      </c>
    </row>
    <row r="4349" spans="1:8">
      <c r="A4349" t="s">
        <v>4</v>
      </c>
      <c r="B4349" s="4" t="s">
        <v>5</v>
      </c>
      <c r="C4349" s="4" t="s">
        <v>9</v>
      </c>
    </row>
    <row r="4350" spans="1:8">
      <c r="A4350" t="n">
        <v>43323</v>
      </c>
      <c r="B4350" s="26" t="n">
        <v>16</v>
      </c>
      <c r="C4350" s="7" t="n">
        <v>0</v>
      </c>
    </row>
    <row r="4351" spans="1:8">
      <c r="A4351" t="s">
        <v>4</v>
      </c>
      <c r="B4351" s="4" t="s">
        <v>5</v>
      </c>
      <c r="C4351" s="4" t="s">
        <v>9</v>
      </c>
      <c r="D4351" s="4" t="s">
        <v>7</v>
      </c>
      <c r="E4351" s="4" t="s">
        <v>11</v>
      </c>
      <c r="F4351" s="4" t="s">
        <v>52</v>
      </c>
      <c r="G4351" s="4" t="s">
        <v>7</v>
      </c>
      <c r="H4351" s="4" t="s">
        <v>7</v>
      </c>
      <c r="I4351" s="4" t="s">
        <v>7</v>
      </c>
      <c r="J4351" s="4" t="s">
        <v>11</v>
      </c>
      <c r="K4351" s="4" t="s">
        <v>52</v>
      </c>
      <c r="L4351" s="4" t="s">
        <v>7</v>
      </c>
      <c r="M4351" s="4" t="s">
        <v>7</v>
      </c>
    </row>
    <row r="4352" spans="1:8">
      <c r="A4352" t="n">
        <v>43326</v>
      </c>
      <c r="B4352" s="31" t="n">
        <v>26</v>
      </c>
      <c r="C4352" s="7" t="n">
        <v>0</v>
      </c>
      <c r="D4352" s="7" t="n">
        <v>17</v>
      </c>
      <c r="E4352" s="7" t="n">
        <v>62099</v>
      </c>
      <c r="F4352" s="7" t="s">
        <v>540</v>
      </c>
      <c r="G4352" s="7" t="n">
        <v>2</v>
      </c>
      <c r="H4352" s="7" t="n">
        <v>3</v>
      </c>
      <c r="I4352" s="7" t="n">
        <v>17</v>
      </c>
      <c r="J4352" s="7" t="n">
        <v>62100</v>
      </c>
      <c r="K4352" s="7" t="s">
        <v>541</v>
      </c>
      <c r="L4352" s="7" t="n">
        <v>2</v>
      </c>
      <c r="M4352" s="7" t="n">
        <v>0</v>
      </c>
    </row>
    <row r="4353" spans="1:13">
      <c r="A4353" t="s">
        <v>4</v>
      </c>
      <c r="B4353" s="4" t="s">
        <v>5</v>
      </c>
    </row>
    <row r="4354" spans="1:13">
      <c r="A4354" t="n">
        <v>43444</v>
      </c>
      <c r="B4354" s="32" t="n">
        <v>28</v>
      </c>
    </row>
    <row r="4355" spans="1:13">
      <c r="A4355" t="s">
        <v>4</v>
      </c>
      <c r="B4355" s="4" t="s">
        <v>5</v>
      </c>
      <c r="C4355" s="4" t="s">
        <v>9</v>
      </c>
      <c r="D4355" s="4" t="s">
        <v>7</v>
      </c>
    </row>
    <row r="4356" spans="1:13">
      <c r="A4356" t="n">
        <v>43445</v>
      </c>
      <c r="B4356" s="60" t="n">
        <v>89</v>
      </c>
      <c r="C4356" s="7" t="n">
        <v>65533</v>
      </c>
      <c r="D4356" s="7" t="n">
        <v>1</v>
      </c>
    </row>
    <row r="4357" spans="1:13">
      <c r="A4357" t="s">
        <v>4</v>
      </c>
      <c r="B4357" s="4" t="s">
        <v>5</v>
      </c>
      <c r="C4357" s="4" t="s">
        <v>7</v>
      </c>
      <c r="D4357" s="4" t="s">
        <v>9</v>
      </c>
      <c r="E4357" s="4" t="s">
        <v>10</v>
      </c>
    </row>
    <row r="4358" spans="1:13">
      <c r="A4358" t="n">
        <v>43449</v>
      </c>
      <c r="B4358" s="25" t="n">
        <v>58</v>
      </c>
      <c r="C4358" s="7" t="n">
        <v>101</v>
      </c>
      <c r="D4358" s="7" t="n">
        <v>500</v>
      </c>
      <c r="E4358" s="7" t="n">
        <v>1</v>
      </c>
    </row>
    <row r="4359" spans="1:13">
      <c r="A4359" t="s">
        <v>4</v>
      </c>
      <c r="B4359" s="4" t="s">
        <v>5</v>
      </c>
      <c r="C4359" s="4" t="s">
        <v>7</v>
      </c>
      <c r="D4359" s="4" t="s">
        <v>9</v>
      </c>
    </row>
    <row r="4360" spans="1:13">
      <c r="A4360" t="n">
        <v>43457</v>
      </c>
      <c r="B4360" s="25" t="n">
        <v>58</v>
      </c>
      <c r="C4360" s="7" t="n">
        <v>254</v>
      </c>
      <c r="D4360" s="7" t="n">
        <v>0</v>
      </c>
    </row>
    <row r="4361" spans="1:13">
      <c r="A4361" t="s">
        <v>4</v>
      </c>
      <c r="B4361" s="4" t="s">
        <v>5</v>
      </c>
      <c r="C4361" s="4" t="s">
        <v>7</v>
      </c>
      <c r="D4361" s="4" t="s">
        <v>7</v>
      </c>
      <c r="E4361" s="4" t="s">
        <v>10</v>
      </c>
      <c r="F4361" s="4" t="s">
        <v>10</v>
      </c>
      <c r="G4361" s="4" t="s">
        <v>10</v>
      </c>
      <c r="H4361" s="4" t="s">
        <v>9</v>
      </c>
    </row>
    <row r="4362" spans="1:13">
      <c r="A4362" t="n">
        <v>43461</v>
      </c>
      <c r="B4362" s="55" t="n">
        <v>45</v>
      </c>
      <c r="C4362" s="7" t="n">
        <v>2</v>
      </c>
      <c r="D4362" s="7" t="n">
        <v>3</v>
      </c>
      <c r="E4362" s="7" t="n">
        <v>6.61999988555908</v>
      </c>
      <c r="F4362" s="7" t="n">
        <v>1.30999994277954</v>
      </c>
      <c r="G4362" s="7" t="n">
        <v>-6.94999980926514</v>
      </c>
      <c r="H4362" s="7" t="n">
        <v>0</v>
      </c>
    </row>
    <row r="4363" spans="1:13">
      <c r="A4363" t="s">
        <v>4</v>
      </c>
      <c r="B4363" s="4" t="s">
        <v>5</v>
      </c>
      <c r="C4363" s="4" t="s">
        <v>7</v>
      </c>
      <c r="D4363" s="4" t="s">
        <v>7</v>
      </c>
      <c r="E4363" s="4" t="s">
        <v>10</v>
      </c>
      <c r="F4363" s="4" t="s">
        <v>10</v>
      </c>
      <c r="G4363" s="4" t="s">
        <v>10</v>
      </c>
      <c r="H4363" s="4" t="s">
        <v>9</v>
      </c>
      <c r="I4363" s="4" t="s">
        <v>7</v>
      </c>
    </row>
    <row r="4364" spans="1:13">
      <c r="A4364" t="n">
        <v>43478</v>
      </c>
      <c r="B4364" s="55" t="n">
        <v>45</v>
      </c>
      <c r="C4364" s="7" t="n">
        <v>4</v>
      </c>
      <c r="D4364" s="7" t="n">
        <v>3</v>
      </c>
      <c r="E4364" s="7" t="n">
        <v>350.290008544922</v>
      </c>
      <c r="F4364" s="7" t="n">
        <v>154.479995727539</v>
      </c>
      <c r="G4364" s="7" t="n">
        <v>4</v>
      </c>
      <c r="H4364" s="7" t="n">
        <v>0</v>
      </c>
      <c r="I4364" s="7" t="n">
        <v>0</v>
      </c>
    </row>
    <row r="4365" spans="1:13">
      <c r="A4365" t="s">
        <v>4</v>
      </c>
      <c r="B4365" s="4" t="s">
        <v>5</v>
      </c>
      <c r="C4365" s="4" t="s">
        <v>7</v>
      </c>
      <c r="D4365" s="4" t="s">
        <v>7</v>
      </c>
      <c r="E4365" s="4" t="s">
        <v>10</v>
      </c>
      <c r="F4365" s="4" t="s">
        <v>9</v>
      </c>
    </row>
    <row r="4366" spans="1:13">
      <c r="A4366" t="n">
        <v>43496</v>
      </c>
      <c r="B4366" s="55" t="n">
        <v>45</v>
      </c>
      <c r="C4366" s="7" t="n">
        <v>5</v>
      </c>
      <c r="D4366" s="7" t="n">
        <v>3</v>
      </c>
      <c r="E4366" s="7" t="n">
        <v>2</v>
      </c>
      <c r="F4366" s="7" t="n">
        <v>0</v>
      </c>
    </row>
    <row r="4367" spans="1:13">
      <c r="A4367" t="s">
        <v>4</v>
      </c>
      <c r="B4367" s="4" t="s">
        <v>5</v>
      </c>
      <c r="C4367" s="4" t="s">
        <v>7</v>
      </c>
      <c r="D4367" s="4" t="s">
        <v>7</v>
      </c>
      <c r="E4367" s="4" t="s">
        <v>10</v>
      </c>
      <c r="F4367" s="4" t="s">
        <v>9</v>
      </c>
    </row>
    <row r="4368" spans="1:13">
      <c r="A4368" t="n">
        <v>43505</v>
      </c>
      <c r="B4368" s="55" t="n">
        <v>45</v>
      </c>
      <c r="C4368" s="7" t="n">
        <v>11</v>
      </c>
      <c r="D4368" s="7" t="n">
        <v>3</v>
      </c>
      <c r="E4368" s="7" t="n">
        <v>40</v>
      </c>
      <c r="F4368" s="7" t="n">
        <v>0</v>
      </c>
    </row>
    <row r="4369" spans="1:9">
      <c r="A4369" t="s">
        <v>4</v>
      </c>
      <c r="B4369" s="4" t="s">
        <v>5</v>
      </c>
      <c r="C4369" s="4" t="s">
        <v>7</v>
      </c>
      <c r="D4369" s="4" t="s">
        <v>7</v>
      </c>
      <c r="E4369" s="4" t="s">
        <v>10</v>
      </c>
      <c r="F4369" s="4" t="s">
        <v>10</v>
      </c>
      <c r="G4369" s="4" t="s">
        <v>10</v>
      </c>
      <c r="H4369" s="4" t="s">
        <v>9</v>
      </c>
      <c r="I4369" s="4" t="s">
        <v>7</v>
      </c>
    </row>
    <row r="4370" spans="1:9">
      <c r="A4370" t="n">
        <v>43514</v>
      </c>
      <c r="B4370" s="55" t="n">
        <v>45</v>
      </c>
      <c r="C4370" s="7" t="n">
        <v>4</v>
      </c>
      <c r="D4370" s="7" t="n">
        <v>3</v>
      </c>
      <c r="E4370" s="7" t="n">
        <v>350.290008544922</v>
      </c>
      <c r="F4370" s="7" t="n">
        <v>183.75</v>
      </c>
      <c r="G4370" s="7" t="n">
        <v>4</v>
      </c>
      <c r="H4370" s="7" t="n">
        <v>30000</v>
      </c>
      <c r="I4370" s="7" t="n">
        <v>0</v>
      </c>
    </row>
    <row r="4371" spans="1:9">
      <c r="A4371" t="s">
        <v>4</v>
      </c>
      <c r="B4371" s="4" t="s">
        <v>5</v>
      </c>
      <c r="C4371" s="4" t="s">
        <v>7</v>
      </c>
    </row>
    <row r="4372" spans="1:9">
      <c r="A4372" t="n">
        <v>43532</v>
      </c>
      <c r="B4372" s="54" t="n">
        <v>116</v>
      </c>
      <c r="C4372" s="7" t="n">
        <v>0</v>
      </c>
    </row>
    <row r="4373" spans="1:9">
      <c r="A4373" t="s">
        <v>4</v>
      </c>
      <c r="B4373" s="4" t="s">
        <v>5</v>
      </c>
      <c r="C4373" s="4" t="s">
        <v>7</v>
      </c>
      <c r="D4373" s="4" t="s">
        <v>9</v>
      </c>
    </row>
    <row r="4374" spans="1:9">
      <c r="A4374" t="n">
        <v>43534</v>
      </c>
      <c r="B4374" s="54" t="n">
        <v>116</v>
      </c>
      <c r="C4374" s="7" t="n">
        <v>2</v>
      </c>
      <c r="D4374" s="7" t="n">
        <v>1</v>
      </c>
    </row>
    <row r="4375" spans="1:9">
      <c r="A4375" t="s">
        <v>4</v>
      </c>
      <c r="B4375" s="4" t="s">
        <v>5</v>
      </c>
      <c r="C4375" s="4" t="s">
        <v>7</v>
      </c>
      <c r="D4375" s="4" t="s">
        <v>11</v>
      </c>
    </row>
    <row r="4376" spans="1:9">
      <c r="A4376" t="n">
        <v>43538</v>
      </c>
      <c r="B4376" s="54" t="n">
        <v>116</v>
      </c>
      <c r="C4376" s="7" t="n">
        <v>5</v>
      </c>
      <c r="D4376" s="7" t="n">
        <v>1112014848</v>
      </c>
    </row>
    <row r="4377" spans="1:9">
      <c r="A4377" t="s">
        <v>4</v>
      </c>
      <c r="B4377" s="4" t="s">
        <v>5</v>
      </c>
      <c r="C4377" s="4" t="s">
        <v>7</v>
      </c>
      <c r="D4377" s="4" t="s">
        <v>9</v>
      </c>
    </row>
    <row r="4378" spans="1:9">
      <c r="A4378" t="n">
        <v>43544</v>
      </c>
      <c r="B4378" s="54" t="n">
        <v>116</v>
      </c>
      <c r="C4378" s="7" t="n">
        <v>6</v>
      </c>
      <c r="D4378" s="7" t="n">
        <v>1</v>
      </c>
    </row>
    <row r="4379" spans="1:9">
      <c r="A4379" t="s">
        <v>4</v>
      </c>
      <c r="B4379" s="4" t="s">
        <v>5</v>
      </c>
      <c r="C4379" s="4" t="s">
        <v>7</v>
      </c>
      <c r="D4379" s="4" t="s">
        <v>9</v>
      </c>
    </row>
    <row r="4380" spans="1:9">
      <c r="A4380" t="n">
        <v>43548</v>
      </c>
      <c r="B4380" s="25" t="n">
        <v>58</v>
      </c>
      <c r="C4380" s="7" t="n">
        <v>255</v>
      </c>
      <c r="D4380" s="7" t="n">
        <v>0</v>
      </c>
    </row>
    <row r="4381" spans="1:9">
      <c r="A4381" t="s">
        <v>4</v>
      </c>
      <c r="B4381" s="4" t="s">
        <v>5</v>
      </c>
      <c r="C4381" s="4" t="s">
        <v>9</v>
      </c>
    </row>
    <row r="4382" spans="1:9">
      <c r="A4382" t="n">
        <v>43552</v>
      </c>
      <c r="B4382" s="26" t="n">
        <v>16</v>
      </c>
      <c r="C4382" s="7" t="n">
        <v>300</v>
      </c>
    </row>
    <row r="4383" spans="1:9">
      <c r="A4383" t="s">
        <v>4</v>
      </c>
      <c r="B4383" s="4" t="s">
        <v>5</v>
      </c>
      <c r="C4383" s="4" t="s">
        <v>7</v>
      </c>
      <c r="D4383" s="4" t="s">
        <v>9</v>
      </c>
      <c r="E4383" s="4" t="s">
        <v>12</v>
      </c>
    </row>
    <row r="4384" spans="1:9">
      <c r="A4384" t="n">
        <v>43555</v>
      </c>
      <c r="B4384" s="30" t="n">
        <v>51</v>
      </c>
      <c r="C4384" s="7" t="n">
        <v>4</v>
      </c>
      <c r="D4384" s="7" t="n">
        <v>28</v>
      </c>
      <c r="E4384" s="7" t="s">
        <v>287</v>
      </c>
    </row>
    <row r="4385" spans="1:9">
      <c r="A4385" t="s">
        <v>4</v>
      </c>
      <c r="B4385" s="4" t="s">
        <v>5</v>
      </c>
      <c r="C4385" s="4" t="s">
        <v>9</v>
      </c>
    </row>
    <row r="4386" spans="1:9">
      <c r="A4386" t="n">
        <v>43569</v>
      </c>
      <c r="B4386" s="26" t="n">
        <v>16</v>
      </c>
      <c r="C4386" s="7" t="n">
        <v>0</v>
      </c>
    </row>
    <row r="4387" spans="1:9">
      <c r="A4387" t="s">
        <v>4</v>
      </c>
      <c r="B4387" s="4" t="s">
        <v>5</v>
      </c>
      <c r="C4387" s="4" t="s">
        <v>9</v>
      </c>
      <c r="D4387" s="4" t="s">
        <v>7</v>
      </c>
      <c r="E4387" s="4" t="s">
        <v>11</v>
      </c>
      <c r="F4387" s="4" t="s">
        <v>52</v>
      </c>
      <c r="G4387" s="4" t="s">
        <v>7</v>
      </c>
      <c r="H4387" s="4" t="s">
        <v>7</v>
      </c>
      <c r="I4387" s="4" t="s">
        <v>7</v>
      </c>
      <c r="J4387" s="4" t="s">
        <v>11</v>
      </c>
      <c r="K4387" s="4" t="s">
        <v>52</v>
      </c>
      <c r="L4387" s="4" t="s">
        <v>7</v>
      </c>
      <c r="M4387" s="4" t="s">
        <v>7</v>
      </c>
      <c r="N4387" s="4" t="s">
        <v>7</v>
      </c>
      <c r="O4387" s="4" t="s">
        <v>11</v>
      </c>
      <c r="P4387" s="4" t="s">
        <v>52</v>
      </c>
      <c r="Q4387" s="4" t="s">
        <v>7</v>
      </c>
      <c r="R4387" s="4" t="s">
        <v>7</v>
      </c>
    </row>
    <row r="4388" spans="1:9">
      <c r="A4388" t="n">
        <v>43572</v>
      </c>
      <c r="B4388" s="31" t="n">
        <v>26</v>
      </c>
      <c r="C4388" s="7" t="n">
        <v>28</v>
      </c>
      <c r="D4388" s="7" t="n">
        <v>17</v>
      </c>
      <c r="E4388" s="7" t="n">
        <v>33371</v>
      </c>
      <c r="F4388" s="7" t="s">
        <v>542</v>
      </c>
      <c r="G4388" s="7" t="n">
        <v>2</v>
      </c>
      <c r="H4388" s="7" t="n">
        <v>3</v>
      </c>
      <c r="I4388" s="7" t="n">
        <v>17</v>
      </c>
      <c r="J4388" s="7" t="n">
        <v>33372</v>
      </c>
      <c r="K4388" s="7" t="s">
        <v>543</v>
      </c>
      <c r="L4388" s="7" t="n">
        <v>2</v>
      </c>
      <c r="M4388" s="7" t="n">
        <v>3</v>
      </c>
      <c r="N4388" s="7" t="n">
        <v>17</v>
      </c>
      <c r="O4388" s="7" t="n">
        <v>33373</v>
      </c>
      <c r="P4388" s="7" t="s">
        <v>544</v>
      </c>
      <c r="Q4388" s="7" t="n">
        <v>2</v>
      </c>
      <c r="R4388" s="7" t="n">
        <v>0</v>
      </c>
    </row>
    <row r="4389" spans="1:9">
      <c r="A4389" t="s">
        <v>4</v>
      </c>
      <c r="B4389" s="4" t="s">
        <v>5</v>
      </c>
    </row>
    <row r="4390" spans="1:9">
      <c r="A4390" t="n">
        <v>43939</v>
      </c>
      <c r="B4390" s="32" t="n">
        <v>28</v>
      </c>
    </row>
    <row r="4391" spans="1:9">
      <c r="A4391" t="s">
        <v>4</v>
      </c>
      <c r="B4391" s="4" t="s">
        <v>5</v>
      </c>
      <c r="C4391" s="4" t="s">
        <v>9</v>
      </c>
      <c r="D4391" s="4" t="s">
        <v>7</v>
      </c>
      <c r="E4391" s="4" t="s">
        <v>12</v>
      </c>
      <c r="F4391" s="4" t="s">
        <v>10</v>
      </c>
      <c r="G4391" s="4" t="s">
        <v>10</v>
      </c>
      <c r="H4391" s="4" t="s">
        <v>10</v>
      </c>
    </row>
    <row r="4392" spans="1:9">
      <c r="A4392" t="n">
        <v>43940</v>
      </c>
      <c r="B4392" s="45" t="n">
        <v>48</v>
      </c>
      <c r="C4392" s="7" t="n">
        <v>0</v>
      </c>
      <c r="D4392" s="7" t="n">
        <v>0</v>
      </c>
      <c r="E4392" s="7" t="s">
        <v>178</v>
      </c>
      <c r="F4392" s="7" t="n">
        <v>0.300000011920929</v>
      </c>
      <c r="G4392" s="7" t="n">
        <v>1</v>
      </c>
      <c r="H4392" s="7" t="n">
        <v>0</v>
      </c>
    </row>
    <row r="4393" spans="1:9">
      <c r="A4393" t="s">
        <v>4</v>
      </c>
      <c r="B4393" s="4" t="s">
        <v>5</v>
      </c>
      <c r="C4393" s="4" t="s">
        <v>9</v>
      </c>
    </row>
    <row r="4394" spans="1:9">
      <c r="A4394" t="n">
        <v>43964</v>
      </c>
      <c r="B4394" s="26" t="n">
        <v>16</v>
      </c>
      <c r="C4394" s="7" t="n">
        <v>500</v>
      </c>
    </row>
    <row r="4395" spans="1:9">
      <c r="A4395" t="s">
        <v>4</v>
      </c>
      <c r="B4395" s="4" t="s">
        <v>5</v>
      </c>
      <c r="C4395" s="4" t="s">
        <v>7</v>
      </c>
      <c r="D4395" s="4" t="s">
        <v>9</v>
      </c>
      <c r="E4395" s="4" t="s">
        <v>12</v>
      </c>
    </row>
    <row r="4396" spans="1:9">
      <c r="A4396" t="n">
        <v>43967</v>
      </c>
      <c r="B4396" s="30" t="n">
        <v>51</v>
      </c>
      <c r="C4396" s="7" t="n">
        <v>4</v>
      </c>
      <c r="D4396" s="7" t="n">
        <v>0</v>
      </c>
      <c r="E4396" s="7" t="s">
        <v>545</v>
      </c>
    </row>
    <row r="4397" spans="1:9">
      <c r="A4397" t="s">
        <v>4</v>
      </c>
      <c r="B4397" s="4" t="s">
        <v>5</v>
      </c>
      <c r="C4397" s="4" t="s">
        <v>9</v>
      </c>
    </row>
    <row r="4398" spans="1:9">
      <c r="A4398" t="n">
        <v>43981</v>
      </c>
      <c r="B4398" s="26" t="n">
        <v>16</v>
      </c>
      <c r="C4398" s="7" t="n">
        <v>0</v>
      </c>
    </row>
    <row r="4399" spans="1:9">
      <c r="A4399" t="s">
        <v>4</v>
      </c>
      <c r="B4399" s="4" t="s">
        <v>5</v>
      </c>
      <c r="C4399" s="4" t="s">
        <v>9</v>
      </c>
      <c r="D4399" s="4" t="s">
        <v>52</v>
      </c>
      <c r="E4399" s="4" t="s">
        <v>7</v>
      </c>
      <c r="F4399" s="4" t="s">
        <v>7</v>
      </c>
    </row>
    <row r="4400" spans="1:9">
      <c r="A4400" t="n">
        <v>43984</v>
      </c>
      <c r="B4400" s="31" t="n">
        <v>26</v>
      </c>
      <c r="C4400" s="7" t="n">
        <v>0</v>
      </c>
      <c r="D4400" s="7" t="s">
        <v>342</v>
      </c>
      <c r="E4400" s="7" t="n">
        <v>2</v>
      </c>
      <c r="F4400" s="7" t="n">
        <v>0</v>
      </c>
    </row>
    <row r="4401" spans="1:18">
      <c r="A4401" t="s">
        <v>4</v>
      </c>
      <c r="B4401" s="4" t="s">
        <v>5</v>
      </c>
    </row>
    <row r="4402" spans="1:18">
      <c r="A4402" t="n">
        <v>43992</v>
      </c>
      <c r="B4402" s="32" t="n">
        <v>28</v>
      </c>
    </row>
    <row r="4403" spans="1:18">
      <c r="A4403" t="s">
        <v>4</v>
      </c>
      <c r="B4403" s="4" t="s">
        <v>5</v>
      </c>
      <c r="C4403" s="4" t="s">
        <v>9</v>
      </c>
      <c r="D4403" s="4" t="s">
        <v>7</v>
      </c>
      <c r="E4403" s="4" t="s">
        <v>7</v>
      </c>
      <c r="F4403" s="4" t="s">
        <v>12</v>
      </c>
    </row>
    <row r="4404" spans="1:18">
      <c r="A4404" t="n">
        <v>43993</v>
      </c>
      <c r="B4404" s="48" t="n">
        <v>47</v>
      </c>
      <c r="C4404" s="7" t="n">
        <v>28</v>
      </c>
      <c r="D4404" s="7" t="n">
        <v>0</v>
      </c>
      <c r="E4404" s="7" t="n">
        <v>0</v>
      </c>
      <c r="F4404" s="7" t="s">
        <v>212</v>
      </c>
    </row>
    <row r="4405" spans="1:18">
      <c r="A4405" t="s">
        <v>4</v>
      </c>
      <c r="B4405" s="4" t="s">
        <v>5</v>
      </c>
      <c r="C4405" s="4" t="s">
        <v>7</v>
      </c>
      <c r="D4405" s="4" t="s">
        <v>9</v>
      </c>
      <c r="E4405" s="4" t="s">
        <v>12</v>
      </c>
    </row>
    <row r="4406" spans="1:18">
      <c r="A4406" t="n">
        <v>44014</v>
      </c>
      <c r="B4406" s="30" t="n">
        <v>51</v>
      </c>
      <c r="C4406" s="7" t="n">
        <v>4</v>
      </c>
      <c r="D4406" s="7" t="n">
        <v>28</v>
      </c>
      <c r="E4406" s="7" t="s">
        <v>164</v>
      </c>
    </row>
    <row r="4407" spans="1:18">
      <c r="A4407" t="s">
        <v>4</v>
      </c>
      <c r="B4407" s="4" t="s">
        <v>5</v>
      </c>
      <c r="C4407" s="4" t="s">
        <v>9</v>
      </c>
    </row>
    <row r="4408" spans="1:18">
      <c r="A4408" t="n">
        <v>44027</v>
      </c>
      <c r="B4408" s="26" t="n">
        <v>16</v>
      </c>
      <c r="C4408" s="7" t="n">
        <v>0</v>
      </c>
    </row>
    <row r="4409" spans="1:18">
      <c r="A4409" t="s">
        <v>4</v>
      </c>
      <c r="B4409" s="4" t="s">
        <v>5</v>
      </c>
      <c r="C4409" s="4" t="s">
        <v>9</v>
      </c>
      <c r="D4409" s="4" t="s">
        <v>7</v>
      </c>
      <c r="E4409" s="4" t="s">
        <v>11</v>
      </c>
      <c r="F4409" s="4" t="s">
        <v>52</v>
      </c>
      <c r="G4409" s="4" t="s">
        <v>7</v>
      </c>
      <c r="H4409" s="4" t="s">
        <v>7</v>
      </c>
      <c r="I4409" s="4" t="s">
        <v>7</v>
      </c>
      <c r="J4409" s="4" t="s">
        <v>11</v>
      </c>
      <c r="K4409" s="4" t="s">
        <v>52</v>
      </c>
      <c r="L4409" s="4" t="s">
        <v>7</v>
      </c>
      <c r="M4409" s="4" t="s">
        <v>7</v>
      </c>
    </row>
    <row r="4410" spans="1:18">
      <c r="A4410" t="n">
        <v>44030</v>
      </c>
      <c r="B4410" s="31" t="n">
        <v>26</v>
      </c>
      <c r="C4410" s="7" t="n">
        <v>28</v>
      </c>
      <c r="D4410" s="7" t="n">
        <v>17</v>
      </c>
      <c r="E4410" s="7" t="n">
        <v>33374</v>
      </c>
      <c r="F4410" s="7" t="s">
        <v>546</v>
      </c>
      <c r="G4410" s="7" t="n">
        <v>2</v>
      </c>
      <c r="H4410" s="7" t="n">
        <v>3</v>
      </c>
      <c r="I4410" s="7" t="n">
        <v>17</v>
      </c>
      <c r="J4410" s="7" t="n">
        <v>33375</v>
      </c>
      <c r="K4410" s="7" t="s">
        <v>547</v>
      </c>
      <c r="L4410" s="7" t="n">
        <v>2</v>
      </c>
      <c r="M4410" s="7" t="n">
        <v>0</v>
      </c>
    </row>
    <row r="4411" spans="1:18">
      <c r="A4411" t="s">
        <v>4</v>
      </c>
      <c r="B4411" s="4" t="s">
        <v>5</v>
      </c>
    </row>
    <row r="4412" spans="1:18">
      <c r="A4412" t="n">
        <v>44258</v>
      </c>
      <c r="B4412" s="32" t="n">
        <v>28</v>
      </c>
    </row>
    <row r="4413" spans="1:18">
      <c r="A4413" t="s">
        <v>4</v>
      </c>
      <c r="B4413" s="4" t="s">
        <v>5</v>
      </c>
      <c r="C4413" s="4" t="s">
        <v>7</v>
      </c>
      <c r="D4413" s="4" t="s">
        <v>9</v>
      </c>
      <c r="E4413" s="4" t="s">
        <v>12</v>
      </c>
    </row>
    <row r="4414" spans="1:18">
      <c r="A4414" t="n">
        <v>44259</v>
      </c>
      <c r="B4414" s="30" t="n">
        <v>51</v>
      </c>
      <c r="C4414" s="7" t="n">
        <v>4</v>
      </c>
      <c r="D4414" s="7" t="n">
        <v>0</v>
      </c>
      <c r="E4414" s="7" t="s">
        <v>278</v>
      </c>
    </row>
    <row r="4415" spans="1:18">
      <c r="A4415" t="s">
        <v>4</v>
      </c>
      <c r="B4415" s="4" t="s">
        <v>5</v>
      </c>
      <c r="C4415" s="4" t="s">
        <v>9</v>
      </c>
    </row>
    <row r="4416" spans="1:18">
      <c r="A4416" t="n">
        <v>44273</v>
      </c>
      <c r="B4416" s="26" t="n">
        <v>16</v>
      </c>
      <c r="C4416" s="7" t="n">
        <v>0</v>
      </c>
    </row>
    <row r="4417" spans="1:13">
      <c r="A4417" t="s">
        <v>4</v>
      </c>
      <c r="B4417" s="4" t="s">
        <v>5</v>
      </c>
      <c r="C4417" s="4" t="s">
        <v>9</v>
      </c>
      <c r="D4417" s="4" t="s">
        <v>7</v>
      </c>
      <c r="E4417" s="4" t="s">
        <v>11</v>
      </c>
      <c r="F4417" s="4" t="s">
        <v>52</v>
      </c>
      <c r="G4417" s="4" t="s">
        <v>7</v>
      </c>
      <c r="H4417" s="4" t="s">
        <v>7</v>
      </c>
    </row>
    <row r="4418" spans="1:13">
      <c r="A4418" t="n">
        <v>44276</v>
      </c>
      <c r="B4418" s="31" t="n">
        <v>26</v>
      </c>
      <c r="C4418" s="7" t="n">
        <v>0</v>
      </c>
      <c r="D4418" s="7" t="n">
        <v>17</v>
      </c>
      <c r="E4418" s="7" t="n">
        <v>62101</v>
      </c>
      <c r="F4418" s="7" t="s">
        <v>548</v>
      </c>
      <c r="G4418" s="7" t="n">
        <v>2</v>
      </c>
      <c r="H4418" s="7" t="n">
        <v>0</v>
      </c>
    </row>
    <row r="4419" spans="1:13">
      <c r="A4419" t="s">
        <v>4</v>
      </c>
      <c r="B4419" s="4" t="s">
        <v>5</v>
      </c>
    </row>
    <row r="4420" spans="1:13">
      <c r="A4420" t="n">
        <v>44335</v>
      </c>
      <c r="B4420" s="32" t="n">
        <v>28</v>
      </c>
    </row>
    <row r="4421" spans="1:13">
      <c r="A4421" t="s">
        <v>4</v>
      </c>
      <c r="B4421" s="4" t="s">
        <v>5</v>
      </c>
      <c r="C4421" s="4" t="s">
        <v>7</v>
      </c>
      <c r="D4421" s="4" t="s">
        <v>9</v>
      </c>
      <c r="E4421" s="4" t="s">
        <v>12</v>
      </c>
      <c r="F4421" s="4" t="s">
        <v>12</v>
      </c>
      <c r="G4421" s="4" t="s">
        <v>12</v>
      </c>
      <c r="H4421" s="4" t="s">
        <v>12</v>
      </c>
    </row>
    <row r="4422" spans="1:13">
      <c r="A4422" t="n">
        <v>44336</v>
      </c>
      <c r="B4422" s="30" t="n">
        <v>51</v>
      </c>
      <c r="C4422" s="7" t="n">
        <v>3</v>
      </c>
      <c r="D4422" s="7" t="n">
        <v>0</v>
      </c>
      <c r="E4422" s="7" t="s">
        <v>243</v>
      </c>
      <c r="F4422" s="7" t="s">
        <v>246</v>
      </c>
      <c r="G4422" s="7" t="s">
        <v>245</v>
      </c>
      <c r="H4422" s="7" t="s">
        <v>246</v>
      </c>
    </row>
    <row r="4423" spans="1:13">
      <c r="A4423" t="s">
        <v>4</v>
      </c>
      <c r="B4423" s="4" t="s">
        <v>5</v>
      </c>
      <c r="C4423" s="4" t="s">
        <v>9</v>
      </c>
      <c r="D4423" s="4" t="s">
        <v>7</v>
      </c>
      <c r="E4423" s="4" t="s">
        <v>10</v>
      </c>
      <c r="F4423" s="4" t="s">
        <v>9</v>
      </c>
    </row>
    <row r="4424" spans="1:13">
      <c r="A4424" t="n">
        <v>44349</v>
      </c>
      <c r="B4424" s="47" t="n">
        <v>59</v>
      </c>
      <c r="C4424" s="7" t="n">
        <v>0</v>
      </c>
      <c r="D4424" s="7" t="n">
        <v>9</v>
      </c>
      <c r="E4424" s="7" t="n">
        <v>0.150000005960464</v>
      </c>
      <c r="F4424" s="7" t="n">
        <v>0</v>
      </c>
    </row>
    <row r="4425" spans="1:13">
      <c r="A4425" t="s">
        <v>4</v>
      </c>
      <c r="B4425" s="4" t="s">
        <v>5</v>
      </c>
      <c r="C4425" s="4" t="s">
        <v>9</v>
      </c>
    </row>
    <row r="4426" spans="1:13">
      <c r="A4426" t="n">
        <v>44359</v>
      </c>
      <c r="B4426" s="26" t="n">
        <v>16</v>
      </c>
      <c r="C4426" s="7" t="n">
        <v>1500</v>
      </c>
    </row>
    <row r="4427" spans="1:13">
      <c r="A4427" t="s">
        <v>4</v>
      </c>
      <c r="B4427" s="4" t="s">
        <v>5</v>
      </c>
      <c r="C4427" s="4" t="s">
        <v>7</v>
      </c>
      <c r="D4427" s="4" t="s">
        <v>9</v>
      </c>
      <c r="E4427" s="4" t="s">
        <v>12</v>
      </c>
      <c r="F4427" s="4" t="s">
        <v>12</v>
      </c>
      <c r="G4427" s="4" t="s">
        <v>12</v>
      </c>
      <c r="H4427" s="4" t="s">
        <v>12</v>
      </c>
    </row>
    <row r="4428" spans="1:13">
      <c r="A4428" t="n">
        <v>44362</v>
      </c>
      <c r="B4428" s="30" t="n">
        <v>51</v>
      </c>
      <c r="C4428" s="7" t="n">
        <v>3</v>
      </c>
      <c r="D4428" s="7" t="n">
        <v>0</v>
      </c>
      <c r="E4428" s="7" t="s">
        <v>266</v>
      </c>
      <c r="F4428" s="7" t="s">
        <v>246</v>
      </c>
      <c r="G4428" s="7" t="s">
        <v>245</v>
      </c>
      <c r="H4428" s="7" t="s">
        <v>246</v>
      </c>
    </row>
    <row r="4429" spans="1:13">
      <c r="A4429" t="s">
        <v>4</v>
      </c>
      <c r="B4429" s="4" t="s">
        <v>5</v>
      </c>
      <c r="C4429" s="4" t="s">
        <v>9</v>
      </c>
      <c r="D4429" s="4" t="s">
        <v>7</v>
      </c>
      <c r="E4429" s="4" t="s">
        <v>12</v>
      </c>
      <c r="F4429" s="4" t="s">
        <v>10</v>
      </c>
      <c r="G4429" s="4" t="s">
        <v>10</v>
      </c>
      <c r="H4429" s="4" t="s">
        <v>10</v>
      </c>
    </row>
    <row r="4430" spans="1:13">
      <c r="A4430" t="n">
        <v>44375</v>
      </c>
      <c r="B4430" s="45" t="n">
        <v>48</v>
      </c>
      <c r="C4430" s="7" t="n">
        <v>0</v>
      </c>
      <c r="D4430" s="7" t="n">
        <v>0</v>
      </c>
      <c r="E4430" s="7" t="s">
        <v>228</v>
      </c>
      <c r="F4430" s="7" t="n">
        <v>0.300000011920929</v>
      </c>
      <c r="G4430" s="7" t="n">
        <v>1</v>
      </c>
      <c r="H4430" s="7" t="n">
        <v>0</v>
      </c>
    </row>
    <row r="4431" spans="1:13">
      <c r="A4431" t="s">
        <v>4</v>
      </c>
      <c r="B4431" s="4" t="s">
        <v>5</v>
      </c>
      <c r="C4431" s="4" t="s">
        <v>9</v>
      </c>
    </row>
    <row r="4432" spans="1:13">
      <c r="A4432" t="n">
        <v>44400</v>
      </c>
      <c r="B4432" s="26" t="n">
        <v>16</v>
      </c>
      <c r="C4432" s="7" t="n">
        <v>500</v>
      </c>
    </row>
    <row r="4433" spans="1:8">
      <c r="A4433" t="s">
        <v>4</v>
      </c>
      <c r="B4433" s="4" t="s">
        <v>5</v>
      </c>
      <c r="C4433" s="4" t="s">
        <v>7</v>
      </c>
      <c r="D4433" s="4" t="s">
        <v>9</v>
      </c>
      <c r="E4433" s="4" t="s">
        <v>12</v>
      </c>
    </row>
    <row r="4434" spans="1:8">
      <c r="A4434" t="n">
        <v>44403</v>
      </c>
      <c r="B4434" s="30" t="n">
        <v>51</v>
      </c>
      <c r="C4434" s="7" t="n">
        <v>4</v>
      </c>
      <c r="D4434" s="7" t="n">
        <v>0</v>
      </c>
      <c r="E4434" s="7" t="s">
        <v>287</v>
      </c>
    </row>
    <row r="4435" spans="1:8">
      <c r="A4435" t="s">
        <v>4</v>
      </c>
      <c r="B4435" s="4" t="s">
        <v>5</v>
      </c>
      <c r="C4435" s="4" t="s">
        <v>9</v>
      </c>
    </row>
    <row r="4436" spans="1:8">
      <c r="A4436" t="n">
        <v>44417</v>
      </c>
      <c r="B4436" s="26" t="n">
        <v>16</v>
      </c>
      <c r="C4436" s="7" t="n">
        <v>0</v>
      </c>
    </row>
    <row r="4437" spans="1:8">
      <c r="A4437" t="s">
        <v>4</v>
      </c>
      <c r="B4437" s="4" t="s">
        <v>5</v>
      </c>
      <c r="C4437" s="4" t="s">
        <v>9</v>
      </c>
      <c r="D4437" s="4" t="s">
        <v>7</v>
      </c>
      <c r="E4437" s="4" t="s">
        <v>11</v>
      </c>
      <c r="F4437" s="4" t="s">
        <v>52</v>
      </c>
      <c r="G4437" s="4" t="s">
        <v>7</v>
      </c>
      <c r="H4437" s="4" t="s">
        <v>7</v>
      </c>
      <c r="I4437" s="4" t="s">
        <v>7</v>
      </c>
      <c r="J4437" s="4" t="s">
        <v>11</v>
      </c>
      <c r="K4437" s="4" t="s">
        <v>52</v>
      </c>
      <c r="L4437" s="4" t="s">
        <v>7</v>
      </c>
      <c r="M4437" s="4" t="s">
        <v>7</v>
      </c>
    </row>
    <row r="4438" spans="1:8">
      <c r="A4438" t="n">
        <v>44420</v>
      </c>
      <c r="B4438" s="31" t="n">
        <v>26</v>
      </c>
      <c r="C4438" s="7" t="n">
        <v>0</v>
      </c>
      <c r="D4438" s="7" t="n">
        <v>17</v>
      </c>
      <c r="E4438" s="7" t="n">
        <v>62102</v>
      </c>
      <c r="F4438" s="7" t="s">
        <v>549</v>
      </c>
      <c r="G4438" s="7" t="n">
        <v>2</v>
      </c>
      <c r="H4438" s="7" t="n">
        <v>3</v>
      </c>
      <c r="I4438" s="7" t="n">
        <v>17</v>
      </c>
      <c r="J4438" s="7" t="n">
        <v>62103</v>
      </c>
      <c r="K4438" s="7" t="s">
        <v>550</v>
      </c>
      <c r="L4438" s="7" t="n">
        <v>2</v>
      </c>
      <c r="M4438" s="7" t="n">
        <v>0</v>
      </c>
    </row>
    <row r="4439" spans="1:8">
      <c r="A4439" t="s">
        <v>4</v>
      </c>
      <c r="B4439" s="4" t="s">
        <v>5</v>
      </c>
    </row>
    <row r="4440" spans="1:8">
      <c r="A4440" t="n">
        <v>44509</v>
      </c>
      <c r="B4440" s="32" t="n">
        <v>28</v>
      </c>
    </row>
    <row r="4441" spans="1:8">
      <c r="A4441" t="s">
        <v>4</v>
      </c>
      <c r="B4441" s="4" t="s">
        <v>5</v>
      </c>
      <c r="C4441" s="4" t="s">
        <v>7</v>
      </c>
      <c r="D4441" s="4" t="s">
        <v>9</v>
      </c>
      <c r="E4441" s="4" t="s">
        <v>7</v>
      </c>
    </row>
    <row r="4442" spans="1:8">
      <c r="A4442" t="n">
        <v>44510</v>
      </c>
      <c r="B4442" s="13" t="n">
        <v>49</v>
      </c>
      <c r="C4442" s="7" t="n">
        <v>1</v>
      </c>
      <c r="D4442" s="7" t="n">
        <v>2000</v>
      </c>
      <c r="E4442" s="7" t="n">
        <v>0</v>
      </c>
    </row>
    <row r="4443" spans="1:8">
      <c r="A4443" t="s">
        <v>4</v>
      </c>
      <c r="B4443" s="4" t="s">
        <v>5</v>
      </c>
      <c r="C4443" s="4" t="s">
        <v>7</v>
      </c>
      <c r="D4443" s="4" t="s">
        <v>9</v>
      </c>
      <c r="E4443" s="4" t="s">
        <v>10</v>
      </c>
    </row>
    <row r="4444" spans="1:8">
      <c r="A4444" t="n">
        <v>44515</v>
      </c>
      <c r="B4444" s="25" t="n">
        <v>58</v>
      </c>
      <c r="C4444" s="7" t="n">
        <v>0</v>
      </c>
      <c r="D4444" s="7" t="n">
        <v>1000</v>
      </c>
      <c r="E4444" s="7" t="n">
        <v>1</v>
      </c>
    </row>
    <row r="4445" spans="1:8">
      <c r="A4445" t="s">
        <v>4</v>
      </c>
      <c r="B4445" s="4" t="s">
        <v>5</v>
      </c>
      <c r="C4445" s="4" t="s">
        <v>7</v>
      </c>
      <c r="D4445" s="4" t="s">
        <v>9</v>
      </c>
    </row>
    <row r="4446" spans="1:8">
      <c r="A4446" t="n">
        <v>44523</v>
      </c>
      <c r="B4446" s="25" t="n">
        <v>58</v>
      </c>
      <c r="C4446" s="7" t="n">
        <v>255</v>
      </c>
      <c r="D4446" s="7" t="n">
        <v>0</v>
      </c>
    </row>
    <row r="4447" spans="1:8">
      <c r="A4447" t="s">
        <v>4</v>
      </c>
      <c r="B4447" s="4" t="s">
        <v>5</v>
      </c>
      <c r="C4447" s="4" t="s">
        <v>7</v>
      </c>
      <c r="D4447" s="4" t="s">
        <v>7</v>
      </c>
      <c r="E4447" s="4" t="s">
        <v>10</v>
      </c>
      <c r="F4447" s="4" t="s">
        <v>10</v>
      </c>
      <c r="G4447" s="4" t="s">
        <v>10</v>
      </c>
      <c r="H4447" s="4" t="s">
        <v>9</v>
      </c>
    </row>
    <row r="4448" spans="1:8">
      <c r="A4448" t="n">
        <v>44527</v>
      </c>
      <c r="B4448" s="55" t="n">
        <v>45</v>
      </c>
      <c r="C4448" s="7" t="n">
        <v>2</v>
      </c>
      <c r="D4448" s="7" t="n">
        <v>3</v>
      </c>
      <c r="E4448" s="7" t="n">
        <v>7.3600001335144</v>
      </c>
      <c r="F4448" s="7" t="n">
        <v>1.11000001430511</v>
      </c>
      <c r="G4448" s="7" t="n">
        <v>-7.82999992370605</v>
      </c>
      <c r="H4448" s="7" t="n">
        <v>0</v>
      </c>
    </row>
    <row r="4449" spans="1:13">
      <c r="A4449" t="s">
        <v>4</v>
      </c>
      <c r="B4449" s="4" t="s">
        <v>5</v>
      </c>
      <c r="C4449" s="4" t="s">
        <v>7</v>
      </c>
      <c r="D4449" s="4" t="s">
        <v>7</v>
      </c>
      <c r="E4449" s="4" t="s">
        <v>10</v>
      </c>
      <c r="F4449" s="4" t="s">
        <v>10</v>
      </c>
      <c r="G4449" s="4" t="s">
        <v>10</v>
      </c>
      <c r="H4449" s="4" t="s">
        <v>9</v>
      </c>
      <c r="I4449" s="4" t="s">
        <v>7</v>
      </c>
    </row>
    <row r="4450" spans="1:13">
      <c r="A4450" t="n">
        <v>44544</v>
      </c>
      <c r="B4450" s="55" t="n">
        <v>45</v>
      </c>
      <c r="C4450" s="7" t="n">
        <v>4</v>
      </c>
      <c r="D4450" s="7" t="n">
        <v>3</v>
      </c>
      <c r="E4450" s="7" t="n">
        <v>9.39000034332275</v>
      </c>
      <c r="F4450" s="7" t="n">
        <v>31.5699996948242</v>
      </c>
      <c r="G4450" s="7" t="n">
        <v>0</v>
      </c>
      <c r="H4450" s="7" t="n">
        <v>0</v>
      </c>
      <c r="I4450" s="7" t="n">
        <v>1</v>
      </c>
    </row>
    <row r="4451" spans="1:13">
      <c r="A4451" t="s">
        <v>4</v>
      </c>
      <c r="B4451" s="4" t="s">
        <v>5</v>
      </c>
      <c r="C4451" s="4" t="s">
        <v>7</v>
      </c>
      <c r="D4451" s="4" t="s">
        <v>7</v>
      </c>
      <c r="E4451" s="4" t="s">
        <v>10</v>
      </c>
      <c r="F4451" s="4" t="s">
        <v>9</v>
      </c>
    </row>
    <row r="4452" spans="1:13">
      <c r="A4452" t="n">
        <v>44562</v>
      </c>
      <c r="B4452" s="55" t="n">
        <v>45</v>
      </c>
      <c r="C4452" s="7" t="n">
        <v>5</v>
      </c>
      <c r="D4452" s="7" t="n">
        <v>3</v>
      </c>
      <c r="E4452" s="7" t="n">
        <v>2.5</v>
      </c>
      <c r="F4452" s="7" t="n">
        <v>0</v>
      </c>
    </row>
    <row r="4453" spans="1:13">
      <c r="A4453" t="s">
        <v>4</v>
      </c>
      <c r="B4453" s="4" t="s">
        <v>5</v>
      </c>
      <c r="C4453" s="4" t="s">
        <v>7</v>
      </c>
      <c r="D4453" s="4" t="s">
        <v>7</v>
      </c>
      <c r="E4453" s="4" t="s">
        <v>10</v>
      </c>
      <c r="F4453" s="4" t="s">
        <v>9</v>
      </c>
    </row>
    <row r="4454" spans="1:13">
      <c r="A4454" t="n">
        <v>44571</v>
      </c>
      <c r="B4454" s="55" t="n">
        <v>45</v>
      </c>
      <c r="C4454" s="7" t="n">
        <v>5</v>
      </c>
      <c r="D4454" s="7" t="n">
        <v>3</v>
      </c>
      <c r="E4454" s="7" t="n">
        <v>2.20000004768372</v>
      </c>
      <c r="F4454" s="7" t="n">
        <v>3000</v>
      </c>
    </row>
    <row r="4455" spans="1:13">
      <c r="A4455" t="s">
        <v>4</v>
      </c>
      <c r="B4455" s="4" t="s">
        <v>5</v>
      </c>
      <c r="C4455" s="4" t="s">
        <v>7</v>
      </c>
      <c r="D4455" s="4" t="s">
        <v>7</v>
      </c>
      <c r="E4455" s="4" t="s">
        <v>10</v>
      </c>
      <c r="F4455" s="4" t="s">
        <v>9</v>
      </c>
    </row>
    <row r="4456" spans="1:13">
      <c r="A4456" t="n">
        <v>44580</v>
      </c>
      <c r="B4456" s="55" t="n">
        <v>45</v>
      </c>
      <c r="C4456" s="7" t="n">
        <v>11</v>
      </c>
      <c r="D4456" s="7" t="n">
        <v>3</v>
      </c>
      <c r="E4456" s="7" t="n">
        <v>40</v>
      </c>
      <c r="F4456" s="7" t="n">
        <v>0</v>
      </c>
    </row>
    <row r="4457" spans="1:13">
      <c r="A4457" t="s">
        <v>4</v>
      </c>
      <c r="B4457" s="4" t="s">
        <v>5</v>
      </c>
      <c r="C4457" s="4" t="s">
        <v>9</v>
      </c>
      <c r="D4457" s="4" t="s">
        <v>9</v>
      </c>
      <c r="E4457" s="4" t="s">
        <v>9</v>
      </c>
    </row>
    <row r="4458" spans="1:13">
      <c r="A4458" t="n">
        <v>44589</v>
      </c>
      <c r="B4458" s="63" t="n">
        <v>61</v>
      </c>
      <c r="C4458" s="7" t="n">
        <v>0</v>
      </c>
      <c r="D4458" s="7" t="n">
        <v>1600</v>
      </c>
      <c r="E4458" s="7" t="n">
        <v>0</v>
      </c>
    </row>
    <row r="4459" spans="1:13">
      <c r="A4459" t="s">
        <v>4</v>
      </c>
      <c r="B4459" s="4" t="s">
        <v>5</v>
      </c>
      <c r="C4459" s="4" t="s">
        <v>9</v>
      </c>
      <c r="D4459" s="4" t="s">
        <v>11</v>
      </c>
    </row>
    <row r="4460" spans="1:13">
      <c r="A4460" t="n">
        <v>44596</v>
      </c>
      <c r="B4460" s="62" t="n">
        <v>44</v>
      </c>
      <c r="C4460" s="7" t="n">
        <v>1600</v>
      </c>
      <c r="D4460" s="7" t="n">
        <v>128</v>
      </c>
    </row>
    <row r="4461" spans="1:13">
      <c r="A4461" t="s">
        <v>4</v>
      </c>
      <c r="B4461" s="4" t="s">
        <v>5</v>
      </c>
      <c r="C4461" s="4" t="s">
        <v>9</v>
      </c>
      <c r="D4461" s="4" t="s">
        <v>11</v>
      </c>
    </row>
    <row r="4462" spans="1:13">
      <c r="A4462" t="n">
        <v>44603</v>
      </c>
      <c r="B4462" s="62" t="n">
        <v>44</v>
      </c>
      <c r="C4462" s="7" t="n">
        <v>1600</v>
      </c>
      <c r="D4462" s="7" t="n">
        <v>32</v>
      </c>
    </row>
    <row r="4463" spans="1:13">
      <c r="A4463" t="s">
        <v>4</v>
      </c>
      <c r="B4463" s="4" t="s">
        <v>5</v>
      </c>
      <c r="C4463" s="4" t="s">
        <v>9</v>
      </c>
      <c r="D4463" s="4" t="s">
        <v>10</v>
      </c>
      <c r="E4463" s="4" t="s">
        <v>10</v>
      </c>
      <c r="F4463" s="4" t="s">
        <v>10</v>
      </c>
      <c r="G4463" s="4" t="s">
        <v>10</v>
      </c>
    </row>
    <row r="4464" spans="1:13">
      <c r="A4464" t="n">
        <v>44610</v>
      </c>
      <c r="B4464" s="42" t="n">
        <v>46</v>
      </c>
      <c r="C4464" s="7" t="n">
        <v>0</v>
      </c>
      <c r="D4464" s="7" t="n">
        <v>7.25</v>
      </c>
      <c r="E4464" s="7" t="n">
        <v>0</v>
      </c>
      <c r="F4464" s="7" t="n">
        <v>-9.44999980926514</v>
      </c>
      <c r="G4464" s="7" t="n">
        <v>2.29999995231628</v>
      </c>
    </row>
    <row r="4465" spans="1:9">
      <c r="A4465" t="s">
        <v>4</v>
      </c>
      <c r="B4465" s="4" t="s">
        <v>5</v>
      </c>
      <c r="C4465" s="4" t="s">
        <v>9</v>
      </c>
      <c r="D4465" s="4" t="s">
        <v>7</v>
      </c>
      <c r="E4465" s="4" t="s">
        <v>12</v>
      </c>
      <c r="F4465" s="4" t="s">
        <v>10</v>
      </c>
      <c r="G4465" s="4" t="s">
        <v>10</v>
      </c>
      <c r="H4465" s="4" t="s">
        <v>10</v>
      </c>
    </row>
    <row r="4466" spans="1:9">
      <c r="A4466" t="n">
        <v>44629</v>
      </c>
      <c r="B4466" s="45" t="n">
        <v>48</v>
      </c>
      <c r="C4466" s="7" t="n">
        <v>0</v>
      </c>
      <c r="D4466" s="7" t="n">
        <v>0</v>
      </c>
      <c r="E4466" s="7" t="s">
        <v>136</v>
      </c>
      <c r="F4466" s="7" t="n">
        <v>0</v>
      </c>
      <c r="G4466" s="7" t="n">
        <v>1</v>
      </c>
      <c r="H4466" s="7" t="n">
        <v>0</v>
      </c>
    </row>
    <row r="4467" spans="1:9">
      <c r="A4467" t="s">
        <v>4</v>
      </c>
      <c r="B4467" s="4" t="s">
        <v>5</v>
      </c>
      <c r="C4467" s="4" t="s">
        <v>9</v>
      </c>
      <c r="D4467" s="4" t="s">
        <v>7</v>
      </c>
      <c r="E4467" s="4" t="s">
        <v>12</v>
      </c>
      <c r="F4467" s="4" t="s">
        <v>10</v>
      </c>
      <c r="G4467" s="4" t="s">
        <v>10</v>
      </c>
      <c r="H4467" s="4" t="s">
        <v>10</v>
      </c>
    </row>
    <row r="4468" spans="1:9">
      <c r="A4468" t="n">
        <v>44656</v>
      </c>
      <c r="B4468" s="45" t="n">
        <v>48</v>
      </c>
      <c r="C4468" s="7" t="n">
        <v>28</v>
      </c>
      <c r="D4468" s="7" t="n">
        <v>0</v>
      </c>
      <c r="E4468" s="7" t="s">
        <v>136</v>
      </c>
      <c r="F4468" s="7" t="n">
        <v>0</v>
      </c>
      <c r="G4468" s="7" t="n">
        <v>1</v>
      </c>
      <c r="H4468" s="7" t="n">
        <v>0</v>
      </c>
    </row>
    <row r="4469" spans="1:9">
      <c r="A4469" t="s">
        <v>4</v>
      </c>
      <c r="B4469" s="4" t="s">
        <v>5</v>
      </c>
      <c r="C4469" s="4" t="s">
        <v>7</v>
      </c>
      <c r="D4469" s="4" t="s">
        <v>12</v>
      </c>
      <c r="E4469" s="4" t="s">
        <v>9</v>
      </c>
    </row>
    <row r="4470" spans="1:9">
      <c r="A4470" t="n">
        <v>44683</v>
      </c>
      <c r="B4470" s="16" t="n">
        <v>94</v>
      </c>
      <c r="C4470" s="7" t="n">
        <v>0</v>
      </c>
      <c r="D4470" s="7" t="s">
        <v>535</v>
      </c>
      <c r="E4470" s="7" t="n">
        <v>1</v>
      </c>
    </row>
    <row r="4471" spans="1:9">
      <c r="A4471" t="s">
        <v>4</v>
      </c>
      <c r="B4471" s="4" t="s">
        <v>5</v>
      </c>
      <c r="C4471" s="4" t="s">
        <v>7</v>
      </c>
      <c r="D4471" s="4" t="s">
        <v>12</v>
      </c>
      <c r="E4471" s="4" t="s">
        <v>9</v>
      </c>
    </row>
    <row r="4472" spans="1:9">
      <c r="A4472" t="n">
        <v>44695</v>
      </c>
      <c r="B4472" s="16" t="n">
        <v>94</v>
      </c>
      <c r="C4472" s="7" t="n">
        <v>0</v>
      </c>
      <c r="D4472" s="7" t="s">
        <v>535</v>
      </c>
      <c r="E4472" s="7" t="n">
        <v>2</v>
      </c>
    </row>
    <row r="4473" spans="1:9">
      <c r="A4473" t="s">
        <v>4</v>
      </c>
      <c r="B4473" s="4" t="s">
        <v>5</v>
      </c>
      <c r="C4473" s="4" t="s">
        <v>7</v>
      </c>
      <c r="D4473" s="4" t="s">
        <v>12</v>
      </c>
      <c r="E4473" s="4" t="s">
        <v>9</v>
      </c>
    </row>
    <row r="4474" spans="1:9">
      <c r="A4474" t="n">
        <v>44707</v>
      </c>
      <c r="B4474" s="16" t="n">
        <v>94</v>
      </c>
      <c r="C4474" s="7" t="n">
        <v>1</v>
      </c>
      <c r="D4474" s="7" t="s">
        <v>535</v>
      </c>
      <c r="E4474" s="7" t="n">
        <v>4</v>
      </c>
    </row>
    <row r="4475" spans="1:9">
      <c r="A4475" t="s">
        <v>4</v>
      </c>
      <c r="B4475" s="4" t="s">
        <v>5</v>
      </c>
      <c r="C4475" s="4" t="s">
        <v>9</v>
      </c>
    </row>
    <row r="4476" spans="1:9">
      <c r="A4476" t="n">
        <v>44719</v>
      </c>
      <c r="B4476" s="26" t="n">
        <v>16</v>
      </c>
      <c r="C4476" s="7" t="n">
        <v>1000</v>
      </c>
    </row>
    <row r="4477" spans="1:9">
      <c r="A4477" t="s">
        <v>4</v>
      </c>
      <c r="B4477" s="4" t="s">
        <v>5</v>
      </c>
      <c r="C4477" s="4" t="s">
        <v>7</v>
      </c>
      <c r="D4477" s="4" t="s">
        <v>7</v>
      </c>
    </row>
    <row r="4478" spans="1:9">
      <c r="A4478" t="n">
        <v>44722</v>
      </c>
      <c r="B4478" s="13" t="n">
        <v>49</v>
      </c>
      <c r="C4478" s="7" t="n">
        <v>2</v>
      </c>
      <c r="D4478" s="7" t="n">
        <v>0</v>
      </c>
    </row>
    <row r="4479" spans="1:9">
      <c r="A4479" t="s">
        <v>4</v>
      </c>
      <c r="B4479" s="4" t="s">
        <v>5</v>
      </c>
      <c r="C4479" s="4" t="s">
        <v>7</v>
      </c>
      <c r="D4479" s="4" t="s">
        <v>9</v>
      </c>
      <c r="E4479" s="4" t="s">
        <v>11</v>
      </c>
      <c r="F4479" s="4" t="s">
        <v>9</v>
      </c>
      <c r="G4479" s="4" t="s">
        <v>11</v>
      </c>
      <c r="H4479" s="4" t="s">
        <v>7</v>
      </c>
    </row>
    <row r="4480" spans="1:9">
      <c r="A4480" t="n">
        <v>44725</v>
      </c>
      <c r="B4480" s="13" t="n">
        <v>49</v>
      </c>
      <c r="C4480" s="7" t="n">
        <v>0</v>
      </c>
      <c r="D4480" s="7" t="n">
        <v>500</v>
      </c>
      <c r="E4480" s="7" t="n">
        <v>1060320051</v>
      </c>
      <c r="F4480" s="7" t="n">
        <v>0</v>
      </c>
      <c r="G4480" s="7" t="n">
        <v>0</v>
      </c>
      <c r="H4480" s="7" t="n">
        <v>0</v>
      </c>
    </row>
    <row r="4481" spans="1:8">
      <c r="A4481" t="s">
        <v>4</v>
      </c>
      <c r="B4481" s="4" t="s">
        <v>5</v>
      </c>
      <c r="C4481" s="4" t="s">
        <v>7</v>
      </c>
      <c r="D4481" s="4" t="s">
        <v>9</v>
      </c>
      <c r="E4481" s="4" t="s">
        <v>10</v>
      </c>
    </row>
    <row r="4482" spans="1:8">
      <c r="A4482" t="n">
        <v>44740</v>
      </c>
      <c r="B4482" s="25" t="n">
        <v>58</v>
      </c>
      <c r="C4482" s="7" t="n">
        <v>100</v>
      </c>
      <c r="D4482" s="7" t="n">
        <v>1000</v>
      </c>
      <c r="E4482" s="7" t="n">
        <v>1</v>
      </c>
    </row>
    <row r="4483" spans="1:8">
      <c r="A4483" t="s">
        <v>4</v>
      </c>
      <c r="B4483" s="4" t="s">
        <v>5</v>
      </c>
      <c r="C4483" s="4" t="s">
        <v>7</v>
      </c>
      <c r="D4483" s="4" t="s">
        <v>9</v>
      </c>
    </row>
    <row r="4484" spans="1:8">
      <c r="A4484" t="n">
        <v>44748</v>
      </c>
      <c r="B4484" s="25" t="n">
        <v>58</v>
      </c>
      <c r="C4484" s="7" t="n">
        <v>255</v>
      </c>
      <c r="D4484" s="7" t="n">
        <v>0</v>
      </c>
    </row>
    <row r="4485" spans="1:8">
      <c r="A4485" t="s">
        <v>4</v>
      </c>
      <c r="B4485" s="4" t="s">
        <v>5</v>
      </c>
      <c r="C4485" s="4" t="s">
        <v>9</v>
      </c>
      <c r="D4485" s="4" t="s">
        <v>7</v>
      </c>
      <c r="E4485" s="4" t="s">
        <v>7</v>
      </c>
      <c r="F4485" s="4" t="s">
        <v>12</v>
      </c>
    </row>
    <row r="4486" spans="1:8">
      <c r="A4486" t="n">
        <v>44752</v>
      </c>
      <c r="B4486" s="48" t="n">
        <v>47</v>
      </c>
      <c r="C4486" s="7" t="n">
        <v>1600</v>
      </c>
      <c r="D4486" s="7" t="n">
        <v>0</v>
      </c>
      <c r="E4486" s="7" t="n">
        <v>0</v>
      </c>
      <c r="F4486" s="7" t="s">
        <v>534</v>
      </c>
    </row>
    <row r="4487" spans="1:8">
      <c r="A4487" t="s">
        <v>4</v>
      </c>
      <c r="B4487" s="4" t="s">
        <v>5</v>
      </c>
      <c r="C4487" s="4" t="s">
        <v>9</v>
      </c>
      <c r="D4487" s="4" t="s">
        <v>11</v>
      </c>
      <c r="E4487" s="4" t="s">
        <v>7</v>
      </c>
    </row>
    <row r="4488" spans="1:8">
      <c r="A4488" t="n">
        <v>44768</v>
      </c>
      <c r="B4488" s="76" t="n">
        <v>35</v>
      </c>
      <c r="C4488" s="7" t="n">
        <v>1600</v>
      </c>
      <c r="D4488" s="7" t="n">
        <v>0</v>
      </c>
      <c r="E4488" s="7" t="n">
        <v>0</v>
      </c>
    </row>
    <row r="4489" spans="1:8">
      <c r="A4489" t="s">
        <v>4</v>
      </c>
      <c r="B4489" s="4" t="s">
        <v>5</v>
      </c>
      <c r="C4489" s="4" t="s">
        <v>9</v>
      </c>
      <c r="D4489" s="4" t="s">
        <v>9</v>
      </c>
      <c r="E4489" s="4" t="s">
        <v>9</v>
      </c>
    </row>
    <row r="4490" spans="1:8">
      <c r="A4490" t="n">
        <v>44776</v>
      </c>
      <c r="B4490" s="63" t="n">
        <v>61</v>
      </c>
      <c r="C4490" s="7" t="n">
        <v>0</v>
      </c>
      <c r="D4490" s="7" t="n">
        <v>28</v>
      </c>
      <c r="E4490" s="7" t="n">
        <v>1000</v>
      </c>
    </row>
    <row r="4491" spans="1:8">
      <c r="A4491" t="s">
        <v>4</v>
      </c>
      <c r="B4491" s="4" t="s">
        <v>5</v>
      </c>
      <c r="C4491" s="4" t="s">
        <v>9</v>
      </c>
      <c r="D4491" s="4" t="s">
        <v>10</v>
      </c>
      <c r="E4491" s="4" t="s">
        <v>10</v>
      </c>
      <c r="F4491" s="4" t="s">
        <v>7</v>
      </c>
    </row>
    <row r="4492" spans="1:8">
      <c r="A4492" t="n">
        <v>44783</v>
      </c>
      <c r="B4492" s="68" t="n">
        <v>52</v>
      </c>
      <c r="C4492" s="7" t="n">
        <v>1600</v>
      </c>
      <c r="D4492" s="7" t="n">
        <v>265.799987792969</v>
      </c>
      <c r="E4492" s="7" t="n">
        <v>10</v>
      </c>
      <c r="F4492" s="7" t="n">
        <v>0</v>
      </c>
    </row>
    <row r="4493" spans="1:8">
      <c r="A4493" t="s">
        <v>4</v>
      </c>
      <c r="B4493" s="4" t="s">
        <v>5</v>
      </c>
      <c r="C4493" s="4" t="s">
        <v>9</v>
      </c>
    </row>
    <row r="4494" spans="1:8">
      <c r="A4494" t="n">
        <v>44795</v>
      </c>
      <c r="B4494" s="69" t="n">
        <v>54</v>
      </c>
      <c r="C4494" s="7" t="n">
        <v>1600</v>
      </c>
    </row>
    <row r="4495" spans="1:8">
      <c r="A4495" t="s">
        <v>4</v>
      </c>
      <c r="B4495" s="4" t="s">
        <v>5</v>
      </c>
      <c r="C4495" s="4" t="s">
        <v>9</v>
      </c>
      <c r="D4495" s="4" t="s">
        <v>9</v>
      </c>
      <c r="E4495" s="4" t="s">
        <v>10</v>
      </c>
      <c r="F4495" s="4" t="s">
        <v>10</v>
      </c>
      <c r="G4495" s="4" t="s">
        <v>10</v>
      </c>
      <c r="H4495" s="4" t="s">
        <v>10</v>
      </c>
      <c r="I4495" s="4" t="s">
        <v>7</v>
      </c>
      <c r="J4495" s="4" t="s">
        <v>9</v>
      </c>
    </row>
    <row r="4496" spans="1:8">
      <c r="A4496" t="n">
        <v>44798</v>
      </c>
      <c r="B4496" s="66" t="n">
        <v>55</v>
      </c>
      <c r="C4496" s="7" t="n">
        <v>1600</v>
      </c>
      <c r="D4496" s="7" t="n">
        <v>65024</v>
      </c>
      <c r="E4496" s="7" t="n">
        <v>0</v>
      </c>
      <c r="F4496" s="7" t="n">
        <v>0</v>
      </c>
      <c r="G4496" s="7" t="n">
        <v>10</v>
      </c>
      <c r="H4496" s="7" t="n">
        <v>1.20000004768372</v>
      </c>
      <c r="I4496" s="7" t="n">
        <v>1</v>
      </c>
      <c r="J4496" s="7" t="n">
        <v>0</v>
      </c>
    </row>
    <row r="4497" spans="1:10">
      <c r="A4497" t="s">
        <v>4</v>
      </c>
      <c r="B4497" s="4" t="s">
        <v>5</v>
      </c>
      <c r="C4497" s="4" t="s">
        <v>7</v>
      </c>
      <c r="D4497" s="4" t="s">
        <v>9</v>
      </c>
      <c r="E4497" s="4" t="s">
        <v>12</v>
      </c>
    </row>
    <row r="4498" spans="1:10">
      <c r="A4498" t="n">
        <v>44822</v>
      </c>
      <c r="B4498" s="30" t="n">
        <v>51</v>
      </c>
      <c r="C4498" s="7" t="n">
        <v>4</v>
      </c>
      <c r="D4498" s="7" t="n">
        <v>0</v>
      </c>
      <c r="E4498" s="7" t="s">
        <v>87</v>
      </c>
    </row>
    <row r="4499" spans="1:10">
      <c r="A4499" t="s">
        <v>4</v>
      </c>
      <c r="B4499" s="4" t="s">
        <v>5</v>
      </c>
      <c r="C4499" s="4" t="s">
        <v>9</v>
      </c>
    </row>
    <row r="4500" spans="1:10">
      <c r="A4500" t="n">
        <v>44835</v>
      </c>
      <c r="B4500" s="26" t="n">
        <v>16</v>
      </c>
      <c r="C4500" s="7" t="n">
        <v>0</v>
      </c>
    </row>
    <row r="4501" spans="1:10">
      <c r="A4501" t="s">
        <v>4</v>
      </c>
      <c r="B4501" s="4" t="s">
        <v>5</v>
      </c>
      <c r="C4501" s="4" t="s">
        <v>9</v>
      </c>
      <c r="D4501" s="4" t="s">
        <v>7</v>
      </c>
      <c r="E4501" s="4" t="s">
        <v>11</v>
      </c>
      <c r="F4501" s="4" t="s">
        <v>52</v>
      </c>
      <c r="G4501" s="4" t="s">
        <v>7</v>
      </c>
      <c r="H4501" s="4" t="s">
        <v>7</v>
      </c>
    </row>
    <row r="4502" spans="1:10">
      <c r="A4502" t="n">
        <v>44838</v>
      </c>
      <c r="B4502" s="31" t="n">
        <v>26</v>
      </c>
      <c r="C4502" s="7" t="n">
        <v>0</v>
      </c>
      <c r="D4502" s="7" t="n">
        <v>17</v>
      </c>
      <c r="E4502" s="7" t="n">
        <v>62104</v>
      </c>
      <c r="F4502" s="7" t="s">
        <v>551</v>
      </c>
      <c r="G4502" s="7" t="n">
        <v>2</v>
      </c>
      <c r="H4502" s="7" t="n">
        <v>0</v>
      </c>
    </row>
    <row r="4503" spans="1:10">
      <c r="A4503" t="s">
        <v>4</v>
      </c>
      <c r="B4503" s="4" t="s">
        <v>5</v>
      </c>
    </row>
    <row r="4504" spans="1:10">
      <c r="A4504" t="n">
        <v>44897</v>
      </c>
      <c r="B4504" s="32" t="n">
        <v>28</v>
      </c>
    </row>
    <row r="4505" spans="1:10">
      <c r="A4505" t="s">
        <v>4</v>
      </c>
      <c r="B4505" s="4" t="s">
        <v>5</v>
      </c>
      <c r="C4505" s="4" t="s">
        <v>7</v>
      </c>
      <c r="D4505" s="4" t="s">
        <v>9</v>
      </c>
      <c r="E4505" s="4" t="s">
        <v>10</v>
      </c>
    </row>
    <row r="4506" spans="1:10">
      <c r="A4506" t="n">
        <v>44898</v>
      </c>
      <c r="B4506" s="25" t="n">
        <v>58</v>
      </c>
      <c r="C4506" s="7" t="n">
        <v>101</v>
      </c>
      <c r="D4506" s="7" t="n">
        <v>500</v>
      </c>
      <c r="E4506" s="7" t="n">
        <v>1</v>
      </c>
    </row>
    <row r="4507" spans="1:10">
      <c r="A4507" t="s">
        <v>4</v>
      </c>
      <c r="B4507" s="4" t="s">
        <v>5</v>
      </c>
      <c r="C4507" s="4" t="s">
        <v>7</v>
      </c>
      <c r="D4507" s="4" t="s">
        <v>9</v>
      </c>
    </row>
    <row r="4508" spans="1:10">
      <c r="A4508" t="n">
        <v>44906</v>
      </c>
      <c r="B4508" s="25" t="n">
        <v>58</v>
      </c>
      <c r="C4508" s="7" t="n">
        <v>254</v>
      </c>
      <c r="D4508" s="7" t="n">
        <v>0</v>
      </c>
    </row>
    <row r="4509" spans="1:10">
      <c r="A4509" t="s">
        <v>4</v>
      </c>
      <c r="B4509" s="4" t="s">
        <v>5</v>
      </c>
      <c r="C4509" s="4" t="s">
        <v>7</v>
      </c>
      <c r="D4509" s="4" t="s">
        <v>7</v>
      </c>
      <c r="E4509" s="4" t="s">
        <v>10</v>
      </c>
      <c r="F4509" s="4" t="s">
        <v>10</v>
      </c>
      <c r="G4509" s="4" t="s">
        <v>10</v>
      </c>
      <c r="H4509" s="4" t="s">
        <v>9</v>
      </c>
    </row>
    <row r="4510" spans="1:10">
      <c r="A4510" t="n">
        <v>44910</v>
      </c>
      <c r="B4510" s="55" t="n">
        <v>45</v>
      </c>
      <c r="C4510" s="7" t="n">
        <v>2</v>
      </c>
      <c r="D4510" s="7" t="n">
        <v>3</v>
      </c>
      <c r="E4510" s="7" t="n">
        <v>7.21999979019165</v>
      </c>
      <c r="F4510" s="7" t="n">
        <v>1.14999997615814</v>
      </c>
      <c r="G4510" s="7" t="n">
        <v>-7.25</v>
      </c>
      <c r="H4510" s="7" t="n">
        <v>0</v>
      </c>
    </row>
    <row r="4511" spans="1:10">
      <c r="A4511" t="s">
        <v>4</v>
      </c>
      <c r="B4511" s="4" t="s">
        <v>5</v>
      </c>
      <c r="C4511" s="4" t="s">
        <v>7</v>
      </c>
      <c r="D4511" s="4" t="s">
        <v>7</v>
      </c>
      <c r="E4511" s="4" t="s">
        <v>10</v>
      </c>
      <c r="F4511" s="4" t="s">
        <v>10</v>
      </c>
      <c r="G4511" s="4" t="s">
        <v>10</v>
      </c>
      <c r="H4511" s="4" t="s">
        <v>9</v>
      </c>
      <c r="I4511" s="4" t="s">
        <v>7</v>
      </c>
    </row>
    <row r="4512" spans="1:10">
      <c r="A4512" t="n">
        <v>44927</v>
      </c>
      <c r="B4512" s="55" t="n">
        <v>45</v>
      </c>
      <c r="C4512" s="7" t="n">
        <v>4</v>
      </c>
      <c r="D4512" s="7" t="n">
        <v>3</v>
      </c>
      <c r="E4512" s="7" t="n">
        <v>1.13999998569489</v>
      </c>
      <c r="F4512" s="7" t="n">
        <v>140.699996948242</v>
      </c>
      <c r="G4512" s="7" t="n">
        <v>0</v>
      </c>
      <c r="H4512" s="7" t="n">
        <v>0</v>
      </c>
      <c r="I4512" s="7" t="n">
        <v>1</v>
      </c>
    </row>
    <row r="4513" spans="1:9">
      <c r="A4513" t="s">
        <v>4</v>
      </c>
      <c r="B4513" s="4" t="s">
        <v>5</v>
      </c>
      <c r="C4513" s="4" t="s">
        <v>7</v>
      </c>
      <c r="D4513" s="4" t="s">
        <v>7</v>
      </c>
      <c r="E4513" s="4" t="s">
        <v>10</v>
      </c>
      <c r="F4513" s="4" t="s">
        <v>9</v>
      </c>
    </row>
    <row r="4514" spans="1:9">
      <c r="A4514" t="n">
        <v>44945</v>
      </c>
      <c r="B4514" s="55" t="n">
        <v>45</v>
      </c>
      <c r="C4514" s="7" t="n">
        <v>5</v>
      </c>
      <c r="D4514" s="7" t="n">
        <v>3</v>
      </c>
      <c r="E4514" s="7" t="n">
        <v>1</v>
      </c>
      <c r="F4514" s="7" t="n">
        <v>0</v>
      </c>
    </row>
    <row r="4515" spans="1:9">
      <c r="A4515" t="s">
        <v>4</v>
      </c>
      <c r="B4515" s="4" t="s">
        <v>5</v>
      </c>
      <c r="C4515" s="4" t="s">
        <v>7</v>
      </c>
      <c r="D4515" s="4" t="s">
        <v>7</v>
      </c>
      <c r="E4515" s="4" t="s">
        <v>10</v>
      </c>
      <c r="F4515" s="4" t="s">
        <v>9</v>
      </c>
    </row>
    <row r="4516" spans="1:9">
      <c r="A4516" t="n">
        <v>44954</v>
      </c>
      <c r="B4516" s="55" t="n">
        <v>45</v>
      </c>
      <c r="C4516" s="7" t="n">
        <v>11</v>
      </c>
      <c r="D4516" s="7" t="n">
        <v>3</v>
      </c>
      <c r="E4516" s="7" t="n">
        <v>40</v>
      </c>
      <c r="F4516" s="7" t="n">
        <v>0</v>
      </c>
    </row>
    <row r="4517" spans="1:9">
      <c r="A4517" t="s">
        <v>4</v>
      </c>
      <c r="B4517" s="4" t="s">
        <v>5</v>
      </c>
      <c r="C4517" s="4" t="s">
        <v>7</v>
      </c>
      <c r="D4517" s="4" t="s">
        <v>7</v>
      </c>
      <c r="E4517" s="4" t="s">
        <v>10</v>
      </c>
      <c r="F4517" s="4" t="s">
        <v>9</v>
      </c>
    </row>
    <row r="4518" spans="1:9">
      <c r="A4518" t="n">
        <v>44963</v>
      </c>
      <c r="B4518" s="55" t="n">
        <v>45</v>
      </c>
      <c r="C4518" s="7" t="n">
        <v>5</v>
      </c>
      <c r="D4518" s="7" t="n">
        <v>3</v>
      </c>
      <c r="E4518" s="7" t="n">
        <v>1.5</v>
      </c>
      <c r="F4518" s="7" t="n">
        <v>20000</v>
      </c>
    </row>
    <row r="4519" spans="1:9">
      <c r="A4519" t="s">
        <v>4</v>
      </c>
      <c r="B4519" s="4" t="s">
        <v>5</v>
      </c>
      <c r="C4519" s="4" t="s">
        <v>9</v>
      </c>
      <c r="D4519" s="4" t="s">
        <v>11</v>
      </c>
    </row>
    <row r="4520" spans="1:9">
      <c r="A4520" t="n">
        <v>44972</v>
      </c>
      <c r="B4520" s="43" t="n">
        <v>43</v>
      </c>
      <c r="C4520" s="7" t="n">
        <v>1600</v>
      </c>
      <c r="D4520" s="7" t="n">
        <v>128</v>
      </c>
    </row>
    <row r="4521" spans="1:9">
      <c r="A4521" t="s">
        <v>4</v>
      </c>
      <c r="B4521" s="4" t="s">
        <v>5</v>
      </c>
      <c r="C4521" s="4" t="s">
        <v>9</v>
      </c>
      <c r="D4521" s="4" t="s">
        <v>11</v>
      </c>
    </row>
    <row r="4522" spans="1:9">
      <c r="A4522" t="n">
        <v>44979</v>
      </c>
      <c r="B4522" s="43" t="n">
        <v>43</v>
      </c>
      <c r="C4522" s="7" t="n">
        <v>1600</v>
      </c>
      <c r="D4522" s="7" t="n">
        <v>32</v>
      </c>
    </row>
    <row r="4523" spans="1:9">
      <c r="A4523" t="s">
        <v>4</v>
      </c>
      <c r="B4523" s="4" t="s">
        <v>5</v>
      </c>
      <c r="C4523" s="4" t="s">
        <v>7</v>
      </c>
      <c r="D4523" s="4" t="s">
        <v>9</v>
      </c>
    </row>
    <row r="4524" spans="1:9">
      <c r="A4524" t="n">
        <v>44986</v>
      </c>
      <c r="B4524" s="25" t="n">
        <v>58</v>
      </c>
      <c r="C4524" s="7" t="n">
        <v>255</v>
      </c>
      <c r="D4524" s="7" t="n">
        <v>0</v>
      </c>
    </row>
    <row r="4525" spans="1:9">
      <c r="A4525" t="s">
        <v>4</v>
      </c>
      <c r="B4525" s="4" t="s">
        <v>5</v>
      </c>
      <c r="C4525" s="4" t="s">
        <v>9</v>
      </c>
      <c r="D4525" s="4" t="s">
        <v>7</v>
      </c>
      <c r="E4525" s="4" t="s">
        <v>7</v>
      </c>
      <c r="F4525" s="4" t="s">
        <v>12</v>
      </c>
    </row>
    <row r="4526" spans="1:9">
      <c r="A4526" t="n">
        <v>44990</v>
      </c>
      <c r="B4526" s="48" t="n">
        <v>47</v>
      </c>
      <c r="C4526" s="7" t="n">
        <v>28</v>
      </c>
      <c r="D4526" s="7" t="n">
        <v>0</v>
      </c>
      <c r="E4526" s="7" t="n">
        <v>0</v>
      </c>
      <c r="F4526" s="7" t="s">
        <v>209</v>
      </c>
    </row>
    <row r="4527" spans="1:9">
      <c r="A4527" t="s">
        <v>4</v>
      </c>
      <c r="B4527" s="4" t="s">
        <v>5</v>
      </c>
      <c r="C4527" s="4" t="s">
        <v>7</v>
      </c>
      <c r="D4527" s="4" t="s">
        <v>9</v>
      </c>
      <c r="E4527" s="4" t="s">
        <v>12</v>
      </c>
    </row>
    <row r="4528" spans="1:9">
      <c r="A4528" t="n">
        <v>45013</v>
      </c>
      <c r="B4528" s="30" t="n">
        <v>51</v>
      </c>
      <c r="C4528" s="7" t="n">
        <v>4</v>
      </c>
      <c r="D4528" s="7" t="n">
        <v>28</v>
      </c>
      <c r="E4528" s="7" t="s">
        <v>287</v>
      </c>
    </row>
    <row r="4529" spans="1:6">
      <c r="A4529" t="s">
        <v>4</v>
      </c>
      <c r="B4529" s="4" t="s">
        <v>5</v>
      </c>
      <c r="C4529" s="4" t="s">
        <v>9</v>
      </c>
    </row>
    <row r="4530" spans="1:6">
      <c r="A4530" t="n">
        <v>45027</v>
      </c>
      <c r="B4530" s="26" t="n">
        <v>16</v>
      </c>
      <c r="C4530" s="7" t="n">
        <v>0</v>
      </c>
    </row>
    <row r="4531" spans="1:6">
      <c r="A4531" t="s">
        <v>4</v>
      </c>
      <c r="B4531" s="4" t="s">
        <v>5</v>
      </c>
      <c r="C4531" s="4" t="s">
        <v>9</v>
      </c>
      <c r="D4531" s="4" t="s">
        <v>7</v>
      </c>
      <c r="E4531" s="4" t="s">
        <v>11</v>
      </c>
      <c r="F4531" s="4" t="s">
        <v>52</v>
      </c>
      <c r="G4531" s="4" t="s">
        <v>7</v>
      </c>
      <c r="H4531" s="4" t="s">
        <v>7</v>
      </c>
      <c r="I4531" s="4" t="s">
        <v>7</v>
      </c>
      <c r="J4531" s="4" t="s">
        <v>11</v>
      </c>
      <c r="K4531" s="4" t="s">
        <v>52</v>
      </c>
      <c r="L4531" s="4" t="s">
        <v>7</v>
      </c>
      <c r="M4531" s="4" t="s">
        <v>7</v>
      </c>
      <c r="N4531" s="4" t="s">
        <v>7</v>
      </c>
      <c r="O4531" s="4" t="s">
        <v>11</v>
      </c>
      <c r="P4531" s="4" t="s">
        <v>52</v>
      </c>
      <c r="Q4531" s="4" t="s">
        <v>7</v>
      </c>
      <c r="R4531" s="4" t="s">
        <v>7</v>
      </c>
    </row>
    <row r="4532" spans="1:6">
      <c r="A4532" t="n">
        <v>45030</v>
      </c>
      <c r="B4532" s="31" t="n">
        <v>26</v>
      </c>
      <c r="C4532" s="7" t="n">
        <v>28</v>
      </c>
      <c r="D4532" s="7" t="n">
        <v>17</v>
      </c>
      <c r="E4532" s="7" t="n">
        <v>33376</v>
      </c>
      <c r="F4532" s="7" t="s">
        <v>552</v>
      </c>
      <c r="G4532" s="7" t="n">
        <v>2</v>
      </c>
      <c r="H4532" s="7" t="n">
        <v>3</v>
      </c>
      <c r="I4532" s="7" t="n">
        <v>17</v>
      </c>
      <c r="J4532" s="7" t="n">
        <v>33377</v>
      </c>
      <c r="K4532" s="7" t="s">
        <v>553</v>
      </c>
      <c r="L4532" s="7" t="n">
        <v>2</v>
      </c>
      <c r="M4532" s="7" t="n">
        <v>3</v>
      </c>
      <c r="N4532" s="7" t="n">
        <v>17</v>
      </c>
      <c r="O4532" s="7" t="n">
        <v>33378</v>
      </c>
      <c r="P4532" s="7" t="s">
        <v>554</v>
      </c>
      <c r="Q4532" s="7" t="n">
        <v>2</v>
      </c>
      <c r="R4532" s="7" t="n">
        <v>0</v>
      </c>
    </row>
    <row r="4533" spans="1:6">
      <c r="A4533" t="s">
        <v>4</v>
      </c>
      <c r="B4533" s="4" t="s">
        <v>5</v>
      </c>
    </row>
    <row r="4534" spans="1:6">
      <c r="A4534" t="n">
        <v>45310</v>
      </c>
      <c r="B4534" s="32" t="n">
        <v>28</v>
      </c>
    </row>
    <row r="4535" spans="1:6">
      <c r="A4535" t="s">
        <v>4</v>
      </c>
      <c r="B4535" s="4" t="s">
        <v>5</v>
      </c>
      <c r="C4535" s="4" t="s">
        <v>7</v>
      </c>
      <c r="D4535" s="4" t="s">
        <v>9</v>
      </c>
      <c r="E4535" s="4" t="s">
        <v>10</v>
      </c>
    </row>
    <row r="4536" spans="1:6">
      <c r="A4536" t="n">
        <v>45311</v>
      </c>
      <c r="B4536" s="25" t="n">
        <v>58</v>
      </c>
      <c r="C4536" s="7" t="n">
        <v>101</v>
      </c>
      <c r="D4536" s="7" t="n">
        <v>500</v>
      </c>
      <c r="E4536" s="7" t="n">
        <v>1</v>
      </c>
    </row>
    <row r="4537" spans="1:6">
      <c r="A4537" t="s">
        <v>4</v>
      </c>
      <c r="B4537" s="4" t="s">
        <v>5</v>
      </c>
      <c r="C4537" s="4" t="s">
        <v>7</v>
      </c>
      <c r="D4537" s="4" t="s">
        <v>9</v>
      </c>
    </row>
    <row r="4538" spans="1:6">
      <c r="A4538" t="n">
        <v>45319</v>
      </c>
      <c r="B4538" s="25" t="n">
        <v>58</v>
      </c>
      <c r="C4538" s="7" t="n">
        <v>254</v>
      </c>
      <c r="D4538" s="7" t="n">
        <v>0</v>
      </c>
    </row>
    <row r="4539" spans="1:6">
      <c r="A4539" t="s">
        <v>4</v>
      </c>
      <c r="B4539" s="4" t="s">
        <v>5</v>
      </c>
      <c r="C4539" s="4" t="s">
        <v>7</v>
      </c>
      <c r="D4539" s="4" t="s">
        <v>7</v>
      </c>
      <c r="E4539" s="4" t="s">
        <v>10</v>
      </c>
      <c r="F4539" s="4" t="s">
        <v>10</v>
      </c>
      <c r="G4539" s="4" t="s">
        <v>10</v>
      </c>
      <c r="H4539" s="4" t="s">
        <v>9</v>
      </c>
    </row>
    <row r="4540" spans="1:6">
      <c r="A4540" t="n">
        <v>45323</v>
      </c>
      <c r="B4540" s="55" t="n">
        <v>45</v>
      </c>
      <c r="C4540" s="7" t="n">
        <v>2</v>
      </c>
      <c r="D4540" s="7" t="n">
        <v>3</v>
      </c>
      <c r="E4540" s="7" t="n">
        <v>7.6399998664856</v>
      </c>
      <c r="F4540" s="7" t="n">
        <v>1.14999997615814</v>
      </c>
      <c r="G4540" s="7" t="n">
        <v>-7.61999988555908</v>
      </c>
      <c r="H4540" s="7" t="n">
        <v>0</v>
      </c>
    </row>
    <row r="4541" spans="1:6">
      <c r="A4541" t="s">
        <v>4</v>
      </c>
      <c r="B4541" s="4" t="s">
        <v>5</v>
      </c>
      <c r="C4541" s="4" t="s">
        <v>7</v>
      </c>
      <c r="D4541" s="4" t="s">
        <v>7</v>
      </c>
      <c r="E4541" s="4" t="s">
        <v>10</v>
      </c>
      <c r="F4541" s="4" t="s">
        <v>10</v>
      </c>
      <c r="G4541" s="4" t="s">
        <v>10</v>
      </c>
      <c r="H4541" s="4" t="s">
        <v>9</v>
      </c>
      <c r="I4541" s="4" t="s">
        <v>7</v>
      </c>
    </row>
    <row r="4542" spans="1:6">
      <c r="A4542" t="n">
        <v>45340</v>
      </c>
      <c r="B4542" s="55" t="n">
        <v>45</v>
      </c>
      <c r="C4542" s="7" t="n">
        <v>4</v>
      </c>
      <c r="D4542" s="7" t="n">
        <v>3</v>
      </c>
      <c r="E4542" s="7" t="n">
        <v>18.2299995422363</v>
      </c>
      <c r="F4542" s="7" t="n">
        <v>29.6700000762939</v>
      </c>
      <c r="G4542" s="7" t="n">
        <v>0</v>
      </c>
      <c r="H4542" s="7" t="n">
        <v>0</v>
      </c>
      <c r="I4542" s="7" t="n">
        <v>1</v>
      </c>
    </row>
    <row r="4543" spans="1:6">
      <c r="A4543" t="s">
        <v>4</v>
      </c>
      <c r="B4543" s="4" t="s">
        <v>5</v>
      </c>
      <c r="C4543" s="4" t="s">
        <v>7</v>
      </c>
      <c r="D4543" s="4" t="s">
        <v>7</v>
      </c>
      <c r="E4543" s="4" t="s">
        <v>10</v>
      </c>
      <c r="F4543" s="4" t="s">
        <v>9</v>
      </c>
    </row>
    <row r="4544" spans="1:6">
      <c r="A4544" t="n">
        <v>45358</v>
      </c>
      <c r="B4544" s="55" t="n">
        <v>45</v>
      </c>
      <c r="C4544" s="7" t="n">
        <v>5</v>
      </c>
      <c r="D4544" s="7" t="n">
        <v>3</v>
      </c>
      <c r="E4544" s="7" t="n">
        <v>2</v>
      </c>
      <c r="F4544" s="7" t="n">
        <v>0</v>
      </c>
    </row>
    <row r="4545" spans="1:18">
      <c r="A4545" t="s">
        <v>4</v>
      </c>
      <c r="B4545" s="4" t="s">
        <v>5</v>
      </c>
      <c r="C4545" s="4" t="s">
        <v>7</v>
      </c>
      <c r="D4545" s="4" t="s">
        <v>7</v>
      </c>
      <c r="E4545" s="4" t="s">
        <v>10</v>
      </c>
      <c r="F4545" s="4" t="s">
        <v>9</v>
      </c>
    </row>
    <row r="4546" spans="1:18">
      <c r="A4546" t="n">
        <v>45367</v>
      </c>
      <c r="B4546" s="55" t="n">
        <v>45</v>
      </c>
      <c r="C4546" s="7" t="n">
        <v>11</v>
      </c>
      <c r="D4546" s="7" t="n">
        <v>3</v>
      </c>
      <c r="E4546" s="7" t="n">
        <v>40</v>
      </c>
      <c r="F4546" s="7" t="n">
        <v>0</v>
      </c>
    </row>
    <row r="4547" spans="1:18">
      <c r="A4547" t="s">
        <v>4</v>
      </c>
      <c r="B4547" s="4" t="s">
        <v>5</v>
      </c>
      <c r="C4547" s="4" t="s">
        <v>7</v>
      </c>
      <c r="D4547" s="4" t="s">
        <v>7</v>
      </c>
      <c r="E4547" s="4" t="s">
        <v>10</v>
      </c>
      <c r="F4547" s="4" t="s">
        <v>10</v>
      </c>
      <c r="G4547" s="4" t="s">
        <v>10</v>
      </c>
      <c r="H4547" s="4" t="s">
        <v>9</v>
      </c>
    </row>
    <row r="4548" spans="1:18">
      <c r="A4548" t="n">
        <v>45376</v>
      </c>
      <c r="B4548" s="55" t="n">
        <v>45</v>
      </c>
      <c r="C4548" s="7" t="n">
        <v>2</v>
      </c>
      <c r="D4548" s="7" t="n">
        <v>3</v>
      </c>
      <c r="E4548" s="7" t="n">
        <v>7.69999980926514</v>
      </c>
      <c r="F4548" s="7" t="n">
        <v>1.14999997615814</v>
      </c>
      <c r="G4548" s="7" t="n">
        <v>-8.02000045776367</v>
      </c>
      <c r="H4548" s="7" t="n">
        <v>30000</v>
      </c>
    </row>
    <row r="4549" spans="1:18">
      <c r="A4549" t="s">
        <v>4</v>
      </c>
      <c r="B4549" s="4" t="s">
        <v>5</v>
      </c>
      <c r="C4549" s="4" t="s">
        <v>7</v>
      </c>
      <c r="D4549" s="4" t="s">
        <v>7</v>
      </c>
      <c r="E4549" s="4" t="s">
        <v>10</v>
      </c>
      <c r="F4549" s="4" t="s">
        <v>10</v>
      </c>
      <c r="G4549" s="4" t="s">
        <v>10</v>
      </c>
      <c r="H4549" s="4" t="s">
        <v>9</v>
      </c>
      <c r="I4549" s="4" t="s">
        <v>7</v>
      </c>
    </row>
    <row r="4550" spans="1:18">
      <c r="A4550" t="n">
        <v>45393</v>
      </c>
      <c r="B4550" s="55" t="n">
        <v>45</v>
      </c>
      <c r="C4550" s="7" t="n">
        <v>4</v>
      </c>
      <c r="D4550" s="7" t="n">
        <v>3</v>
      </c>
      <c r="E4550" s="7" t="n">
        <v>4.84000015258789</v>
      </c>
      <c r="F4550" s="7" t="n">
        <v>76.2300033569336</v>
      </c>
      <c r="G4550" s="7" t="n">
        <v>0</v>
      </c>
      <c r="H4550" s="7" t="n">
        <v>30000</v>
      </c>
      <c r="I4550" s="7" t="n">
        <v>1</v>
      </c>
    </row>
    <row r="4551" spans="1:18">
      <c r="A4551" t="s">
        <v>4</v>
      </c>
      <c r="B4551" s="4" t="s">
        <v>5</v>
      </c>
      <c r="C4551" s="4" t="s">
        <v>7</v>
      </c>
      <c r="D4551" s="4" t="s">
        <v>7</v>
      </c>
      <c r="E4551" s="4" t="s">
        <v>10</v>
      </c>
      <c r="F4551" s="4" t="s">
        <v>9</v>
      </c>
    </row>
    <row r="4552" spans="1:18">
      <c r="A4552" t="n">
        <v>45411</v>
      </c>
      <c r="B4552" s="55" t="n">
        <v>45</v>
      </c>
      <c r="C4552" s="7" t="n">
        <v>5</v>
      </c>
      <c r="D4552" s="7" t="n">
        <v>3</v>
      </c>
      <c r="E4552" s="7" t="n">
        <v>2.70000004768372</v>
      </c>
      <c r="F4552" s="7" t="n">
        <v>30000</v>
      </c>
    </row>
    <row r="4553" spans="1:18">
      <c r="A4553" t="s">
        <v>4</v>
      </c>
      <c r="B4553" s="4" t="s">
        <v>5</v>
      </c>
      <c r="C4553" s="4" t="s">
        <v>7</v>
      </c>
      <c r="D4553" s="4" t="s">
        <v>9</v>
      </c>
    </row>
    <row r="4554" spans="1:18">
      <c r="A4554" t="n">
        <v>45420</v>
      </c>
      <c r="B4554" s="25" t="n">
        <v>58</v>
      </c>
      <c r="C4554" s="7" t="n">
        <v>255</v>
      </c>
      <c r="D4554" s="7" t="n">
        <v>0</v>
      </c>
    </row>
    <row r="4555" spans="1:18">
      <c r="A4555" t="s">
        <v>4</v>
      </c>
      <c r="B4555" s="4" t="s">
        <v>5</v>
      </c>
      <c r="C4555" s="4" t="s">
        <v>9</v>
      </c>
      <c r="D4555" s="4" t="s">
        <v>7</v>
      </c>
      <c r="E4555" s="4" t="s">
        <v>7</v>
      </c>
      <c r="F4555" s="4" t="s">
        <v>12</v>
      </c>
    </row>
    <row r="4556" spans="1:18">
      <c r="A4556" t="n">
        <v>45424</v>
      </c>
      <c r="B4556" s="48" t="n">
        <v>47</v>
      </c>
      <c r="C4556" s="7" t="n">
        <v>0</v>
      </c>
      <c r="D4556" s="7" t="n">
        <v>0</v>
      </c>
      <c r="E4556" s="7" t="n">
        <v>0</v>
      </c>
      <c r="F4556" s="7" t="s">
        <v>529</v>
      </c>
    </row>
    <row r="4557" spans="1:18">
      <c r="A4557" t="s">
        <v>4</v>
      </c>
      <c r="B4557" s="4" t="s">
        <v>5</v>
      </c>
      <c r="C4557" s="4" t="s">
        <v>7</v>
      </c>
      <c r="D4557" s="4" t="s">
        <v>9</v>
      </c>
      <c r="E4557" s="4" t="s">
        <v>12</v>
      </c>
    </row>
    <row r="4558" spans="1:18">
      <c r="A4558" t="n">
        <v>45442</v>
      </c>
      <c r="B4558" s="30" t="n">
        <v>51</v>
      </c>
      <c r="C4558" s="7" t="n">
        <v>4</v>
      </c>
      <c r="D4558" s="7" t="n">
        <v>0</v>
      </c>
      <c r="E4558" s="7" t="s">
        <v>278</v>
      </c>
    </row>
    <row r="4559" spans="1:18">
      <c r="A4559" t="s">
        <v>4</v>
      </c>
      <c r="B4559" s="4" t="s">
        <v>5</v>
      </c>
      <c r="C4559" s="4" t="s">
        <v>9</v>
      </c>
    </row>
    <row r="4560" spans="1:18">
      <c r="A4560" t="n">
        <v>45456</v>
      </c>
      <c r="B4560" s="26" t="n">
        <v>16</v>
      </c>
      <c r="C4560" s="7" t="n">
        <v>0</v>
      </c>
    </row>
    <row r="4561" spans="1:9">
      <c r="A4561" t="s">
        <v>4</v>
      </c>
      <c r="B4561" s="4" t="s">
        <v>5</v>
      </c>
      <c r="C4561" s="4" t="s">
        <v>9</v>
      </c>
      <c r="D4561" s="4" t="s">
        <v>7</v>
      </c>
      <c r="E4561" s="4" t="s">
        <v>11</v>
      </c>
      <c r="F4561" s="4" t="s">
        <v>52</v>
      </c>
      <c r="G4561" s="4" t="s">
        <v>7</v>
      </c>
      <c r="H4561" s="4" t="s">
        <v>7</v>
      </c>
      <c r="I4561" s="4" t="s">
        <v>7</v>
      </c>
      <c r="J4561" s="4" t="s">
        <v>11</v>
      </c>
      <c r="K4561" s="4" t="s">
        <v>52</v>
      </c>
      <c r="L4561" s="4" t="s">
        <v>7</v>
      </c>
      <c r="M4561" s="4" t="s">
        <v>7</v>
      </c>
      <c r="N4561" s="4" t="s">
        <v>7</v>
      </c>
      <c r="O4561" s="4" t="s">
        <v>11</v>
      </c>
      <c r="P4561" s="4" t="s">
        <v>52</v>
      </c>
      <c r="Q4561" s="4" t="s">
        <v>7</v>
      </c>
      <c r="R4561" s="4" t="s">
        <v>7</v>
      </c>
    </row>
    <row r="4562" spans="1:9">
      <c r="A4562" t="n">
        <v>45459</v>
      </c>
      <c r="B4562" s="31" t="n">
        <v>26</v>
      </c>
      <c r="C4562" s="7" t="n">
        <v>0</v>
      </c>
      <c r="D4562" s="7" t="n">
        <v>17</v>
      </c>
      <c r="E4562" s="7" t="n">
        <v>62105</v>
      </c>
      <c r="F4562" s="7" t="s">
        <v>555</v>
      </c>
      <c r="G4562" s="7" t="n">
        <v>2</v>
      </c>
      <c r="H4562" s="7" t="n">
        <v>3</v>
      </c>
      <c r="I4562" s="7" t="n">
        <v>17</v>
      </c>
      <c r="J4562" s="7" t="n">
        <v>62106</v>
      </c>
      <c r="K4562" s="7" t="s">
        <v>556</v>
      </c>
      <c r="L4562" s="7" t="n">
        <v>2</v>
      </c>
      <c r="M4562" s="7" t="n">
        <v>3</v>
      </c>
      <c r="N4562" s="7" t="n">
        <v>17</v>
      </c>
      <c r="O4562" s="7" t="n">
        <v>62107</v>
      </c>
      <c r="P4562" s="7" t="s">
        <v>557</v>
      </c>
      <c r="Q4562" s="7" t="n">
        <v>2</v>
      </c>
      <c r="R4562" s="7" t="n">
        <v>0</v>
      </c>
    </row>
    <row r="4563" spans="1:9">
      <c r="A4563" t="s">
        <v>4</v>
      </c>
      <c r="B4563" s="4" t="s">
        <v>5</v>
      </c>
    </row>
    <row r="4564" spans="1:9">
      <c r="A4564" t="n">
        <v>45714</v>
      </c>
      <c r="B4564" s="32" t="n">
        <v>28</v>
      </c>
    </row>
    <row r="4565" spans="1:9">
      <c r="A4565" t="s">
        <v>4</v>
      </c>
      <c r="B4565" s="4" t="s">
        <v>5</v>
      </c>
      <c r="C4565" s="4" t="s">
        <v>7</v>
      </c>
      <c r="D4565" s="4" t="s">
        <v>9</v>
      </c>
      <c r="E4565" s="4" t="s">
        <v>12</v>
      </c>
    </row>
    <row r="4566" spans="1:9">
      <c r="A4566" t="n">
        <v>45715</v>
      </c>
      <c r="B4566" s="30" t="n">
        <v>51</v>
      </c>
      <c r="C4566" s="7" t="n">
        <v>4</v>
      </c>
      <c r="D4566" s="7" t="n">
        <v>28</v>
      </c>
      <c r="E4566" s="7" t="s">
        <v>558</v>
      </c>
    </row>
    <row r="4567" spans="1:9">
      <c r="A4567" t="s">
        <v>4</v>
      </c>
      <c r="B4567" s="4" t="s">
        <v>5</v>
      </c>
      <c r="C4567" s="4" t="s">
        <v>9</v>
      </c>
    </row>
    <row r="4568" spans="1:9">
      <c r="A4568" t="n">
        <v>45729</v>
      </c>
      <c r="B4568" s="26" t="n">
        <v>16</v>
      </c>
      <c r="C4568" s="7" t="n">
        <v>0</v>
      </c>
    </row>
    <row r="4569" spans="1:9">
      <c r="A4569" t="s">
        <v>4</v>
      </c>
      <c r="B4569" s="4" t="s">
        <v>5</v>
      </c>
      <c r="C4569" s="4" t="s">
        <v>9</v>
      </c>
      <c r="D4569" s="4" t="s">
        <v>7</v>
      </c>
      <c r="E4569" s="4" t="s">
        <v>11</v>
      </c>
      <c r="F4569" s="4" t="s">
        <v>52</v>
      </c>
      <c r="G4569" s="4" t="s">
        <v>7</v>
      </c>
      <c r="H4569" s="4" t="s">
        <v>7</v>
      </c>
      <c r="I4569" s="4" t="s">
        <v>7</v>
      </c>
      <c r="J4569" s="4" t="s">
        <v>11</v>
      </c>
      <c r="K4569" s="4" t="s">
        <v>52</v>
      </c>
      <c r="L4569" s="4" t="s">
        <v>7</v>
      </c>
      <c r="M4569" s="4" t="s">
        <v>7</v>
      </c>
    </row>
    <row r="4570" spans="1:9">
      <c r="A4570" t="n">
        <v>45732</v>
      </c>
      <c r="B4570" s="31" t="n">
        <v>26</v>
      </c>
      <c r="C4570" s="7" t="n">
        <v>28</v>
      </c>
      <c r="D4570" s="7" t="n">
        <v>17</v>
      </c>
      <c r="E4570" s="7" t="n">
        <v>33379</v>
      </c>
      <c r="F4570" s="7" t="s">
        <v>559</v>
      </c>
      <c r="G4570" s="7" t="n">
        <v>2</v>
      </c>
      <c r="H4570" s="7" t="n">
        <v>3</v>
      </c>
      <c r="I4570" s="7" t="n">
        <v>17</v>
      </c>
      <c r="J4570" s="7" t="n">
        <v>33380</v>
      </c>
      <c r="K4570" s="7" t="s">
        <v>560</v>
      </c>
      <c r="L4570" s="7" t="n">
        <v>2</v>
      </c>
      <c r="M4570" s="7" t="n">
        <v>0</v>
      </c>
    </row>
    <row r="4571" spans="1:9">
      <c r="A4571" t="s">
        <v>4</v>
      </c>
      <c r="B4571" s="4" t="s">
        <v>5</v>
      </c>
    </row>
    <row r="4572" spans="1:9">
      <c r="A4572" t="n">
        <v>45934</v>
      </c>
      <c r="B4572" s="32" t="n">
        <v>28</v>
      </c>
    </row>
    <row r="4573" spans="1:9">
      <c r="A4573" t="s">
        <v>4</v>
      </c>
      <c r="B4573" s="4" t="s">
        <v>5</v>
      </c>
      <c r="C4573" s="4" t="s">
        <v>7</v>
      </c>
      <c r="D4573" s="4" t="s">
        <v>9</v>
      </c>
      <c r="E4573" s="4" t="s">
        <v>12</v>
      </c>
    </row>
    <row r="4574" spans="1:9">
      <c r="A4574" t="n">
        <v>45935</v>
      </c>
      <c r="B4574" s="30" t="n">
        <v>51</v>
      </c>
      <c r="C4574" s="7" t="n">
        <v>4</v>
      </c>
      <c r="D4574" s="7" t="n">
        <v>0</v>
      </c>
      <c r="E4574" s="7" t="s">
        <v>309</v>
      </c>
    </row>
    <row r="4575" spans="1:9">
      <c r="A4575" t="s">
        <v>4</v>
      </c>
      <c r="B4575" s="4" t="s">
        <v>5</v>
      </c>
      <c r="C4575" s="4" t="s">
        <v>9</v>
      </c>
    </row>
    <row r="4576" spans="1:9">
      <c r="A4576" t="n">
        <v>45948</v>
      </c>
      <c r="B4576" s="26" t="n">
        <v>16</v>
      </c>
      <c r="C4576" s="7" t="n">
        <v>0</v>
      </c>
    </row>
    <row r="4577" spans="1:18">
      <c r="A4577" t="s">
        <v>4</v>
      </c>
      <c r="B4577" s="4" t="s">
        <v>5</v>
      </c>
      <c r="C4577" s="4" t="s">
        <v>9</v>
      </c>
      <c r="D4577" s="4" t="s">
        <v>7</v>
      </c>
      <c r="E4577" s="4" t="s">
        <v>11</v>
      </c>
      <c r="F4577" s="4" t="s">
        <v>52</v>
      </c>
      <c r="G4577" s="4" t="s">
        <v>7</v>
      </c>
      <c r="H4577" s="4" t="s">
        <v>7</v>
      </c>
    </row>
    <row r="4578" spans="1:18">
      <c r="A4578" t="n">
        <v>45951</v>
      </c>
      <c r="B4578" s="31" t="n">
        <v>26</v>
      </c>
      <c r="C4578" s="7" t="n">
        <v>0</v>
      </c>
      <c r="D4578" s="7" t="n">
        <v>17</v>
      </c>
      <c r="E4578" s="7" t="n">
        <v>62108</v>
      </c>
      <c r="F4578" s="7" t="s">
        <v>561</v>
      </c>
      <c r="G4578" s="7" t="n">
        <v>2</v>
      </c>
      <c r="H4578" s="7" t="n">
        <v>0</v>
      </c>
    </row>
    <row r="4579" spans="1:18">
      <c r="A4579" t="s">
        <v>4</v>
      </c>
      <c r="B4579" s="4" t="s">
        <v>5</v>
      </c>
    </row>
    <row r="4580" spans="1:18">
      <c r="A4580" t="n">
        <v>45994</v>
      </c>
      <c r="B4580" s="32" t="n">
        <v>28</v>
      </c>
    </row>
    <row r="4581" spans="1:18">
      <c r="A4581" t="s">
        <v>4</v>
      </c>
      <c r="B4581" s="4" t="s">
        <v>5</v>
      </c>
      <c r="C4581" s="4" t="s">
        <v>7</v>
      </c>
      <c r="D4581" s="4" t="s">
        <v>9</v>
      </c>
      <c r="E4581" s="4" t="s">
        <v>10</v>
      </c>
    </row>
    <row r="4582" spans="1:18">
      <c r="A4582" t="n">
        <v>45995</v>
      </c>
      <c r="B4582" s="25" t="n">
        <v>58</v>
      </c>
      <c r="C4582" s="7" t="n">
        <v>101</v>
      </c>
      <c r="D4582" s="7" t="n">
        <v>300</v>
      </c>
      <c r="E4582" s="7" t="n">
        <v>1</v>
      </c>
    </row>
    <row r="4583" spans="1:18">
      <c r="A4583" t="s">
        <v>4</v>
      </c>
      <c r="B4583" s="4" t="s">
        <v>5</v>
      </c>
      <c r="C4583" s="4" t="s">
        <v>7</v>
      </c>
      <c r="D4583" s="4" t="s">
        <v>9</v>
      </c>
    </row>
    <row r="4584" spans="1:18">
      <c r="A4584" t="n">
        <v>46003</v>
      </c>
      <c r="B4584" s="25" t="n">
        <v>58</v>
      </c>
      <c r="C4584" s="7" t="n">
        <v>254</v>
      </c>
      <c r="D4584" s="7" t="n">
        <v>0</v>
      </c>
    </row>
    <row r="4585" spans="1:18">
      <c r="A4585" t="s">
        <v>4</v>
      </c>
      <c r="B4585" s="4" t="s">
        <v>5</v>
      </c>
      <c r="C4585" s="4" t="s">
        <v>7</v>
      </c>
      <c r="D4585" s="4" t="s">
        <v>7</v>
      </c>
      <c r="E4585" s="4" t="s">
        <v>10</v>
      </c>
      <c r="F4585" s="4" t="s">
        <v>10</v>
      </c>
      <c r="G4585" s="4" t="s">
        <v>10</v>
      </c>
      <c r="H4585" s="4" t="s">
        <v>9</v>
      </c>
    </row>
    <row r="4586" spans="1:18">
      <c r="A4586" t="n">
        <v>46007</v>
      </c>
      <c r="B4586" s="55" t="n">
        <v>45</v>
      </c>
      <c r="C4586" s="7" t="n">
        <v>2</v>
      </c>
      <c r="D4586" s="7" t="n">
        <v>3</v>
      </c>
      <c r="E4586" s="7" t="n">
        <v>7.21000003814697</v>
      </c>
      <c r="F4586" s="7" t="n">
        <v>1.10000002384186</v>
      </c>
      <c r="G4586" s="7" t="n">
        <v>-9.5</v>
      </c>
      <c r="H4586" s="7" t="n">
        <v>0</v>
      </c>
    </row>
    <row r="4587" spans="1:18">
      <c r="A4587" t="s">
        <v>4</v>
      </c>
      <c r="B4587" s="4" t="s">
        <v>5</v>
      </c>
      <c r="C4587" s="4" t="s">
        <v>7</v>
      </c>
      <c r="D4587" s="4" t="s">
        <v>7</v>
      </c>
      <c r="E4587" s="4" t="s">
        <v>10</v>
      </c>
      <c r="F4587" s="4" t="s">
        <v>10</v>
      </c>
      <c r="G4587" s="4" t="s">
        <v>10</v>
      </c>
      <c r="H4587" s="4" t="s">
        <v>9</v>
      </c>
      <c r="I4587" s="4" t="s">
        <v>7</v>
      </c>
    </row>
    <row r="4588" spans="1:18">
      <c r="A4588" t="n">
        <v>46024</v>
      </c>
      <c r="B4588" s="55" t="n">
        <v>45</v>
      </c>
      <c r="C4588" s="7" t="n">
        <v>4</v>
      </c>
      <c r="D4588" s="7" t="n">
        <v>3</v>
      </c>
      <c r="E4588" s="7" t="n">
        <v>2.5699999332428</v>
      </c>
      <c r="F4588" s="7" t="n">
        <v>20.7299995422363</v>
      </c>
      <c r="G4588" s="7" t="n">
        <v>0</v>
      </c>
      <c r="H4588" s="7" t="n">
        <v>0</v>
      </c>
      <c r="I4588" s="7" t="n">
        <v>1</v>
      </c>
    </row>
    <row r="4589" spans="1:18">
      <c r="A4589" t="s">
        <v>4</v>
      </c>
      <c r="B4589" s="4" t="s">
        <v>5</v>
      </c>
      <c r="C4589" s="4" t="s">
        <v>7</v>
      </c>
      <c r="D4589" s="4" t="s">
        <v>7</v>
      </c>
      <c r="E4589" s="4" t="s">
        <v>10</v>
      </c>
      <c r="F4589" s="4" t="s">
        <v>9</v>
      </c>
    </row>
    <row r="4590" spans="1:18">
      <c r="A4590" t="n">
        <v>46042</v>
      </c>
      <c r="B4590" s="55" t="n">
        <v>45</v>
      </c>
      <c r="C4590" s="7" t="n">
        <v>5</v>
      </c>
      <c r="D4590" s="7" t="n">
        <v>3</v>
      </c>
      <c r="E4590" s="7" t="n">
        <v>1.79999995231628</v>
      </c>
      <c r="F4590" s="7" t="n">
        <v>0</v>
      </c>
    </row>
    <row r="4591" spans="1:18">
      <c r="A4591" t="s">
        <v>4</v>
      </c>
      <c r="B4591" s="4" t="s">
        <v>5</v>
      </c>
      <c r="C4591" s="4" t="s">
        <v>7</v>
      </c>
      <c r="D4591" s="4" t="s">
        <v>7</v>
      </c>
      <c r="E4591" s="4" t="s">
        <v>10</v>
      </c>
      <c r="F4591" s="4" t="s">
        <v>9</v>
      </c>
    </row>
    <row r="4592" spans="1:18">
      <c r="A4592" t="n">
        <v>46051</v>
      </c>
      <c r="B4592" s="55" t="n">
        <v>45</v>
      </c>
      <c r="C4592" s="7" t="n">
        <v>11</v>
      </c>
      <c r="D4592" s="7" t="n">
        <v>3</v>
      </c>
      <c r="E4592" s="7" t="n">
        <v>40</v>
      </c>
      <c r="F4592" s="7" t="n">
        <v>0</v>
      </c>
    </row>
    <row r="4593" spans="1:9">
      <c r="A4593" t="s">
        <v>4</v>
      </c>
      <c r="B4593" s="4" t="s">
        <v>5</v>
      </c>
      <c r="C4593" s="4" t="s">
        <v>7</v>
      </c>
      <c r="D4593" s="4" t="s">
        <v>9</v>
      </c>
      <c r="E4593" s="4" t="s">
        <v>12</v>
      </c>
      <c r="F4593" s="4" t="s">
        <v>12</v>
      </c>
      <c r="G4593" s="4" t="s">
        <v>12</v>
      </c>
      <c r="H4593" s="4" t="s">
        <v>12</v>
      </c>
    </row>
    <row r="4594" spans="1:9">
      <c r="A4594" t="n">
        <v>46060</v>
      </c>
      <c r="B4594" s="30" t="n">
        <v>51</v>
      </c>
      <c r="C4594" s="7" t="n">
        <v>3</v>
      </c>
      <c r="D4594" s="7" t="n">
        <v>0</v>
      </c>
      <c r="E4594" s="7" t="s">
        <v>262</v>
      </c>
      <c r="F4594" s="7" t="s">
        <v>244</v>
      </c>
      <c r="G4594" s="7" t="s">
        <v>245</v>
      </c>
      <c r="H4594" s="7" t="s">
        <v>246</v>
      </c>
    </row>
    <row r="4595" spans="1:9">
      <c r="A4595" t="s">
        <v>4</v>
      </c>
      <c r="B4595" s="4" t="s">
        <v>5</v>
      </c>
      <c r="C4595" s="4" t="s">
        <v>7</v>
      </c>
      <c r="D4595" s="4" t="s">
        <v>9</v>
      </c>
    </row>
    <row r="4596" spans="1:9">
      <c r="A4596" t="n">
        <v>46073</v>
      </c>
      <c r="B4596" s="25" t="n">
        <v>58</v>
      </c>
      <c r="C4596" s="7" t="n">
        <v>255</v>
      </c>
      <c r="D4596" s="7" t="n">
        <v>0</v>
      </c>
    </row>
    <row r="4597" spans="1:9">
      <c r="A4597" t="s">
        <v>4</v>
      </c>
      <c r="B4597" s="4" t="s">
        <v>5</v>
      </c>
      <c r="C4597" s="4" t="s">
        <v>9</v>
      </c>
      <c r="D4597" s="4" t="s">
        <v>7</v>
      </c>
      <c r="E4597" s="4" t="s">
        <v>10</v>
      </c>
      <c r="F4597" s="4" t="s">
        <v>9</v>
      </c>
    </row>
    <row r="4598" spans="1:9">
      <c r="A4598" t="n">
        <v>46077</v>
      </c>
      <c r="B4598" s="47" t="n">
        <v>59</v>
      </c>
      <c r="C4598" s="7" t="n">
        <v>0</v>
      </c>
      <c r="D4598" s="7" t="n">
        <v>1</v>
      </c>
      <c r="E4598" s="7" t="n">
        <v>0.150000005960464</v>
      </c>
      <c r="F4598" s="7" t="n">
        <v>0</v>
      </c>
    </row>
    <row r="4599" spans="1:9">
      <c r="A4599" t="s">
        <v>4</v>
      </c>
      <c r="B4599" s="4" t="s">
        <v>5</v>
      </c>
      <c r="C4599" s="4" t="s">
        <v>9</v>
      </c>
    </row>
    <row r="4600" spans="1:9">
      <c r="A4600" t="n">
        <v>46087</v>
      </c>
      <c r="B4600" s="26" t="n">
        <v>16</v>
      </c>
      <c r="C4600" s="7" t="n">
        <v>1000</v>
      </c>
    </row>
    <row r="4601" spans="1:9">
      <c r="A4601" t="s">
        <v>4</v>
      </c>
      <c r="B4601" s="4" t="s">
        <v>5</v>
      </c>
      <c r="C4601" s="4" t="s">
        <v>9</v>
      </c>
      <c r="D4601" s="4" t="s">
        <v>7</v>
      </c>
      <c r="E4601" s="4" t="s">
        <v>12</v>
      </c>
      <c r="F4601" s="4" t="s">
        <v>10</v>
      </c>
      <c r="G4601" s="4" t="s">
        <v>10</v>
      </c>
      <c r="H4601" s="4" t="s">
        <v>10</v>
      </c>
    </row>
    <row r="4602" spans="1:9">
      <c r="A4602" t="n">
        <v>46090</v>
      </c>
      <c r="B4602" s="45" t="n">
        <v>48</v>
      </c>
      <c r="C4602" s="7" t="n">
        <v>0</v>
      </c>
      <c r="D4602" s="7" t="n">
        <v>0</v>
      </c>
      <c r="E4602" s="7" t="s">
        <v>529</v>
      </c>
      <c r="F4602" s="7" t="n">
        <v>-1</v>
      </c>
      <c r="G4602" s="7" t="n">
        <v>1</v>
      </c>
      <c r="H4602" s="7" t="n">
        <v>2.80259692864963e-45</v>
      </c>
    </row>
    <row r="4603" spans="1:9">
      <c r="A4603" t="s">
        <v>4</v>
      </c>
      <c r="B4603" s="4" t="s">
        <v>5</v>
      </c>
      <c r="C4603" s="4" t="s">
        <v>7</v>
      </c>
      <c r="D4603" s="4" t="s">
        <v>9</v>
      </c>
      <c r="E4603" s="4" t="s">
        <v>12</v>
      </c>
    </row>
    <row r="4604" spans="1:9">
      <c r="A4604" t="n">
        <v>46119</v>
      </c>
      <c r="B4604" s="30" t="n">
        <v>51</v>
      </c>
      <c r="C4604" s="7" t="n">
        <v>4</v>
      </c>
      <c r="D4604" s="7" t="n">
        <v>0</v>
      </c>
      <c r="E4604" s="7" t="s">
        <v>162</v>
      </c>
    </row>
    <row r="4605" spans="1:9">
      <c r="A4605" t="s">
        <v>4</v>
      </c>
      <c r="B4605" s="4" t="s">
        <v>5</v>
      </c>
      <c r="C4605" s="4" t="s">
        <v>9</v>
      </c>
    </row>
    <row r="4606" spans="1:9">
      <c r="A4606" t="n">
        <v>46134</v>
      </c>
      <c r="B4606" s="26" t="n">
        <v>16</v>
      </c>
      <c r="C4606" s="7" t="n">
        <v>0</v>
      </c>
    </row>
    <row r="4607" spans="1:9">
      <c r="A4607" t="s">
        <v>4</v>
      </c>
      <c r="B4607" s="4" t="s">
        <v>5</v>
      </c>
      <c r="C4607" s="4" t="s">
        <v>9</v>
      </c>
      <c r="D4607" s="4" t="s">
        <v>7</v>
      </c>
      <c r="E4607" s="4" t="s">
        <v>11</v>
      </c>
      <c r="F4607" s="4" t="s">
        <v>52</v>
      </c>
      <c r="G4607" s="4" t="s">
        <v>7</v>
      </c>
      <c r="H4607" s="4" t="s">
        <v>7</v>
      </c>
      <c r="I4607" s="4" t="s">
        <v>7</v>
      </c>
      <c r="J4607" s="4" t="s">
        <v>11</v>
      </c>
      <c r="K4607" s="4" t="s">
        <v>52</v>
      </c>
      <c r="L4607" s="4" t="s">
        <v>7</v>
      </c>
      <c r="M4607" s="4" t="s">
        <v>7</v>
      </c>
    </row>
    <row r="4608" spans="1:9">
      <c r="A4608" t="n">
        <v>46137</v>
      </c>
      <c r="B4608" s="31" t="n">
        <v>26</v>
      </c>
      <c r="C4608" s="7" t="n">
        <v>0</v>
      </c>
      <c r="D4608" s="7" t="n">
        <v>17</v>
      </c>
      <c r="E4608" s="7" t="n">
        <v>62109</v>
      </c>
      <c r="F4608" s="7" t="s">
        <v>562</v>
      </c>
      <c r="G4608" s="7" t="n">
        <v>2</v>
      </c>
      <c r="H4608" s="7" t="n">
        <v>3</v>
      </c>
      <c r="I4608" s="7" t="n">
        <v>17</v>
      </c>
      <c r="J4608" s="7" t="n">
        <v>62110</v>
      </c>
      <c r="K4608" s="7" t="s">
        <v>563</v>
      </c>
      <c r="L4608" s="7" t="n">
        <v>2</v>
      </c>
      <c r="M4608" s="7" t="n">
        <v>0</v>
      </c>
    </row>
    <row r="4609" spans="1:13">
      <c r="A4609" t="s">
        <v>4</v>
      </c>
      <c r="B4609" s="4" t="s">
        <v>5</v>
      </c>
    </row>
    <row r="4610" spans="1:13">
      <c r="A4610" t="n">
        <v>46340</v>
      </c>
      <c r="B4610" s="32" t="n">
        <v>28</v>
      </c>
    </row>
    <row r="4611" spans="1:13">
      <c r="A4611" t="s">
        <v>4</v>
      </c>
      <c r="B4611" s="4" t="s">
        <v>5</v>
      </c>
      <c r="C4611" s="4" t="s">
        <v>7</v>
      </c>
      <c r="D4611" s="4" t="s">
        <v>9</v>
      </c>
      <c r="E4611" s="4" t="s">
        <v>10</v>
      </c>
    </row>
    <row r="4612" spans="1:13">
      <c r="A4612" t="n">
        <v>46341</v>
      </c>
      <c r="B4612" s="25" t="n">
        <v>58</v>
      </c>
      <c r="C4612" s="7" t="n">
        <v>101</v>
      </c>
      <c r="D4612" s="7" t="n">
        <v>500</v>
      </c>
      <c r="E4612" s="7" t="n">
        <v>1</v>
      </c>
    </row>
    <row r="4613" spans="1:13">
      <c r="A4613" t="s">
        <v>4</v>
      </c>
      <c r="B4613" s="4" t="s">
        <v>5</v>
      </c>
      <c r="C4613" s="4" t="s">
        <v>7</v>
      </c>
      <c r="D4613" s="4" t="s">
        <v>9</v>
      </c>
    </row>
    <row r="4614" spans="1:13">
      <c r="A4614" t="n">
        <v>46349</v>
      </c>
      <c r="B4614" s="25" t="n">
        <v>58</v>
      </c>
      <c r="C4614" s="7" t="n">
        <v>254</v>
      </c>
      <c r="D4614" s="7" t="n">
        <v>0</v>
      </c>
    </row>
    <row r="4615" spans="1:13">
      <c r="A4615" t="s">
        <v>4</v>
      </c>
      <c r="B4615" s="4" t="s">
        <v>5</v>
      </c>
      <c r="C4615" s="4" t="s">
        <v>7</v>
      </c>
      <c r="D4615" s="4" t="s">
        <v>7</v>
      </c>
      <c r="E4615" s="4" t="s">
        <v>10</v>
      </c>
      <c r="F4615" s="4" t="s">
        <v>10</v>
      </c>
      <c r="G4615" s="4" t="s">
        <v>10</v>
      </c>
      <c r="H4615" s="4" t="s">
        <v>9</v>
      </c>
    </row>
    <row r="4616" spans="1:13">
      <c r="A4616" t="n">
        <v>46353</v>
      </c>
      <c r="B4616" s="55" t="n">
        <v>45</v>
      </c>
      <c r="C4616" s="7" t="n">
        <v>2</v>
      </c>
      <c r="D4616" s="7" t="n">
        <v>3</v>
      </c>
      <c r="E4616" s="7" t="n">
        <v>7.19999980926514</v>
      </c>
      <c r="F4616" s="7" t="n">
        <v>1.14999997615814</v>
      </c>
      <c r="G4616" s="7" t="n">
        <v>-7.23000001907349</v>
      </c>
      <c r="H4616" s="7" t="n">
        <v>0</v>
      </c>
    </row>
    <row r="4617" spans="1:13">
      <c r="A4617" t="s">
        <v>4</v>
      </c>
      <c r="B4617" s="4" t="s">
        <v>5</v>
      </c>
      <c r="C4617" s="4" t="s">
        <v>7</v>
      </c>
      <c r="D4617" s="4" t="s">
        <v>7</v>
      </c>
      <c r="E4617" s="4" t="s">
        <v>10</v>
      </c>
      <c r="F4617" s="4" t="s">
        <v>10</v>
      </c>
      <c r="G4617" s="4" t="s">
        <v>10</v>
      </c>
      <c r="H4617" s="4" t="s">
        <v>9</v>
      </c>
      <c r="I4617" s="4" t="s">
        <v>7</v>
      </c>
    </row>
    <row r="4618" spans="1:13">
      <c r="A4618" t="n">
        <v>46370</v>
      </c>
      <c r="B4618" s="55" t="n">
        <v>45</v>
      </c>
      <c r="C4618" s="7" t="n">
        <v>4</v>
      </c>
      <c r="D4618" s="7" t="n">
        <v>3</v>
      </c>
      <c r="E4618" s="7" t="n">
        <v>356.920013427734</v>
      </c>
      <c r="F4618" s="7" t="n">
        <v>133.960006713867</v>
      </c>
      <c r="G4618" s="7" t="n">
        <v>0</v>
      </c>
      <c r="H4618" s="7" t="n">
        <v>0</v>
      </c>
      <c r="I4618" s="7" t="n">
        <v>1</v>
      </c>
    </row>
    <row r="4619" spans="1:13">
      <c r="A4619" t="s">
        <v>4</v>
      </c>
      <c r="B4619" s="4" t="s">
        <v>5</v>
      </c>
      <c r="C4619" s="4" t="s">
        <v>7</v>
      </c>
      <c r="D4619" s="4" t="s">
        <v>7</v>
      </c>
      <c r="E4619" s="4" t="s">
        <v>10</v>
      </c>
      <c r="F4619" s="4" t="s">
        <v>9</v>
      </c>
    </row>
    <row r="4620" spans="1:13">
      <c r="A4620" t="n">
        <v>46388</v>
      </c>
      <c r="B4620" s="55" t="n">
        <v>45</v>
      </c>
      <c r="C4620" s="7" t="n">
        <v>5</v>
      </c>
      <c r="D4620" s="7" t="n">
        <v>3</v>
      </c>
      <c r="E4620" s="7" t="n">
        <v>1.60000002384186</v>
      </c>
      <c r="F4620" s="7" t="n">
        <v>0</v>
      </c>
    </row>
    <row r="4621" spans="1:13">
      <c r="A4621" t="s">
        <v>4</v>
      </c>
      <c r="B4621" s="4" t="s">
        <v>5</v>
      </c>
      <c r="C4621" s="4" t="s">
        <v>7</v>
      </c>
      <c r="D4621" s="4" t="s">
        <v>7</v>
      </c>
      <c r="E4621" s="4" t="s">
        <v>10</v>
      </c>
      <c r="F4621" s="4" t="s">
        <v>9</v>
      </c>
    </row>
    <row r="4622" spans="1:13">
      <c r="A4622" t="n">
        <v>46397</v>
      </c>
      <c r="B4622" s="55" t="n">
        <v>45</v>
      </c>
      <c r="C4622" s="7" t="n">
        <v>11</v>
      </c>
      <c r="D4622" s="7" t="n">
        <v>3</v>
      </c>
      <c r="E4622" s="7" t="n">
        <v>40</v>
      </c>
      <c r="F4622" s="7" t="n">
        <v>0</v>
      </c>
    </row>
    <row r="4623" spans="1:13">
      <c r="A4623" t="s">
        <v>4</v>
      </c>
      <c r="B4623" s="4" t="s">
        <v>5</v>
      </c>
      <c r="C4623" s="4" t="s">
        <v>7</v>
      </c>
      <c r="D4623" s="4" t="s">
        <v>7</v>
      </c>
      <c r="E4623" s="4" t="s">
        <v>10</v>
      </c>
      <c r="F4623" s="4" t="s">
        <v>9</v>
      </c>
    </row>
    <row r="4624" spans="1:13">
      <c r="A4624" t="n">
        <v>46406</v>
      </c>
      <c r="B4624" s="55" t="n">
        <v>45</v>
      </c>
      <c r="C4624" s="7" t="n">
        <v>5</v>
      </c>
      <c r="D4624" s="7" t="n">
        <v>3</v>
      </c>
      <c r="E4624" s="7" t="n">
        <v>1</v>
      </c>
      <c r="F4624" s="7" t="n">
        <v>20000</v>
      </c>
    </row>
    <row r="4625" spans="1:9">
      <c r="A4625" t="s">
        <v>4</v>
      </c>
      <c r="B4625" s="4" t="s">
        <v>5</v>
      </c>
      <c r="C4625" s="4" t="s">
        <v>9</v>
      </c>
      <c r="D4625" s="4" t="s">
        <v>7</v>
      </c>
      <c r="E4625" s="4" t="s">
        <v>7</v>
      </c>
      <c r="F4625" s="4" t="s">
        <v>12</v>
      </c>
    </row>
    <row r="4626" spans="1:9">
      <c r="A4626" t="n">
        <v>46415</v>
      </c>
      <c r="B4626" s="48" t="n">
        <v>47</v>
      </c>
      <c r="C4626" s="7" t="n">
        <v>28</v>
      </c>
      <c r="D4626" s="7" t="n">
        <v>0</v>
      </c>
      <c r="E4626" s="7" t="n">
        <v>0</v>
      </c>
      <c r="F4626" s="7" t="s">
        <v>212</v>
      </c>
    </row>
    <row r="4627" spans="1:9">
      <c r="A4627" t="s">
        <v>4</v>
      </c>
      <c r="B4627" s="4" t="s">
        <v>5</v>
      </c>
      <c r="C4627" s="4" t="s">
        <v>7</v>
      </c>
      <c r="D4627" s="4" t="s">
        <v>9</v>
      </c>
    </row>
    <row r="4628" spans="1:9">
      <c r="A4628" t="n">
        <v>46436</v>
      </c>
      <c r="B4628" s="25" t="n">
        <v>58</v>
      </c>
      <c r="C4628" s="7" t="n">
        <v>255</v>
      </c>
      <c r="D4628" s="7" t="n">
        <v>0</v>
      </c>
    </row>
    <row r="4629" spans="1:9">
      <c r="A4629" t="s">
        <v>4</v>
      </c>
      <c r="B4629" s="4" t="s">
        <v>5</v>
      </c>
      <c r="C4629" s="4" t="s">
        <v>7</v>
      </c>
      <c r="D4629" s="4" t="s">
        <v>9</v>
      </c>
      <c r="E4629" s="4" t="s">
        <v>12</v>
      </c>
    </row>
    <row r="4630" spans="1:9">
      <c r="A4630" t="n">
        <v>46440</v>
      </c>
      <c r="B4630" s="30" t="n">
        <v>51</v>
      </c>
      <c r="C4630" s="7" t="n">
        <v>4</v>
      </c>
      <c r="D4630" s="7" t="n">
        <v>28</v>
      </c>
      <c r="E4630" s="7" t="s">
        <v>287</v>
      </c>
    </row>
    <row r="4631" spans="1:9">
      <c r="A4631" t="s">
        <v>4</v>
      </c>
      <c r="B4631" s="4" t="s">
        <v>5</v>
      </c>
      <c r="C4631" s="4" t="s">
        <v>9</v>
      </c>
    </row>
    <row r="4632" spans="1:9">
      <c r="A4632" t="n">
        <v>46454</v>
      </c>
      <c r="B4632" s="26" t="n">
        <v>16</v>
      </c>
      <c r="C4632" s="7" t="n">
        <v>0</v>
      </c>
    </row>
    <row r="4633" spans="1:9">
      <c r="A4633" t="s">
        <v>4</v>
      </c>
      <c r="B4633" s="4" t="s">
        <v>5</v>
      </c>
      <c r="C4633" s="4" t="s">
        <v>9</v>
      </c>
      <c r="D4633" s="4" t="s">
        <v>7</v>
      </c>
      <c r="E4633" s="4" t="s">
        <v>11</v>
      </c>
      <c r="F4633" s="4" t="s">
        <v>52</v>
      </c>
      <c r="G4633" s="4" t="s">
        <v>7</v>
      </c>
      <c r="H4633" s="4" t="s">
        <v>7</v>
      </c>
      <c r="I4633" s="4" t="s">
        <v>7</v>
      </c>
      <c r="J4633" s="4" t="s">
        <v>11</v>
      </c>
      <c r="K4633" s="4" t="s">
        <v>52</v>
      </c>
      <c r="L4633" s="4" t="s">
        <v>7</v>
      </c>
      <c r="M4633" s="4" t="s">
        <v>7</v>
      </c>
      <c r="N4633" s="4" t="s">
        <v>7</v>
      </c>
      <c r="O4633" s="4" t="s">
        <v>11</v>
      </c>
      <c r="P4633" s="4" t="s">
        <v>52</v>
      </c>
      <c r="Q4633" s="4" t="s">
        <v>7</v>
      </c>
      <c r="R4633" s="4" t="s">
        <v>7</v>
      </c>
    </row>
    <row r="4634" spans="1:9">
      <c r="A4634" t="n">
        <v>46457</v>
      </c>
      <c r="B4634" s="31" t="n">
        <v>26</v>
      </c>
      <c r="C4634" s="7" t="n">
        <v>28</v>
      </c>
      <c r="D4634" s="7" t="n">
        <v>17</v>
      </c>
      <c r="E4634" s="7" t="n">
        <v>33381</v>
      </c>
      <c r="F4634" s="7" t="s">
        <v>564</v>
      </c>
      <c r="G4634" s="7" t="n">
        <v>2</v>
      </c>
      <c r="H4634" s="7" t="n">
        <v>3</v>
      </c>
      <c r="I4634" s="7" t="n">
        <v>17</v>
      </c>
      <c r="J4634" s="7" t="n">
        <v>33382</v>
      </c>
      <c r="K4634" s="7" t="s">
        <v>565</v>
      </c>
      <c r="L4634" s="7" t="n">
        <v>2</v>
      </c>
      <c r="M4634" s="7" t="n">
        <v>3</v>
      </c>
      <c r="N4634" s="7" t="n">
        <v>17</v>
      </c>
      <c r="O4634" s="7" t="n">
        <v>33383</v>
      </c>
      <c r="P4634" s="7" t="s">
        <v>566</v>
      </c>
      <c r="Q4634" s="7" t="n">
        <v>2</v>
      </c>
      <c r="R4634" s="7" t="n">
        <v>0</v>
      </c>
    </row>
    <row r="4635" spans="1:9">
      <c r="A4635" t="s">
        <v>4</v>
      </c>
      <c r="B4635" s="4" t="s">
        <v>5</v>
      </c>
    </row>
    <row r="4636" spans="1:9">
      <c r="A4636" t="n">
        <v>46670</v>
      </c>
      <c r="B4636" s="32" t="n">
        <v>28</v>
      </c>
    </row>
    <row r="4637" spans="1:9">
      <c r="A4637" t="s">
        <v>4</v>
      </c>
      <c r="B4637" s="4" t="s">
        <v>5</v>
      </c>
      <c r="C4637" s="4" t="s">
        <v>7</v>
      </c>
      <c r="D4637" s="4" t="s">
        <v>9</v>
      </c>
      <c r="E4637" s="4" t="s">
        <v>12</v>
      </c>
    </row>
    <row r="4638" spans="1:9">
      <c r="A4638" t="n">
        <v>46671</v>
      </c>
      <c r="B4638" s="30" t="n">
        <v>51</v>
      </c>
      <c r="C4638" s="7" t="n">
        <v>4</v>
      </c>
      <c r="D4638" s="7" t="n">
        <v>0</v>
      </c>
      <c r="E4638" s="7" t="s">
        <v>278</v>
      </c>
    </row>
    <row r="4639" spans="1:9">
      <c r="A4639" t="s">
        <v>4</v>
      </c>
      <c r="B4639" s="4" t="s">
        <v>5</v>
      </c>
      <c r="C4639" s="4" t="s">
        <v>9</v>
      </c>
    </row>
    <row r="4640" spans="1:9">
      <c r="A4640" t="n">
        <v>46685</v>
      </c>
      <c r="B4640" s="26" t="n">
        <v>16</v>
      </c>
      <c r="C4640" s="7" t="n">
        <v>0</v>
      </c>
    </row>
    <row r="4641" spans="1:18">
      <c r="A4641" t="s">
        <v>4</v>
      </c>
      <c r="B4641" s="4" t="s">
        <v>5</v>
      </c>
      <c r="C4641" s="4" t="s">
        <v>9</v>
      </c>
      <c r="D4641" s="4" t="s">
        <v>7</v>
      </c>
      <c r="E4641" s="4" t="s">
        <v>11</v>
      </c>
      <c r="F4641" s="4" t="s">
        <v>52</v>
      </c>
      <c r="G4641" s="4" t="s">
        <v>7</v>
      </c>
      <c r="H4641" s="4" t="s">
        <v>7</v>
      </c>
      <c r="I4641" s="4" t="s">
        <v>7</v>
      </c>
      <c r="J4641" s="4" t="s">
        <v>11</v>
      </c>
      <c r="K4641" s="4" t="s">
        <v>52</v>
      </c>
      <c r="L4641" s="4" t="s">
        <v>7</v>
      </c>
      <c r="M4641" s="4" t="s">
        <v>7</v>
      </c>
    </row>
    <row r="4642" spans="1:18">
      <c r="A4642" t="n">
        <v>46688</v>
      </c>
      <c r="B4642" s="31" t="n">
        <v>26</v>
      </c>
      <c r="C4642" s="7" t="n">
        <v>0</v>
      </c>
      <c r="D4642" s="7" t="n">
        <v>17</v>
      </c>
      <c r="E4642" s="7" t="n">
        <v>62111</v>
      </c>
      <c r="F4642" s="7" t="s">
        <v>567</v>
      </c>
      <c r="G4642" s="7" t="n">
        <v>2</v>
      </c>
      <c r="H4642" s="7" t="n">
        <v>3</v>
      </c>
      <c r="I4642" s="7" t="n">
        <v>17</v>
      </c>
      <c r="J4642" s="7" t="n">
        <v>62112</v>
      </c>
      <c r="K4642" s="7" t="s">
        <v>568</v>
      </c>
      <c r="L4642" s="7" t="n">
        <v>2</v>
      </c>
      <c r="M4642" s="7" t="n">
        <v>0</v>
      </c>
    </row>
    <row r="4643" spans="1:18">
      <c r="A4643" t="s">
        <v>4</v>
      </c>
      <c r="B4643" s="4" t="s">
        <v>5</v>
      </c>
    </row>
    <row r="4644" spans="1:18">
      <c r="A4644" t="n">
        <v>46803</v>
      </c>
      <c r="B4644" s="32" t="n">
        <v>28</v>
      </c>
    </row>
    <row r="4645" spans="1:18">
      <c r="A4645" t="s">
        <v>4</v>
      </c>
      <c r="B4645" s="4" t="s">
        <v>5</v>
      </c>
      <c r="C4645" s="4" t="s">
        <v>7</v>
      </c>
      <c r="D4645" s="4" t="s">
        <v>9</v>
      </c>
      <c r="E4645" s="4" t="s">
        <v>10</v>
      </c>
    </row>
    <row r="4646" spans="1:18">
      <c r="A4646" t="n">
        <v>46804</v>
      </c>
      <c r="B4646" s="25" t="n">
        <v>58</v>
      </c>
      <c r="C4646" s="7" t="n">
        <v>101</v>
      </c>
      <c r="D4646" s="7" t="n">
        <v>500</v>
      </c>
      <c r="E4646" s="7" t="n">
        <v>1</v>
      </c>
    </row>
    <row r="4647" spans="1:18">
      <c r="A4647" t="s">
        <v>4</v>
      </c>
      <c r="B4647" s="4" t="s">
        <v>5</v>
      </c>
      <c r="C4647" s="4" t="s">
        <v>7</v>
      </c>
      <c r="D4647" s="4" t="s">
        <v>9</v>
      </c>
    </row>
    <row r="4648" spans="1:18">
      <c r="A4648" t="n">
        <v>46812</v>
      </c>
      <c r="B4648" s="25" t="n">
        <v>58</v>
      </c>
      <c r="C4648" s="7" t="n">
        <v>254</v>
      </c>
      <c r="D4648" s="7" t="n">
        <v>0</v>
      </c>
    </row>
    <row r="4649" spans="1:18">
      <c r="A4649" t="s">
        <v>4</v>
      </c>
      <c r="B4649" s="4" t="s">
        <v>5</v>
      </c>
      <c r="C4649" s="4" t="s">
        <v>7</v>
      </c>
      <c r="D4649" s="4" t="s">
        <v>7</v>
      </c>
      <c r="E4649" s="4" t="s">
        <v>10</v>
      </c>
      <c r="F4649" s="4" t="s">
        <v>10</v>
      </c>
      <c r="G4649" s="4" t="s">
        <v>10</v>
      </c>
      <c r="H4649" s="4" t="s">
        <v>9</v>
      </c>
    </row>
    <row r="4650" spans="1:18">
      <c r="A4650" t="n">
        <v>46816</v>
      </c>
      <c r="B4650" s="55" t="n">
        <v>45</v>
      </c>
      <c r="C4650" s="7" t="n">
        <v>2</v>
      </c>
      <c r="D4650" s="7" t="n">
        <v>3</v>
      </c>
      <c r="E4650" s="7" t="n">
        <v>7.15000009536743</v>
      </c>
      <c r="F4650" s="7" t="n">
        <v>1.08000004291534</v>
      </c>
      <c r="G4650" s="7" t="n">
        <v>-9.5</v>
      </c>
      <c r="H4650" s="7" t="n">
        <v>0</v>
      </c>
    </row>
    <row r="4651" spans="1:18">
      <c r="A4651" t="s">
        <v>4</v>
      </c>
      <c r="B4651" s="4" t="s">
        <v>5</v>
      </c>
      <c r="C4651" s="4" t="s">
        <v>7</v>
      </c>
      <c r="D4651" s="4" t="s">
        <v>7</v>
      </c>
      <c r="E4651" s="4" t="s">
        <v>10</v>
      </c>
      <c r="F4651" s="4" t="s">
        <v>10</v>
      </c>
      <c r="G4651" s="4" t="s">
        <v>10</v>
      </c>
      <c r="H4651" s="4" t="s">
        <v>9</v>
      </c>
      <c r="I4651" s="4" t="s">
        <v>7</v>
      </c>
    </row>
    <row r="4652" spans="1:18">
      <c r="A4652" t="n">
        <v>46833</v>
      </c>
      <c r="B4652" s="55" t="n">
        <v>45</v>
      </c>
      <c r="C4652" s="7" t="n">
        <v>4</v>
      </c>
      <c r="D4652" s="7" t="n">
        <v>3</v>
      </c>
      <c r="E4652" s="7" t="n">
        <v>2.36999988555908</v>
      </c>
      <c r="F4652" s="7" t="n">
        <v>29.6700000762939</v>
      </c>
      <c r="G4652" s="7" t="n">
        <v>0</v>
      </c>
      <c r="H4652" s="7" t="n">
        <v>0</v>
      </c>
      <c r="I4652" s="7" t="n">
        <v>1</v>
      </c>
    </row>
    <row r="4653" spans="1:18">
      <c r="A4653" t="s">
        <v>4</v>
      </c>
      <c r="B4653" s="4" t="s">
        <v>5</v>
      </c>
      <c r="C4653" s="4" t="s">
        <v>7</v>
      </c>
      <c r="D4653" s="4" t="s">
        <v>7</v>
      </c>
      <c r="E4653" s="4" t="s">
        <v>10</v>
      </c>
      <c r="F4653" s="4" t="s">
        <v>9</v>
      </c>
    </row>
    <row r="4654" spans="1:18">
      <c r="A4654" t="n">
        <v>46851</v>
      </c>
      <c r="B4654" s="55" t="n">
        <v>45</v>
      </c>
      <c r="C4654" s="7" t="n">
        <v>5</v>
      </c>
      <c r="D4654" s="7" t="n">
        <v>3</v>
      </c>
      <c r="E4654" s="7" t="n">
        <v>1.29999995231628</v>
      </c>
      <c r="F4654" s="7" t="n">
        <v>0</v>
      </c>
    </row>
    <row r="4655" spans="1:18">
      <c r="A4655" t="s">
        <v>4</v>
      </c>
      <c r="B4655" s="4" t="s">
        <v>5</v>
      </c>
      <c r="C4655" s="4" t="s">
        <v>7</v>
      </c>
      <c r="D4655" s="4" t="s">
        <v>7</v>
      </c>
      <c r="E4655" s="4" t="s">
        <v>10</v>
      </c>
      <c r="F4655" s="4" t="s">
        <v>9</v>
      </c>
    </row>
    <row r="4656" spans="1:18">
      <c r="A4656" t="n">
        <v>46860</v>
      </c>
      <c r="B4656" s="55" t="n">
        <v>45</v>
      </c>
      <c r="C4656" s="7" t="n">
        <v>11</v>
      </c>
      <c r="D4656" s="7" t="n">
        <v>3</v>
      </c>
      <c r="E4656" s="7" t="n">
        <v>40</v>
      </c>
      <c r="F4656" s="7" t="n">
        <v>0</v>
      </c>
    </row>
    <row r="4657" spans="1:13">
      <c r="A4657" t="s">
        <v>4</v>
      </c>
      <c r="B4657" s="4" t="s">
        <v>5</v>
      </c>
      <c r="C4657" s="4" t="s">
        <v>7</v>
      </c>
      <c r="D4657" s="4" t="s">
        <v>9</v>
      </c>
      <c r="E4657" s="4" t="s">
        <v>7</v>
      </c>
      <c r="F4657" s="4" t="s">
        <v>7</v>
      </c>
      <c r="G4657" s="4" t="s">
        <v>7</v>
      </c>
      <c r="H4657" s="4" t="s">
        <v>7</v>
      </c>
    </row>
    <row r="4658" spans="1:13">
      <c r="A4658" t="n">
        <v>46869</v>
      </c>
      <c r="B4658" s="30" t="n">
        <v>51</v>
      </c>
      <c r="C4658" s="7" t="n">
        <v>2</v>
      </c>
      <c r="D4658" s="7" t="n">
        <v>28</v>
      </c>
      <c r="E4658" s="7" t="n">
        <v>1</v>
      </c>
      <c r="F4658" s="7" t="n">
        <v>4</v>
      </c>
      <c r="G4658" s="7" t="n">
        <v>127</v>
      </c>
      <c r="H4658" s="7" t="n">
        <v>0</v>
      </c>
    </row>
    <row r="4659" spans="1:13">
      <c r="A4659" t="s">
        <v>4</v>
      </c>
      <c r="B4659" s="4" t="s">
        <v>5</v>
      </c>
      <c r="C4659" s="4" t="s">
        <v>7</v>
      </c>
      <c r="D4659" s="4" t="s">
        <v>9</v>
      </c>
    </row>
    <row r="4660" spans="1:13">
      <c r="A4660" t="n">
        <v>46877</v>
      </c>
      <c r="B4660" s="25" t="n">
        <v>58</v>
      </c>
      <c r="C4660" s="7" t="n">
        <v>255</v>
      </c>
      <c r="D4660" s="7" t="n">
        <v>0</v>
      </c>
    </row>
    <row r="4661" spans="1:13">
      <c r="A4661" t="s">
        <v>4</v>
      </c>
      <c r="B4661" s="4" t="s">
        <v>5</v>
      </c>
      <c r="C4661" s="4" t="s">
        <v>7</v>
      </c>
      <c r="D4661" s="4" t="s">
        <v>9</v>
      </c>
      <c r="E4661" s="4" t="s">
        <v>12</v>
      </c>
      <c r="F4661" s="4" t="s">
        <v>12</v>
      </c>
      <c r="G4661" s="4" t="s">
        <v>12</v>
      </c>
      <c r="H4661" s="4" t="s">
        <v>12</v>
      </c>
    </row>
    <row r="4662" spans="1:13">
      <c r="A4662" t="n">
        <v>46881</v>
      </c>
      <c r="B4662" s="30" t="n">
        <v>51</v>
      </c>
      <c r="C4662" s="7" t="n">
        <v>3</v>
      </c>
      <c r="D4662" s="7" t="n">
        <v>0</v>
      </c>
      <c r="E4662" s="7" t="s">
        <v>243</v>
      </c>
      <c r="F4662" s="7" t="s">
        <v>246</v>
      </c>
      <c r="G4662" s="7" t="s">
        <v>245</v>
      </c>
      <c r="H4662" s="7" t="s">
        <v>246</v>
      </c>
    </row>
    <row r="4663" spans="1:13">
      <c r="A4663" t="s">
        <v>4</v>
      </c>
      <c r="B4663" s="4" t="s">
        <v>5</v>
      </c>
      <c r="C4663" s="4" t="s">
        <v>9</v>
      </c>
      <c r="D4663" s="4" t="s">
        <v>7</v>
      </c>
      <c r="E4663" s="4" t="s">
        <v>10</v>
      </c>
      <c r="F4663" s="4" t="s">
        <v>9</v>
      </c>
    </row>
    <row r="4664" spans="1:13">
      <c r="A4664" t="n">
        <v>46894</v>
      </c>
      <c r="B4664" s="47" t="n">
        <v>59</v>
      </c>
      <c r="C4664" s="7" t="n">
        <v>0</v>
      </c>
      <c r="D4664" s="7" t="n">
        <v>9</v>
      </c>
      <c r="E4664" s="7" t="n">
        <v>0.150000005960464</v>
      </c>
      <c r="F4664" s="7" t="n">
        <v>0</v>
      </c>
    </row>
    <row r="4665" spans="1:13">
      <c r="A4665" t="s">
        <v>4</v>
      </c>
      <c r="B4665" s="4" t="s">
        <v>5</v>
      </c>
      <c r="C4665" s="4" t="s">
        <v>9</v>
      </c>
    </row>
    <row r="4666" spans="1:13">
      <c r="A4666" t="n">
        <v>46904</v>
      </c>
      <c r="B4666" s="26" t="n">
        <v>16</v>
      </c>
      <c r="C4666" s="7" t="n">
        <v>1500</v>
      </c>
    </row>
    <row r="4667" spans="1:13">
      <c r="A4667" t="s">
        <v>4</v>
      </c>
      <c r="B4667" s="4" t="s">
        <v>5</v>
      </c>
      <c r="C4667" s="4" t="s">
        <v>7</v>
      </c>
      <c r="D4667" s="4" t="s">
        <v>9</v>
      </c>
      <c r="E4667" s="4" t="s">
        <v>12</v>
      </c>
    </row>
    <row r="4668" spans="1:13">
      <c r="A4668" t="n">
        <v>46907</v>
      </c>
      <c r="B4668" s="30" t="n">
        <v>51</v>
      </c>
      <c r="C4668" s="7" t="n">
        <v>4</v>
      </c>
      <c r="D4668" s="7" t="n">
        <v>0</v>
      </c>
      <c r="E4668" s="7" t="s">
        <v>463</v>
      </c>
    </row>
    <row r="4669" spans="1:13">
      <c r="A4669" t="s">
        <v>4</v>
      </c>
      <c r="B4669" s="4" t="s">
        <v>5</v>
      </c>
      <c r="C4669" s="4" t="s">
        <v>9</v>
      </c>
    </row>
    <row r="4670" spans="1:13">
      <c r="A4670" t="n">
        <v>46920</v>
      </c>
      <c r="B4670" s="26" t="n">
        <v>16</v>
      </c>
      <c r="C4670" s="7" t="n">
        <v>0</v>
      </c>
    </row>
    <row r="4671" spans="1:13">
      <c r="A4671" t="s">
        <v>4</v>
      </c>
      <c r="B4671" s="4" t="s">
        <v>5</v>
      </c>
      <c r="C4671" s="4" t="s">
        <v>9</v>
      </c>
      <c r="D4671" s="4" t="s">
        <v>7</v>
      </c>
      <c r="E4671" s="4" t="s">
        <v>11</v>
      </c>
      <c r="F4671" s="4" t="s">
        <v>52</v>
      </c>
      <c r="G4671" s="4" t="s">
        <v>7</v>
      </c>
      <c r="H4671" s="4" t="s">
        <v>7</v>
      </c>
      <c r="I4671" s="4" t="s">
        <v>7</v>
      </c>
      <c r="J4671" s="4" t="s">
        <v>11</v>
      </c>
      <c r="K4671" s="4" t="s">
        <v>52</v>
      </c>
      <c r="L4671" s="4" t="s">
        <v>7</v>
      </c>
      <c r="M4671" s="4" t="s">
        <v>7</v>
      </c>
    </row>
    <row r="4672" spans="1:13">
      <c r="A4672" t="n">
        <v>46923</v>
      </c>
      <c r="B4672" s="31" t="n">
        <v>26</v>
      </c>
      <c r="C4672" s="7" t="n">
        <v>0</v>
      </c>
      <c r="D4672" s="7" t="n">
        <v>17</v>
      </c>
      <c r="E4672" s="7" t="n">
        <v>62113</v>
      </c>
      <c r="F4672" s="7" t="s">
        <v>569</v>
      </c>
      <c r="G4672" s="7" t="n">
        <v>2</v>
      </c>
      <c r="H4672" s="7" t="n">
        <v>3</v>
      </c>
      <c r="I4672" s="7" t="n">
        <v>17</v>
      </c>
      <c r="J4672" s="7" t="n">
        <v>62114</v>
      </c>
      <c r="K4672" s="7" t="s">
        <v>570</v>
      </c>
      <c r="L4672" s="7" t="n">
        <v>2</v>
      </c>
      <c r="M4672" s="7" t="n">
        <v>0</v>
      </c>
    </row>
    <row r="4673" spans="1:13">
      <c r="A4673" t="s">
        <v>4</v>
      </c>
      <c r="B4673" s="4" t="s">
        <v>5</v>
      </c>
    </row>
    <row r="4674" spans="1:13">
      <c r="A4674" t="n">
        <v>47084</v>
      </c>
      <c r="B4674" s="32" t="n">
        <v>28</v>
      </c>
    </row>
    <row r="4675" spans="1:13">
      <c r="A4675" t="s">
        <v>4</v>
      </c>
      <c r="B4675" s="4" t="s">
        <v>5</v>
      </c>
      <c r="C4675" s="4" t="s">
        <v>7</v>
      </c>
      <c r="D4675" s="4" t="s">
        <v>9</v>
      </c>
      <c r="E4675" s="4" t="s">
        <v>10</v>
      </c>
    </row>
    <row r="4676" spans="1:13">
      <c r="A4676" t="n">
        <v>47085</v>
      </c>
      <c r="B4676" s="25" t="n">
        <v>58</v>
      </c>
      <c r="C4676" s="7" t="n">
        <v>101</v>
      </c>
      <c r="D4676" s="7" t="n">
        <v>500</v>
      </c>
      <c r="E4676" s="7" t="n">
        <v>1</v>
      </c>
    </row>
    <row r="4677" spans="1:13">
      <c r="A4677" t="s">
        <v>4</v>
      </c>
      <c r="B4677" s="4" t="s">
        <v>5</v>
      </c>
      <c r="C4677" s="4" t="s">
        <v>7</v>
      </c>
      <c r="D4677" s="4" t="s">
        <v>9</v>
      </c>
    </row>
    <row r="4678" spans="1:13">
      <c r="A4678" t="n">
        <v>47093</v>
      </c>
      <c r="B4678" s="25" t="n">
        <v>58</v>
      </c>
      <c r="C4678" s="7" t="n">
        <v>254</v>
      </c>
      <c r="D4678" s="7" t="n">
        <v>0</v>
      </c>
    </row>
    <row r="4679" spans="1:13">
      <c r="A4679" t="s">
        <v>4</v>
      </c>
      <c r="B4679" s="4" t="s">
        <v>5</v>
      </c>
      <c r="C4679" s="4" t="s">
        <v>7</v>
      </c>
      <c r="D4679" s="4" t="s">
        <v>7</v>
      </c>
      <c r="E4679" s="4" t="s">
        <v>10</v>
      </c>
      <c r="F4679" s="4" t="s">
        <v>10</v>
      </c>
      <c r="G4679" s="4" t="s">
        <v>10</v>
      </c>
      <c r="H4679" s="4" t="s">
        <v>9</v>
      </c>
    </row>
    <row r="4680" spans="1:13">
      <c r="A4680" t="n">
        <v>47097</v>
      </c>
      <c r="B4680" s="55" t="n">
        <v>45</v>
      </c>
      <c r="C4680" s="7" t="n">
        <v>2</v>
      </c>
      <c r="D4680" s="7" t="n">
        <v>3</v>
      </c>
      <c r="E4680" s="7" t="n">
        <v>7.19999980926514</v>
      </c>
      <c r="F4680" s="7" t="n">
        <v>1.14999997615814</v>
      </c>
      <c r="G4680" s="7" t="n">
        <v>-7.23000001907349</v>
      </c>
      <c r="H4680" s="7" t="n">
        <v>0</v>
      </c>
    </row>
    <row r="4681" spans="1:13">
      <c r="A4681" t="s">
        <v>4</v>
      </c>
      <c r="B4681" s="4" t="s">
        <v>5</v>
      </c>
      <c r="C4681" s="4" t="s">
        <v>7</v>
      </c>
      <c r="D4681" s="4" t="s">
        <v>7</v>
      </c>
      <c r="E4681" s="4" t="s">
        <v>10</v>
      </c>
      <c r="F4681" s="4" t="s">
        <v>10</v>
      </c>
      <c r="G4681" s="4" t="s">
        <v>10</v>
      </c>
      <c r="H4681" s="4" t="s">
        <v>9</v>
      </c>
      <c r="I4681" s="4" t="s">
        <v>7</v>
      </c>
    </row>
    <row r="4682" spans="1:13">
      <c r="A4682" t="n">
        <v>47114</v>
      </c>
      <c r="B4682" s="55" t="n">
        <v>45</v>
      </c>
      <c r="C4682" s="7" t="n">
        <v>4</v>
      </c>
      <c r="D4682" s="7" t="n">
        <v>3</v>
      </c>
      <c r="E4682" s="7" t="n">
        <v>356.920013427734</v>
      </c>
      <c r="F4682" s="7" t="n">
        <v>133.960006713867</v>
      </c>
      <c r="G4682" s="7" t="n">
        <v>356</v>
      </c>
      <c r="H4682" s="7" t="n">
        <v>0</v>
      </c>
      <c r="I4682" s="7" t="n">
        <v>1</v>
      </c>
    </row>
    <row r="4683" spans="1:13">
      <c r="A4683" t="s">
        <v>4</v>
      </c>
      <c r="B4683" s="4" t="s">
        <v>5</v>
      </c>
      <c r="C4683" s="4" t="s">
        <v>7</v>
      </c>
      <c r="D4683" s="4" t="s">
        <v>7</v>
      </c>
      <c r="E4683" s="4" t="s">
        <v>10</v>
      </c>
      <c r="F4683" s="4" t="s">
        <v>9</v>
      </c>
    </row>
    <row r="4684" spans="1:13">
      <c r="A4684" t="n">
        <v>47132</v>
      </c>
      <c r="B4684" s="55" t="n">
        <v>45</v>
      </c>
      <c r="C4684" s="7" t="n">
        <v>5</v>
      </c>
      <c r="D4684" s="7" t="n">
        <v>3</v>
      </c>
      <c r="E4684" s="7" t="n">
        <v>1.60000002384186</v>
      </c>
      <c r="F4684" s="7" t="n">
        <v>0</v>
      </c>
    </row>
    <row r="4685" spans="1:13">
      <c r="A4685" t="s">
        <v>4</v>
      </c>
      <c r="B4685" s="4" t="s">
        <v>5</v>
      </c>
      <c r="C4685" s="4" t="s">
        <v>7</v>
      </c>
      <c r="D4685" s="4" t="s">
        <v>7</v>
      </c>
      <c r="E4685" s="4" t="s">
        <v>10</v>
      </c>
      <c r="F4685" s="4" t="s">
        <v>9</v>
      </c>
    </row>
    <row r="4686" spans="1:13">
      <c r="A4686" t="n">
        <v>47141</v>
      </c>
      <c r="B4686" s="55" t="n">
        <v>45</v>
      </c>
      <c r="C4686" s="7" t="n">
        <v>11</v>
      </c>
      <c r="D4686" s="7" t="n">
        <v>3</v>
      </c>
      <c r="E4686" s="7" t="n">
        <v>40</v>
      </c>
      <c r="F4686" s="7" t="n">
        <v>0</v>
      </c>
    </row>
    <row r="4687" spans="1:13">
      <c r="A4687" t="s">
        <v>4</v>
      </c>
      <c r="B4687" s="4" t="s">
        <v>5</v>
      </c>
      <c r="C4687" s="4" t="s">
        <v>7</v>
      </c>
      <c r="D4687" s="4" t="s">
        <v>7</v>
      </c>
      <c r="E4687" s="4" t="s">
        <v>10</v>
      </c>
      <c r="F4687" s="4" t="s">
        <v>10</v>
      </c>
      <c r="G4687" s="4" t="s">
        <v>10</v>
      </c>
      <c r="H4687" s="4" t="s">
        <v>9</v>
      </c>
    </row>
    <row r="4688" spans="1:13">
      <c r="A4688" t="n">
        <v>47150</v>
      </c>
      <c r="B4688" s="55" t="n">
        <v>45</v>
      </c>
      <c r="C4688" s="7" t="n">
        <v>2</v>
      </c>
      <c r="D4688" s="7" t="n">
        <v>3</v>
      </c>
      <c r="E4688" s="7" t="n">
        <v>7.26999998092651</v>
      </c>
      <c r="F4688" s="7" t="n">
        <v>1.12999999523163</v>
      </c>
      <c r="G4688" s="7" t="n">
        <v>-7.19999980926514</v>
      </c>
      <c r="H4688" s="7" t="n">
        <v>50000</v>
      </c>
    </row>
    <row r="4689" spans="1:9">
      <c r="A4689" t="s">
        <v>4</v>
      </c>
      <c r="B4689" s="4" t="s">
        <v>5</v>
      </c>
      <c r="C4689" s="4" t="s">
        <v>7</v>
      </c>
      <c r="D4689" s="4" t="s">
        <v>7</v>
      </c>
      <c r="E4689" s="4" t="s">
        <v>10</v>
      </c>
      <c r="F4689" s="4" t="s">
        <v>10</v>
      </c>
      <c r="G4689" s="4" t="s">
        <v>10</v>
      </c>
      <c r="H4689" s="4" t="s">
        <v>9</v>
      </c>
      <c r="I4689" s="4" t="s">
        <v>7</v>
      </c>
    </row>
    <row r="4690" spans="1:9">
      <c r="A4690" t="n">
        <v>47167</v>
      </c>
      <c r="B4690" s="55" t="n">
        <v>45</v>
      </c>
      <c r="C4690" s="7" t="n">
        <v>4</v>
      </c>
      <c r="D4690" s="7" t="n">
        <v>3</v>
      </c>
      <c r="E4690" s="7" t="n">
        <v>357.660003662109</v>
      </c>
      <c r="F4690" s="7" t="n">
        <v>160.25</v>
      </c>
      <c r="G4690" s="7" t="n">
        <v>356</v>
      </c>
      <c r="H4690" s="7" t="n">
        <v>50000</v>
      </c>
      <c r="I4690" s="7" t="n">
        <v>0</v>
      </c>
    </row>
    <row r="4691" spans="1:9">
      <c r="A4691" t="s">
        <v>4</v>
      </c>
      <c r="B4691" s="4" t="s">
        <v>5</v>
      </c>
      <c r="C4691" s="4" t="s">
        <v>7</v>
      </c>
      <c r="D4691" s="4" t="s">
        <v>7</v>
      </c>
      <c r="E4691" s="4" t="s">
        <v>10</v>
      </c>
      <c r="F4691" s="4" t="s">
        <v>9</v>
      </c>
    </row>
    <row r="4692" spans="1:9">
      <c r="A4692" t="n">
        <v>47185</v>
      </c>
      <c r="B4692" s="55" t="n">
        <v>45</v>
      </c>
      <c r="C4692" s="7" t="n">
        <v>5</v>
      </c>
      <c r="D4692" s="7" t="n">
        <v>3</v>
      </c>
      <c r="E4692" s="7" t="n">
        <v>1.20000004768372</v>
      </c>
      <c r="F4692" s="7" t="n">
        <v>50000</v>
      </c>
    </row>
    <row r="4693" spans="1:9">
      <c r="A4693" t="s">
        <v>4</v>
      </c>
      <c r="B4693" s="4" t="s">
        <v>5</v>
      </c>
      <c r="C4693" s="4" t="s">
        <v>7</v>
      </c>
      <c r="D4693" s="4" t="s">
        <v>9</v>
      </c>
    </row>
    <row r="4694" spans="1:9">
      <c r="A4694" t="n">
        <v>47194</v>
      </c>
      <c r="B4694" s="25" t="n">
        <v>58</v>
      </c>
      <c r="C4694" s="7" t="n">
        <v>255</v>
      </c>
      <c r="D4694" s="7" t="n">
        <v>0</v>
      </c>
    </row>
    <row r="4695" spans="1:9">
      <c r="A4695" t="s">
        <v>4</v>
      </c>
      <c r="B4695" s="4" t="s">
        <v>5</v>
      </c>
      <c r="C4695" s="4" t="s">
        <v>7</v>
      </c>
      <c r="D4695" s="4" t="s">
        <v>9</v>
      </c>
      <c r="E4695" s="4" t="s">
        <v>12</v>
      </c>
    </row>
    <row r="4696" spans="1:9">
      <c r="A4696" t="n">
        <v>47198</v>
      </c>
      <c r="B4696" s="30" t="n">
        <v>51</v>
      </c>
      <c r="C4696" s="7" t="n">
        <v>4</v>
      </c>
      <c r="D4696" s="7" t="n">
        <v>28</v>
      </c>
      <c r="E4696" s="7" t="s">
        <v>463</v>
      </c>
    </row>
    <row r="4697" spans="1:9">
      <c r="A4697" t="s">
        <v>4</v>
      </c>
      <c r="B4697" s="4" t="s">
        <v>5</v>
      </c>
      <c r="C4697" s="4" t="s">
        <v>9</v>
      </c>
    </row>
    <row r="4698" spans="1:9">
      <c r="A4698" t="n">
        <v>47211</v>
      </c>
      <c r="B4698" s="26" t="n">
        <v>16</v>
      </c>
      <c r="C4698" s="7" t="n">
        <v>0</v>
      </c>
    </row>
    <row r="4699" spans="1:9">
      <c r="A4699" t="s">
        <v>4</v>
      </c>
      <c r="B4699" s="4" t="s">
        <v>5</v>
      </c>
      <c r="C4699" s="4" t="s">
        <v>9</v>
      </c>
      <c r="D4699" s="4" t="s">
        <v>7</v>
      </c>
      <c r="E4699" s="4" t="s">
        <v>11</v>
      </c>
      <c r="F4699" s="4" t="s">
        <v>52</v>
      </c>
      <c r="G4699" s="4" t="s">
        <v>7</v>
      </c>
      <c r="H4699" s="4" t="s">
        <v>7</v>
      </c>
    </row>
    <row r="4700" spans="1:9">
      <c r="A4700" t="n">
        <v>47214</v>
      </c>
      <c r="B4700" s="31" t="n">
        <v>26</v>
      </c>
      <c r="C4700" s="7" t="n">
        <v>28</v>
      </c>
      <c r="D4700" s="7" t="n">
        <v>17</v>
      </c>
      <c r="E4700" s="7" t="n">
        <v>33384</v>
      </c>
      <c r="F4700" s="7" t="s">
        <v>571</v>
      </c>
      <c r="G4700" s="7" t="n">
        <v>2</v>
      </c>
      <c r="H4700" s="7" t="n">
        <v>0</v>
      </c>
    </row>
    <row r="4701" spans="1:9">
      <c r="A4701" t="s">
        <v>4</v>
      </c>
      <c r="B4701" s="4" t="s">
        <v>5</v>
      </c>
    </row>
    <row r="4702" spans="1:9">
      <c r="A4702" t="n">
        <v>47348</v>
      </c>
      <c r="B4702" s="32" t="n">
        <v>28</v>
      </c>
    </row>
    <row r="4703" spans="1:9">
      <c r="A4703" t="s">
        <v>4</v>
      </c>
      <c r="B4703" s="4" t="s">
        <v>5</v>
      </c>
      <c r="C4703" s="4" t="s">
        <v>9</v>
      </c>
      <c r="D4703" s="4" t="s">
        <v>7</v>
      </c>
      <c r="E4703" s="4" t="s">
        <v>7</v>
      </c>
      <c r="F4703" s="4" t="s">
        <v>12</v>
      </c>
    </row>
    <row r="4704" spans="1:9">
      <c r="A4704" t="n">
        <v>47349</v>
      </c>
      <c r="B4704" s="48" t="n">
        <v>47</v>
      </c>
      <c r="C4704" s="7" t="n">
        <v>28</v>
      </c>
      <c r="D4704" s="7" t="n">
        <v>0</v>
      </c>
      <c r="E4704" s="7" t="n">
        <v>0</v>
      </c>
      <c r="F4704" s="7" t="s">
        <v>532</v>
      </c>
    </row>
    <row r="4705" spans="1:9">
      <c r="A4705" t="s">
        <v>4</v>
      </c>
      <c r="B4705" s="4" t="s">
        <v>5</v>
      </c>
      <c r="C4705" s="4" t="s">
        <v>7</v>
      </c>
      <c r="D4705" s="4" t="s">
        <v>9</v>
      </c>
      <c r="E4705" s="4" t="s">
        <v>12</v>
      </c>
    </row>
    <row r="4706" spans="1:9">
      <c r="A4706" t="n">
        <v>47376</v>
      </c>
      <c r="B4706" s="30" t="n">
        <v>51</v>
      </c>
      <c r="C4706" s="7" t="n">
        <v>4</v>
      </c>
      <c r="D4706" s="7" t="n">
        <v>28</v>
      </c>
      <c r="E4706" s="7" t="s">
        <v>87</v>
      </c>
    </row>
    <row r="4707" spans="1:9">
      <c r="A4707" t="s">
        <v>4</v>
      </c>
      <c r="B4707" s="4" t="s">
        <v>5</v>
      </c>
      <c r="C4707" s="4" t="s">
        <v>9</v>
      </c>
    </row>
    <row r="4708" spans="1:9">
      <c r="A4708" t="n">
        <v>47389</v>
      </c>
      <c r="B4708" s="26" t="n">
        <v>16</v>
      </c>
      <c r="C4708" s="7" t="n">
        <v>0</v>
      </c>
    </row>
    <row r="4709" spans="1:9">
      <c r="A4709" t="s">
        <v>4</v>
      </c>
      <c r="B4709" s="4" t="s">
        <v>5</v>
      </c>
      <c r="C4709" s="4" t="s">
        <v>9</v>
      </c>
      <c r="D4709" s="4" t="s">
        <v>7</v>
      </c>
      <c r="E4709" s="4" t="s">
        <v>11</v>
      </c>
      <c r="F4709" s="4" t="s">
        <v>52</v>
      </c>
      <c r="G4709" s="4" t="s">
        <v>7</v>
      </c>
      <c r="H4709" s="4" t="s">
        <v>7</v>
      </c>
      <c r="I4709" s="4" t="s">
        <v>7</v>
      </c>
      <c r="J4709" s="4" t="s">
        <v>11</v>
      </c>
      <c r="K4709" s="4" t="s">
        <v>52</v>
      </c>
      <c r="L4709" s="4" t="s">
        <v>7</v>
      </c>
      <c r="M4709" s="4" t="s">
        <v>7</v>
      </c>
    </row>
    <row r="4710" spans="1:9">
      <c r="A4710" t="n">
        <v>47392</v>
      </c>
      <c r="B4710" s="31" t="n">
        <v>26</v>
      </c>
      <c r="C4710" s="7" t="n">
        <v>28</v>
      </c>
      <c r="D4710" s="7" t="n">
        <v>17</v>
      </c>
      <c r="E4710" s="7" t="n">
        <v>33385</v>
      </c>
      <c r="F4710" s="7" t="s">
        <v>572</v>
      </c>
      <c r="G4710" s="7" t="n">
        <v>2</v>
      </c>
      <c r="H4710" s="7" t="n">
        <v>3</v>
      </c>
      <c r="I4710" s="7" t="n">
        <v>17</v>
      </c>
      <c r="J4710" s="7" t="n">
        <v>33386</v>
      </c>
      <c r="K4710" s="7" t="s">
        <v>573</v>
      </c>
      <c r="L4710" s="7" t="n">
        <v>2</v>
      </c>
      <c r="M4710" s="7" t="n">
        <v>0</v>
      </c>
    </row>
    <row r="4711" spans="1:9">
      <c r="A4711" t="s">
        <v>4</v>
      </c>
      <c r="B4711" s="4" t="s">
        <v>5</v>
      </c>
    </row>
    <row r="4712" spans="1:9">
      <c r="A4712" t="n">
        <v>47561</v>
      </c>
      <c r="B4712" s="32" t="n">
        <v>28</v>
      </c>
    </row>
    <row r="4713" spans="1:9">
      <c r="A4713" t="s">
        <v>4</v>
      </c>
      <c r="B4713" s="4" t="s">
        <v>5</v>
      </c>
      <c r="C4713" s="4" t="s">
        <v>7</v>
      </c>
      <c r="D4713" s="4" t="s">
        <v>9</v>
      </c>
      <c r="E4713" s="4" t="s">
        <v>12</v>
      </c>
    </row>
    <row r="4714" spans="1:9">
      <c r="A4714" t="n">
        <v>47562</v>
      </c>
      <c r="B4714" s="30" t="n">
        <v>51</v>
      </c>
      <c r="C4714" s="7" t="n">
        <v>4</v>
      </c>
      <c r="D4714" s="7" t="n">
        <v>28</v>
      </c>
      <c r="E4714" s="7" t="s">
        <v>287</v>
      </c>
    </row>
    <row r="4715" spans="1:9">
      <c r="A4715" t="s">
        <v>4</v>
      </c>
      <c r="B4715" s="4" t="s">
        <v>5</v>
      </c>
      <c r="C4715" s="4" t="s">
        <v>9</v>
      </c>
    </row>
    <row r="4716" spans="1:9">
      <c r="A4716" t="n">
        <v>47576</v>
      </c>
      <c r="B4716" s="26" t="n">
        <v>16</v>
      </c>
      <c r="C4716" s="7" t="n">
        <v>0</v>
      </c>
    </row>
    <row r="4717" spans="1:9">
      <c r="A4717" t="s">
        <v>4</v>
      </c>
      <c r="B4717" s="4" t="s">
        <v>5</v>
      </c>
      <c r="C4717" s="4" t="s">
        <v>9</v>
      </c>
      <c r="D4717" s="4" t="s">
        <v>7</v>
      </c>
      <c r="E4717" s="4" t="s">
        <v>11</v>
      </c>
      <c r="F4717" s="4" t="s">
        <v>52</v>
      </c>
      <c r="G4717" s="4" t="s">
        <v>7</v>
      </c>
      <c r="H4717" s="4" t="s">
        <v>7</v>
      </c>
    </row>
    <row r="4718" spans="1:9">
      <c r="A4718" t="n">
        <v>47579</v>
      </c>
      <c r="B4718" s="31" t="n">
        <v>26</v>
      </c>
      <c r="C4718" s="7" t="n">
        <v>28</v>
      </c>
      <c r="D4718" s="7" t="n">
        <v>17</v>
      </c>
      <c r="E4718" s="7" t="n">
        <v>33387</v>
      </c>
      <c r="F4718" s="7" t="s">
        <v>574</v>
      </c>
      <c r="G4718" s="7" t="n">
        <v>2</v>
      </c>
      <c r="H4718" s="7" t="n">
        <v>0</v>
      </c>
    </row>
    <row r="4719" spans="1:9">
      <c r="A4719" t="s">
        <v>4</v>
      </c>
      <c r="B4719" s="4" t="s">
        <v>5</v>
      </c>
    </row>
    <row r="4720" spans="1:9">
      <c r="A4720" t="n">
        <v>47685</v>
      </c>
      <c r="B4720" s="32" t="n">
        <v>28</v>
      </c>
    </row>
    <row r="4721" spans="1:13">
      <c r="A4721" t="s">
        <v>4</v>
      </c>
      <c r="B4721" s="4" t="s">
        <v>5</v>
      </c>
      <c r="C4721" s="4" t="s">
        <v>7</v>
      </c>
      <c r="D4721" s="4" t="s">
        <v>9</v>
      </c>
      <c r="E4721" s="4" t="s">
        <v>12</v>
      </c>
    </row>
    <row r="4722" spans="1:13">
      <c r="A4722" t="n">
        <v>47686</v>
      </c>
      <c r="B4722" s="30" t="n">
        <v>51</v>
      </c>
      <c r="C4722" s="7" t="n">
        <v>4</v>
      </c>
      <c r="D4722" s="7" t="n">
        <v>0</v>
      </c>
      <c r="E4722" s="7" t="s">
        <v>278</v>
      </c>
    </row>
    <row r="4723" spans="1:13">
      <c r="A4723" t="s">
        <v>4</v>
      </c>
      <c r="B4723" s="4" t="s">
        <v>5</v>
      </c>
      <c r="C4723" s="4" t="s">
        <v>9</v>
      </c>
    </row>
    <row r="4724" spans="1:13">
      <c r="A4724" t="n">
        <v>47700</v>
      </c>
      <c r="B4724" s="26" t="n">
        <v>16</v>
      </c>
      <c r="C4724" s="7" t="n">
        <v>0</v>
      </c>
    </row>
    <row r="4725" spans="1:13">
      <c r="A4725" t="s">
        <v>4</v>
      </c>
      <c r="B4725" s="4" t="s">
        <v>5</v>
      </c>
      <c r="C4725" s="4" t="s">
        <v>9</v>
      </c>
      <c r="D4725" s="4" t="s">
        <v>7</v>
      </c>
      <c r="E4725" s="4" t="s">
        <v>11</v>
      </c>
      <c r="F4725" s="4" t="s">
        <v>52</v>
      </c>
      <c r="G4725" s="4" t="s">
        <v>7</v>
      </c>
      <c r="H4725" s="4" t="s">
        <v>7</v>
      </c>
      <c r="I4725" s="4" t="s">
        <v>7</v>
      </c>
      <c r="J4725" s="4" t="s">
        <v>11</v>
      </c>
      <c r="K4725" s="4" t="s">
        <v>52</v>
      </c>
      <c r="L4725" s="4" t="s">
        <v>7</v>
      </c>
      <c r="M4725" s="4" t="s">
        <v>7</v>
      </c>
    </row>
    <row r="4726" spans="1:13">
      <c r="A4726" t="n">
        <v>47703</v>
      </c>
      <c r="B4726" s="31" t="n">
        <v>26</v>
      </c>
      <c r="C4726" s="7" t="n">
        <v>0</v>
      </c>
      <c r="D4726" s="7" t="n">
        <v>17</v>
      </c>
      <c r="E4726" s="7" t="n">
        <v>62115</v>
      </c>
      <c r="F4726" s="7" t="s">
        <v>575</v>
      </c>
      <c r="G4726" s="7" t="n">
        <v>2</v>
      </c>
      <c r="H4726" s="7" t="n">
        <v>3</v>
      </c>
      <c r="I4726" s="7" t="n">
        <v>17</v>
      </c>
      <c r="J4726" s="7" t="n">
        <v>62116</v>
      </c>
      <c r="K4726" s="7" t="s">
        <v>576</v>
      </c>
      <c r="L4726" s="7" t="n">
        <v>2</v>
      </c>
      <c r="M4726" s="7" t="n">
        <v>0</v>
      </c>
    </row>
    <row r="4727" spans="1:13">
      <c r="A4727" t="s">
        <v>4</v>
      </c>
      <c r="B4727" s="4" t="s">
        <v>5</v>
      </c>
    </row>
    <row r="4728" spans="1:13">
      <c r="A4728" t="n">
        <v>47908</v>
      </c>
      <c r="B4728" s="32" t="n">
        <v>28</v>
      </c>
    </row>
    <row r="4729" spans="1:13">
      <c r="A4729" t="s">
        <v>4</v>
      </c>
      <c r="B4729" s="4" t="s">
        <v>5</v>
      </c>
      <c r="C4729" s="4" t="s">
        <v>9</v>
      </c>
      <c r="D4729" s="4" t="s">
        <v>7</v>
      </c>
      <c r="E4729" s="4" t="s">
        <v>7</v>
      </c>
      <c r="F4729" s="4" t="s">
        <v>12</v>
      </c>
    </row>
    <row r="4730" spans="1:13">
      <c r="A4730" t="n">
        <v>47909</v>
      </c>
      <c r="B4730" s="48" t="n">
        <v>47</v>
      </c>
      <c r="C4730" s="7" t="n">
        <v>28</v>
      </c>
      <c r="D4730" s="7" t="n">
        <v>0</v>
      </c>
      <c r="E4730" s="7" t="n">
        <v>0</v>
      </c>
      <c r="F4730" s="7" t="s">
        <v>531</v>
      </c>
    </row>
    <row r="4731" spans="1:13">
      <c r="A4731" t="s">
        <v>4</v>
      </c>
      <c r="B4731" s="4" t="s">
        <v>5</v>
      </c>
      <c r="C4731" s="4" t="s">
        <v>9</v>
      </c>
    </row>
    <row r="4732" spans="1:13">
      <c r="A4732" t="n">
        <v>47929</v>
      </c>
      <c r="B4732" s="26" t="n">
        <v>16</v>
      </c>
      <c r="C4732" s="7" t="n">
        <v>300</v>
      </c>
    </row>
    <row r="4733" spans="1:13">
      <c r="A4733" t="s">
        <v>4</v>
      </c>
      <c r="B4733" s="4" t="s">
        <v>5</v>
      </c>
      <c r="C4733" s="4" t="s">
        <v>7</v>
      </c>
      <c r="D4733" s="4" t="s">
        <v>9</v>
      </c>
      <c r="E4733" s="4" t="s">
        <v>12</v>
      </c>
    </row>
    <row r="4734" spans="1:13">
      <c r="A4734" t="n">
        <v>47932</v>
      </c>
      <c r="B4734" s="30" t="n">
        <v>51</v>
      </c>
      <c r="C4734" s="7" t="n">
        <v>4</v>
      </c>
      <c r="D4734" s="7" t="n">
        <v>28</v>
      </c>
      <c r="E4734" s="7" t="s">
        <v>463</v>
      </c>
    </row>
    <row r="4735" spans="1:13">
      <c r="A4735" t="s">
        <v>4</v>
      </c>
      <c r="B4735" s="4" t="s">
        <v>5</v>
      </c>
      <c r="C4735" s="4" t="s">
        <v>9</v>
      </c>
    </row>
    <row r="4736" spans="1:13">
      <c r="A4736" t="n">
        <v>47945</v>
      </c>
      <c r="B4736" s="26" t="n">
        <v>16</v>
      </c>
      <c r="C4736" s="7" t="n">
        <v>0</v>
      </c>
    </row>
    <row r="4737" spans="1:13">
      <c r="A4737" t="s">
        <v>4</v>
      </c>
      <c r="B4737" s="4" t="s">
        <v>5</v>
      </c>
      <c r="C4737" s="4" t="s">
        <v>9</v>
      </c>
      <c r="D4737" s="4" t="s">
        <v>7</v>
      </c>
      <c r="E4737" s="4" t="s">
        <v>11</v>
      </c>
      <c r="F4737" s="4" t="s">
        <v>52</v>
      </c>
      <c r="G4737" s="4" t="s">
        <v>7</v>
      </c>
      <c r="H4737" s="4" t="s">
        <v>7</v>
      </c>
      <c r="I4737" s="4" t="s">
        <v>7</v>
      </c>
      <c r="J4737" s="4" t="s">
        <v>11</v>
      </c>
      <c r="K4737" s="4" t="s">
        <v>52</v>
      </c>
      <c r="L4737" s="4" t="s">
        <v>7</v>
      </c>
      <c r="M4737" s="4" t="s">
        <v>7</v>
      </c>
      <c r="N4737" s="4" t="s">
        <v>7</v>
      </c>
      <c r="O4737" s="4" t="s">
        <v>11</v>
      </c>
      <c r="P4737" s="4" t="s">
        <v>52</v>
      </c>
      <c r="Q4737" s="4" t="s">
        <v>7</v>
      </c>
      <c r="R4737" s="4" t="s">
        <v>7</v>
      </c>
    </row>
    <row r="4738" spans="1:13">
      <c r="A4738" t="n">
        <v>47948</v>
      </c>
      <c r="B4738" s="31" t="n">
        <v>26</v>
      </c>
      <c r="C4738" s="7" t="n">
        <v>28</v>
      </c>
      <c r="D4738" s="7" t="n">
        <v>17</v>
      </c>
      <c r="E4738" s="7" t="n">
        <v>33388</v>
      </c>
      <c r="F4738" s="7" t="s">
        <v>577</v>
      </c>
      <c r="G4738" s="7" t="n">
        <v>2</v>
      </c>
      <c r="H4738" s="7" t="n">
        <v>3</v>
      </c>
      <c r="I4738" s="7" t="n">
        <v>17</v>
      </c>
      <c r="J4738" s="7" t="n">
        <v>33389</v>
      </c>
      <c r="K4738" s="7" t="s">
        <v>578</v>
      </c>
      <c r="L4738" s="7" t="n">
        <v>2</v>
      </c>
      <c r="M4738" s="7" t="n">
        <v>3</v>
      </c>
      <c r="N4738" s="7" t="n">
        <v>17</v>
      </c>
      <c r="O4738" s="7" t="n">
        <v>33390</v>
      </c>
      <c r="P4738" s="7" t="s">
        <v>579</v>
      </c>
      <c r="Q4738" s="7" t="n">
        <v>2</v>
      </c>
      <c r="R4738" s="7" t="n">
        <v>0</v>
      </c>
    </row>
    <row r="4739" spans="1:13">
      <c r="A4739" t="s">
        <v>4</v>
      </c>
      <c r="B4739" s="4" t="s">
        <v>5</v>
      </c>
    </row>
    <row r="4740" spans="1:13">
      <c r="A4740" t="n">
        <v>48292</v>
      </c>
      <c r="B4740" s="32" t="n">
        <v>28</v>
      </c>
    </row>
    <row r="4741" spans="1:13">
      <c r="A4741" t="s">
        <v>4</v>
      </c>
      <c r="B4741" s="4" t="s">
        <v>5</v>
      </c>
      <c r="C4741" s="4" t="s">
        <v>9</v>
      </c>
      <c r="D4741" s="4" t="s">
        <v>7</v>
      </c>
      <c r="E4741" s="4" t="s">
        <v>7</v>
      </c>
      <c r="F4741" s="4" t="s">
        <v>12</v>
      </c>
    </row>
    <row r="4742" spans="1:13">
      <c r="A4742" t="n">
        <v>48293</v>
      </c>
      <c r="B4742" s="48" t="n">
        <v>47</v>
      </c>
      <c r="C4742" s="7" t="n">
        <v>28</v>
      </c>
      <c r="D4742" s="7" t="n">
        <v>0</v>
      </c>
      <c r="E4742" s="7" t="n">
        <v>0</v>
      </c>
      <c r="F4742" s="7" t="s">
        <v>529</v>
      </c>
    </row>
    <row r="4743" spans="1:13">
      <c r="A4743" t="s">
        <v>4</v>
      </c>
      <c r="B4743" s="4" t="s">
        <v>5</v>
      </c>
      <c r="C4743" s="4" t="s">
        <v>9</v>
      </c>
    </row>
    <row r="4744" spans="1:13">
      <c r="A4744" t="n">
        <v>48311</v>
      </c>
      <c r="B4744" s="26" t="n">
        <v>16</v>
      </c>
      <c r="C4744" s="7" t="n">
        <v>800</v>
      </c>
    </row>
    <row r="4745" spans="1:13">
      <c r="A4745" t="s">
        <v>4</v>
      </c>
      <c r="B4745" s="4" t="s">
        <v>5</v>
      </c>
      <c r="C4745" s="4" t="s">
        <v>7</v>
      </c>
      <c r="D4745" s="4" t="s">
        <v>9</v>
      </c>
      <c r="E4745" s="4" t="s">
        <v>12</v>
      </c>
    </row>
    <row r="4746" spans="1:13">
      <c r="A4746" t="n">
        <v>48314</v>
      </c>
      <c r="B4746" s="30" t="n">
        <v>51</v>
      </c>
      <c r="C4746" s="7" t="n">
        <v>4</v>
      </c>
      <c r="D4746" s="7" t="n">
        <v>28</v>
      </c>
      <c r="E4746" s="7" t="s">
        <v>580</v>
      </c>
    </row>
    <row r="4747" spans="1:13">
      <c r="A4747" t="s">
        <v>4</v>
      </c>
      <c r="B4747" s="4" t="s">
        <v>5</v>
      </c>
      <c r="C4747" s="4" t="s">
        <v>9</v>
      </c>
    </row>
    <row r="4748" spans="1:13">
      <c r="A4748" t="n">
        <v>48328</v>
      </c>
      <c r="B4748" s="26" t="n">
        <v>16</v>
      </c>
      <c r="C4748" s="7" t="n">
        <v>0</v>
      </c>
    </row>
    <row r="4749" spans="1:13">
      <c r="A4749" t="s">
        <v>4</v>
      </c>
      <c r="B4749" s="4" t="s">
        <v>5</v>
      </c>
      <c r="C4749" s="4" t="s">
        <v>9</v>
      </c>
      <c r="D4749" s="4" t="s">
        <v>7</v>
      </c>
      <c r="E4749" s="4" t="s">
        <v>11</v>
      </c>
      <c r="F4749" s="4" t="s">
        <v>52</v>
      </c>
      <c r="G4749" s="4" t="s">
        <v>7</v>
      </c>
      <c r="H4749" s="4" t="s">
        <v>7</v>
      </c>
    </row>
    <row r="4750" spans="1:13">
      <c r="A4750" t="n">
        <v>48331</v>
      </c>
      <c r="B4750" s="31" t="n">
        <v>26</v>
      </c>
      <c r="C4750" s="7" t="n">
        <v>28</v>
      </c>
      <c r="D4750" s="7" t="n">
        <v>17</v>
      </c>
      <c r="E4750" s="7" t="n">
        <v>33391</v>
      </c>
      <c r="F4750" s="7" t="s">
        <v>581</v>
      </c>
      <c r="G4750" s="7" t="n">
        <v>2</v>
      </c>
      <c r="H4750" s="7" t="n">
        <v>0</v>
      </c>
    </row>
    <row r="4751" spans="1:13">
      <c r="A4751" t="s">
        <v>4</v>
      </c>
      <c r="B4751" s="4" t="s">
        <v>5</v>
      </c>
    </row>
    <row r="4752" spans="1:13">
      <c r="A4752" t="n">
        <v>48425</v>
      </c>
      <c r="B4752" s="32" t="n">
        <v>28</v>
      </c>
    </row>
    <row r="4753" spans="1:18">
      <c r="A4753" t="s">
        <v>4</v>
      </c>
      <c r="B4753" s="4" t="s">
        <v>5</v>
      </c>
      <c r="C4753" s="4" t="s">
        <v>7</v>
      </c>
      <c r="D4753" s="4" t="s">
        <v>9</v>
      </c>
      <c r="E4753" s="4" t="s">
        <v>12</v>
      </c>
    </row>
    <row r="4754" spans="1:18">
      <c r="A4754" t="n">
        <v>48426</v>
      </c>
      <c r="B4754" s="30" t="n">
        <v>51</v>
      </c>
      <c r="C4754" s="7" t="n">
        <v>4</v>
      </c>
      <c r="D4754" s="7" t="n">
        <v>0</v>
      </c>
      <c r="E4754" s="7" t="s">
        <v>122</v>
      </c>
    </row>
    <row r="4755" spans="1:18">
      <c r="A4755" t="s">
        <v>4</v>
      </c>
      <c r="B4755" s="4" t="s">
        <v>5</v>
      </c>
      <c r="C4755" s="4" t="s">
        <v>9</v>
      </c>
    </row>
    <row r="4756" spans="1:18">
      <c r="A4756" t="n">
        <v>48440</v>
      </c>
      <c r="B4756" s="26" t="n">
        <v>16</v>
      </c>
      <c r="C4756" s="7" t="n">
        <v>0</v>
      </c>
    </row>
    <row r="4757" spans="1:18">
      <c r="A4757" t="s">
        <v>4</v>
      </c>
      <c r="B4757" s="4" t="s">
        <v>5</v>
      </c>
      <c r="C4757" s="4" t="s">
        <v>9</v>
      </c>
      <c r="D4757" s="4" t="s">
        <v>52</v>
      </c>
      <c r="E4757" s="4" t="s">
        <v>7</v>
      </c>
      <c r="F4757" s="4" t="s">
        <v>7</v>
      </c>
    </row>
    <row r="4758" spans="1:18">
      <c r="A4758" t="n">
        <v>48443</v>
      </c>
      <c r="B4758" s="31" t="n">
        <v>26</v>
      </c>
      <c r="C4758" s="7" t="n">
        <v>0</v>
      </c>
      <c r="D4758" s="7" t="s">
        <v>582</v>
      </c>
      <c r="E4758" s="7" t="n">
        <v>2</v>
      </c>
      <c r="F4758" s="7" t="n">
        <v>0</v>
      </c>
    </row>
    <row r="4759" spans="1:18">
      <c r="A4759" t="s">
        <v>4</v>
      </c>
      <c r="B4759" s="4" t="s">
        <v>5</v>
      </c>
    </row>
    <row r="4760" spans="1:18">
      <c r="A4760" t="n">
        <v>48457</v>
      </c>
      <c r="B4760" s="32" t="n">
        <v>28</v>
      </c>
    </row>
    <row r="4761" spans="1:18">
      <c r="A4761" t="s">
        <v>4</v>
      </c>
      <c r="B4761" s="4" t="s">
        <v>5</v>
      </c>
      <c r="C4761" s="4" t="s">
        <v>7</v>
      </c>
      <c r="D4761" s="4" t="s">
        <v>10</v>
      </c>
      <c r="E4761" s="4" t="s">
        <v>9</v>
      </c>
      <c r="F4761" s="4" t="s">
        <v>7</v>
      </c>
    </row>
    <row r="4762" spans="1:18">
      <c r="A4762" t="n">
        <v>48458</v>
      </c>
      <c r="B4762" s="13" t="n">
        <v>49</v>
      </c>
      <c r="C4762" s="7" t="n">
        <v>3</v>
      </c>
      <c r="D4762" s="7" t="n">
        <v>0.5</v>
      </c>
      <c r="E4762" s="7" t="n">
        <v>500</v>
      </c>
      <c r="F4762" s="7" t="n">
        <v>0</v>
      </c>
    </row>
    <row r="4763" spans="1:18">
      <c r="A4763" t="s">
        <v>4</v>
      </c>
      <c r="B4763" s="4" t="s">
        <v>5</v>
      </c>
      <c r="C4763" s="4" t="s">
        <v>7</v>
      </c>
      <c r="D4763" s="4" t="s">
        <v>7</v>
      </c>
      <c r="E4763" s="4" t="s">
        <v>7</v>
      </c>
      <c r="F4763" s="4" t="s">
        <v>10</v>
      </c>
      <c r="G4763" s="4" t="s">
        <v>10</v>
      </c>
      <c r="H4763" s="4" t="s">
        <v>10</v>
      </c>
      <c r="I4763" s="4" t="s">
        <v>10</v>
      </c>
      <c r="J4763" s="4" t="s">
        <v>10</v>
      </c>
    </row>
    <row r="4764" spans="1:18">
      <c r="A4764" t="n">
        <v>48467</v>
      </c>
      <c r="B4764" s="52" t="n">
        <v>76</v>
      </c>
      <c r="C4764" s="7" t="n">
        <v>0</v>
      </c>
      <c r="D4764" s="7" t="n">
        <v>3</v>
      </c>
      <c r="E4764" s="7" t="n">
        <v>0</v>
      </c>
      <c r="F4764" s="7" t="n">
        <v>1</v>
      </c>
      <c r="G4764" s="7" t="n">
        <v>1</v>
      </c>
      <c r="H4764" s="7" t="n">
        <v>1</v>
      </c>
      <c r="I4764" s="7" t="n">
        <v>1</v>
      </c>
      <c r="J4764" s="7" t="n">
        <v>1000</v>
      </c>
    </row>
    <row r="4765" spans="1:18">
      <c r="A4765" t="s">
        <v>4</v>
      </c>
      <c r="B4765" s="4" t="s">
        <v>5</v>
      </c>
      <c r="C4765" s="4" t="s">
        <v>7</v>
      </c>
      <c r="D4765" s="4" t="s">
        <v>7</v>
      </c>
    </row>
    <row r="4766" spans="1:18">
      <c r="A4766" t="n">
        <v>48491</v>
      </c>
      <c r="B4766" s="58" t="n">
        <v>77</v>
      </c>
      <c r="C4766" s="7" t="n">
        <v>0</v>
      </c>
      <c r="D4766" s="7" t="n">
        <v>3</v>
      </c>
    </row>
    <row r="4767" spans="1:18">
      <c r="A4767" t="s">
        <v>4</v>
      </c>
      <c r="B4767" s="4" t="s">
        <v>5</v>
      </c>
      <c r="C4767" s="4" t="s">
        <v>9</v>
      </c>
    </row>
    <row r="4768" spans="1:18">
      <c r="A4768" t="n">
        <v>48494</v>
      </c>
      <c r="B4768" s="26" t="n">
        <v>16</v>
      </c>
      <c r="C4768" s="7" t="n">
        <v>1000</v>
      </c>
    </row>
    <row r="4769" spans="1:10">
      <c r="A4769" t="s">
        <v>4</v>
      </c>
      <c r="B4769" s="4" t="s">
        <v>5</v>
      </c>
      <c r="C4769" s="4" t="s">
        <v>7</v>
      </c>
      <c r="D4769" s="4" t="s">
        <v>9</v>
      </c>
      <c r="E4769" s="4" t="s">
        <v>9</v>
      </c>
      <c r="F4769" s="4" t="s">
        <v>7</v>
      </c>
    </row>
    <row r="4770" spans="1:10">
      <c r="A4770" t="n">
        <v>48497</v>
      </c>
      <c r="B4770" s="35" t="n">
        <v>25</v>
      </c>
      <c r="C4770" s="7" t="n">
        <v>1</v>
      </c>
      <c r="D4770" s="7" t="n">
        <v>160</v>
      </c>
      <c r="E4770" s="7" t="n">
        <v>350</v>
      </c>
      <c r="F4770" s="7" t="n">
        <v>2</v>
      </c>
    </row>
    <row r="4771" spans="1:10">
      <c r="A4771" t="s">
        <v>4</v>
      </c>
      <c r="B4771" s="4" t="s">
        <v>5</v>
      </c>
      <c r="C4771" s="4" t="s">
        <v>12</v>
      </c>
      <c r="D4771" s="4" t="s">
        <v>9</v>
      </c>
    </row>
    <row r="4772" spans="1:10">
      <c r="A4772" t="n">
        <v>48504</v>
      </c>
      <c r="B4772" s="34" t="n">
        <v>29</v>
      </c>
      <c r="C4772" s="7" t="s">
        <v>583</v>
      </c>
      <c r="D4772" s="7" t="n">
        <v>65533</v>
      </c>
    </row>
    <row r="4773" spans="1:10">
      <c r="A4773" t="s">
        <v>4</v>
      </c>
      <c r="B4773" s="4" t="s">
        <v>5</v>
      </c>
      <c r="C4773" s="4" t="s">
        <v>7</v>
      </c>
      <c r="D4773" s="4" t="s">
        <v>9</v>
      </c>
      <c r="E4773" s="4" t="s">
        <v>12</v>
      </c>
    </row>
    <row r="4774" spans="1:10">
      <c r="A4774" t="n">
        <v>48522</v>
      </c>
      <c r="B4774" s="30" t="n">
        <v>51</v>
      </c>
      <c r="C4774" s="7" t="n">
        <v>4</v>
      </c>
      <c r="D4774" s="7" t="n">
        <v>1600</v>
      </c>
      <c r="E4774" s="7" t="s">
        <v>87</v>
      </c>
    </row>
    <row r="4775" spans="1:10">
      <c r="A4775" t="s">
        <v>4</v>
      </c>
      <c r="B4775" s="4" t="s">
        <v>5</v>
      </c>
      <c r="C4775" s="4" t="s">
        <v>9</v>
      </c>
    </row>
    <row r="4776" spans="1:10">
      <c r="A4776" t="n">
        <v>48535</v>
      </c>
      <c r="B4776" s="26" t="n">
        <v>16</v>
      </c>
      <c r="C4776" s="7" t="n">
        <v>0</v>
      </c>
    </row>
    <row r="4777" spans="1:10">
      <c r="A4777" t="s">
        <v>4</v>
      </c>
      <c r="B4777" s="4" t="s">
        <v>5</v>
      </c>
      <c r="C4777" s="4" t="s">
        <v>9</v>
      </c>
      <c r="D4777" s="4" t="s">
        <v>7</v>
      </c>
      <c r="E4777" s="4" t="s">
        <v>11</v>
      </c>
      <c r="F4777" s="4" t="s">
        <v>52</v>
      </c>
      <c r="G4777" s="4" t="s">
        <v>7</v>
      </c>
      <c r="H4777" s="4" t="s">
        <v>7</v>
      </c>
    </row>
    <row r="4778" spans="1:10">
      <c r="A4778" t="n">
        <v>48538</v>
      </c>
      <c r="B4778" s="31" t="n">
        <v>26</v>
      </c>
      <c r="C4778" s="7" t="n">
        <v>1600</v>
      </c>
      <c r="D4778" s="7" t="n">
        <v>17</v>
      </c>
      <c r="E4778" s="7" t="n">
        <v>22300</v>
      </c>
      <c r="F4778" s="7" t="s">
        <v>584</v>
      </c>
      <c r="G4778" s="7" t="n">
        <v>2</v>
      </c>
      <c r="H4778" s="7" t="n">
        <v>0</v>
      </c>
    </row>
    <row r="4779" spans="1:10">
      <c r="A4779" t="s">
        <v>4</v>
      </c>
      <c r="B4779" s="4" t="s">
        <v>5</v>
      </c>
    </row>
    <row r="4780" spans="1:10">
      <c r="A4780" t="n">
        <v>48662</v>
      </c>
      <c r="B4780" s="32" t="n">
        <v>28</v>
      </c>
    </row>
    <row r="4781" spans="1:10">
      <c r="A4781" t="s">
        <v>4</v>
      </c>
      <c r="B4781" s="4" t="s">
        <v>5</v>
      </c>
      <c r="C4781" s="4" t="s">
        <v>12</v>
      </c>
      <c r="D4781" s="4" t="s">
        <v>9</v>
      </c>
    </row>
    <row r="4782" spans="1:10">
      <c r="A4782" t="n">
        <v>48663</v>
      </c>
      <c r="B4782" s="34" t="n">
        <v>29</v>
      </c>
      <c r="C4782" s="7" t="s">
        <v>13</v>
      </c>
      <c r="D4782" s="7" t="n">
        <v>65533</v>
      </c>
    </row>
    <row r="4783" spans="1:10">
      <c r="A4783" t="s">
        <v>4</v>
      </c>
      <c r="B4783" s="4" t="s">
        <v>5</v>
      </c>
      <c r="C4783" s="4" t="s">
        <v>7</v>
      </c>
      <c r="D4783" s="4" t="s">
        <v>7</v>
      </c>
      <c r="E4783" s="4" t="s">
        <v>7</v>
      </c>
      <c r="F4783" s="4" t="s">
        <v>10</v>
      </c>
      <c r="G4783" s="4" t="s">
        <v>10</v>
      </c>
      <c r="H4783" s="4" t="s">
        <v>10</v>
      </c>
      <c r="I4783" s="4" t="s">
        <v>10</v>
      </c>
      <c r="J4783" s="4" t="s">
        <v>10</v>
      </c>
    </row>
    <row r="4784" spans="1:10">
      <c r="A4784" t="n">
        <v>48667</v>
      </c>
      <c r="B4784" s="52" t="n">
        <v>76</v>
      </c>
      <c r="C4784" s="7" t="n">
        <v>1</v>
      </c>
      <c r="D4784" s="7" t="n">
        <v>3</v>
      </c>
      <c r="E4784" s="7" t="n">
        <v>0</v>
      </c>
      <c r="F4784" s="7" t="n">
        <v>1</v>
      </c>
      <c r="G4784" s="7" t="n">
        <v>1</v>
      </c>
      <c r="H4784" s="7" t="n">
        <v>1</v>
      </c>
      <c r="I4784" s="7" t="n">
        <v>1</v>
      </c>
      <c r="J4784" s="7" t="n">
        <v>1000</v>
      </c>
    </row>
    <row r="4785" spans="1:10">
      <c r="A4785" t="s">
        <v>4</v>
      </c>
      <c r="B4785" s="4" t="s">
        <v>5</v>
      </c>
      <c r="C4785" s="4" t="s">
        <v>7</v>
      </c>
      <c r="D4785" s="4" t="s">
        <v>7</v>
      </c>
    </row>
    <row r="4786" spans="1:10">
      <c r="A4786" t="n">
        <v>48691</v>
      </c>
      <c r="B4786" s="58" t="n">
        <v>77</v>
      </c>
      <c r="C4786" s="7" t="n">
        <v>1</v>
      </c>
      <c r="D4786" s="7" t="n">
        <v>3</v>
      </c>
    </row>
    <row r="4787" spans="1:10">
      <c r="A4787" t="s">
        <v>4</v>
      </c>
      <c r="B4787" s="4" t="s">
        <v>5</v>
      </c>
      <c r="C4787" s="4" t="s">
        <v>7</v>
      </c>
      <c r="D4787" s="4" t="s">
        <v>7</v>
      </c>
      <c r="E4787" s="4" t="s">
        <v>7</v>
      </c>
      <c r="F4787" s="4" t="s">
        <v>10</v>
      </c>
      <c r="G4787" s="4" t="s">
        <v>10</v>
      </c>
      <c r="H4787" s="4" t="s">
        <v>10</v>
      </c>
      <c r="I4787" s="4" t="s">
        <v>10</v>
      </c>
      <c r="J4787" s="4" t="s">
        <v>10</v>
      </c>
    </row>
    <row r="4788" spans="1:10">
      <c r="A4788" t="n">
        <v>48694</v>
      </c>
      <c r="B4788" s="52" t="n">
        <v>76</v>
      </c>
      <c r="C4788" s="7" t="n">
        <v>0</v>
      </c>
      <c r="D4788" s="7" t="n">
        <v>3</v>
      </c>
      <c r="E4788" s="7" t="n">
        <v>0</v>
      </c>
      <c r="F4788" s="7" t="n">
        <v>1</v>
      </c>
      <c r="G4788" s="7" t="n">
        <v>1</v>
      </c>
      <c r="H4788" s="7" t="n">
        <v>1</v>
      </c>
      <c r="I4788" s="7" t="n">
        <v>0</v>
      </c>
      <c r="J4788" s="7" t="n">
        <v>1000</v>
      </c>
    </row>
    <row r="4789" spans="1:10">
      <c r="A4789" t="s">
        <v>4</v>
      </c>
      <c r="B4789" s="4" t="s">
        <v>5</v>
      </c>
      <c r="C4789" s="4" t="s">
        <v>9</v>
      </c>
    </row>
    <row r="4790" spans="1:10">
      <c r="A4790" t="n">
        <v>48718</v>
      </c>
      <c r="B4790" s="26" t="n">
        <v>16</v>
      </c>
      <c r="C4790" s="7" t="n">
        <v>1000</v>
      </c>
    </row>
    <row r="4791" spans="1:10">
      <c r="A4791" t="s">
        <v>4</v>
      </c>
      <c r="B4791" s="4" t="s">
        <v>5</v>
      </c>
      <c r="C4791" s="4" t="s">
        <v>7</v>
      </c>
      <c r="D4791" s="4" t="s">
        <v>7</v>
      </c>
      <c r="E4791" s="4" t="s">
        <v>7</v>
      </c>
      <c r="F4791" s="4" t="s">
        <v>7</v>
      </c>
    </row>
    <row r="4792" spans="1:10">
      <c r="A4792" t="n">
        <v>48721</v>
      </c>
      <c r="B4792" s="8" t="n">
        <v>14</v>
      </c>
      <c r="C4792" s="7" t="n">
        <v>0</v>
      </c>
      <c r="D4792" s="7" t="n">
        <v>128</v>
      </c>
      <c r="E4792" s="7" t="n">
        <v>0</v>
      </c>
      <c r="F4792" s="7" t="n">
        <v>0</v>
      </c>
    </row>
    <row r="4793" spans="1:10">
      <c r="A4793" t="s">
        <v>4</v>
      </c>
      <c r="B4793" s="4" t="s">
        <v>5</v>
      </c>
      <c r="C4793" s="4" t="s">
        <v>7</v>
      </c>
      <c r="D4793" s="4" t="s">
        <v>9</v>
      </c>
      <c r="E4793" s="4" t="s">
        <v>9</v>
      </c>
      <c r="F4793" s="4" t="s">
        <v>7</v>
      </c>
    </row>
    <row r="4794" spans="1:10">
      <c r="A4794" t="n">
        <v>48726</v>
      </c>
      <c r="B4794" s="35" t="n">
        <v>25</v>
      </c>
      <c r="C4794" s="7" t="n">
        <v>1</v>
      </c>
      <c r="D4794" s="7" t="n">
        <v>260</v>
      </c>
      <c r="E4794" s="7" t="n">
        <v>640</v>
      </c>
      <c r="F4794" s="7" t="n">
        <v>2</v>
      </c>
    </row>
    <row r="4795" spans="1:10">
      <c r="A4795" t="s">
        <v>4</v>
      </c>
      <c r="B4795" s="4" t="s">
        <v>5</v>
      </c>
      <c r="C4795" s="4" t="s">
        <v>12</v>
      </c>
      <c r="D4795" s="4" t="s">
        <v>9</v>
      </c>
    </row>
    <row r="4796" spans="1:10">
      <c r="A4796" t="n">
        <v>48733</v>
      </c>
      <c r="B4796" s="34" t="n">
        <v>29</v>
      </c>
      <c r="C4796" s="7" t="s">
        <v>583</v>
      </c>
      <c r="D4796" s="7" t="n">
        <v>65533</v>
      </c>
    </row>
    <row r="4797" spans="1:10">
      <c r="A4797" t="s">
        <v>4</v>
      </c>
      <c r="B4797" s="4" t="s">
        <v>5</v>
      </c>
      <c r="C4797" s="4" t="s">
        <v>7</v>
      </c>
      <c r="D4797" s="4" t="s">
        <v>9</v>
      </c>
      <c r="E4797" s="4" t="s">
        <v>12</v>
      </c>
    </row>
    <row r="4798" spans="1:10">
      <c r="A4798" t="n">
        <v>48751</v>
      </c>
      <c r="B4798" s="30" t="n">
        <v>51</v>
      </c>
      <c r="C4798" s="7" t="n">
        <v>4</v>
      </c>
      <c r="D4798" s="7" t="n">
        <v>1600</v>
      </c>
      <c r="E4798" s="7" t="s">
        <v>87</v>
      </c>
    </row>
    <row r="4799" spans="1:10">
      <c r="A4799" t="s">
        <v>4</v>
      </c>
      <c r="B4799" s="4" t="s">
        <v>5</v>
      </c>
      <c r="C4799" s="4" t="s">
        <v>9</v>
      </c>
    </row>
    <row r="4800" spans="1:10">
      <c r="A4800" t="n">
        <v>48764</v>
      </c>
      <c r="B4800" s="26" t="n">
        <v>16</v>
      </c>
      <c r="C4800" s="7" t="n">
        <v>0</v>
      </c>
    </row>
    <row r="4801" spans="1:10">
      <c r="A4801" t="s">
        <v>4</v>
      </c>
      <c r="B4801" s="4" t="s">
        <v>5</v>
      </c>
      <c r="C4801" s="4" t="s">
        <v>9</v>
      </c>
      <c r="D4801" s="4" t="s">
        <v>7</v>
      </c>
      <c r="E4801" s="4" t="s">
        <v>11</v>
      </c>
      <c r="F4801" s="4" t="s">
        <v>52</v>
      </c>
      <c r="G4801" s="4" t="s">
        <v>7</v>
      </c>
      <c r="H4801" s="4" t="s">
        <v>7</v>
      </c>
      <c r="I4801" s="4" t="s">
        <v>7</v>
      </c>
      <c r="J4801" s="4" t="s">
        <v>11</v>
      </c>
      <c r="K4801" s="4" t="s">
        <v>52</v>
      </c>
      <c r="L4801" s="4" t="s">
        <v>7</v>
      </c>
      <c r="M4801" s="4" t="s">
        <v>7</v>
      </c>
    </row>
    <row r="4802" spans="1:10">
      <c r="A4802" t="n">
        <v>48767</v>
      </c>
      <c r="B4802" s="31" t="n">
        <v>26</v>
      </c>
      <c r="C4802" s="7" t="n">
        <v>1600</v>
      </c>
      <c r="D4802" s="7" t="n">
        <v>17</v>
      </c>
      <c r="E4802" s="7" t="n">
        <v>22301</v>
      </c>
      <c r="F4802" s="7" t="s">
        <v>585</v>
      </c>
      <c r="G4802" s="7" t="n">
        <v>2</v>
      </c>
      <c r="H4802" s="7" t="n">
        <v>3</v>
      </c>
      <c r="I4802" s="7" t="n">
        <v>17</v>
      </c>
      <c r="J4802" s="7" t="n">
        <v>22302</v>
      </c>
      <c r="K4802" s="7" t="s">
        <v>586</v>
      </c>
      <c r="L4802" s="7" t="n">
        <v>2</v>
      </c>
      <c r="M4802" s="7" t="n">
        <v>0</v>
      </c>
    </row>
    <row r="4803" spans="1:10">
      <c r="A4803" t="s">
        <v>4</v>
      </c>
      <c r="B4803" s="4" t="s">
        <v>5</v>
      </c>
    </row>
    <row r="4804" spans="1:10">
      <c r="A4804" t="n">
        <v>49001</v>
      </c>
      <c r="B4804" s="32" t="n">
        <v>28</v>
      </c>
    </row>
    <row r="4805" spans="1:10">
      <c r="A4805" t="s">
        <v>4</v>
      </c>
      <c r="B4805" s="4" t="s">
        <v>5</v>
      </c>
      <c r="C4805" s="4" t="s">
        <v>12</v>
      </c>
      <c r="D4805" s="4" t="s">
        <v>9</v>
      </c>
    </row>
    <row r="4806" spans="1:10">
      <c r="A4806" t="n">
        <v>49002</v>
      </c>
      <c r="B4806" s="34" t="n">
        <v>29</v>
      </c>
      <c r="C4806" s="7" t="s">
        <v>13</v>
      </c>
      <c r="D4806" s="7" t="n">
        <v>65533</v>
      </c>
    </row>
    <row r="4807" spans="1:10">
      <c r="A4807" t="s">
        <v>4</v>
      </c>
      <c r="B4807" s="4" t="s">
        <v>5</v>
      </c>
      <c r="C4807" s="4" t="s">
        <v>7</v>
      </c>
      <c r="D4807" s="4" t="s">
        <v>9</v>
      </c>
      <c r="E4807" s="4" t="s">
        <v>9</v>
      </c>
      <c r="F4807" s="4" t="s">
        <v>7</v>
      </c>
    </row>
    <row r="4808" spans="1:10">
      <c r="A4808" t="n">
        <v>49006</v>
      </c>
      <c r="B4808" s="35" t="n">
        <v>25</v>
      </c>
      <c r="C4808" s="7" t="n">
        <v>1</v>
      </c>
      <c r="D4808" s="7" t="n">
        <v>65535</v>
      </c>
      <c r="E4808" s="7" t="n">
        <v>65535</v>
      </c>
      <c r="F4808" s="7" t="n">
        <v>0</v>
      </c>
    </row>
    <row r="4809" spans="1:10">
      <c r="A4809" t="s">
        <v>4</v>
      </c>
      <c r="B4809" s="4" t="s">
        <v>5</v>
      </c>
      <c r="C4809" s="4" t="s">
        <v>11</v>
      </c>
    </row>
    <row r="4810" spans="1:10">
      <c r="A4810" t="n">
        <v>49013</v>
      </c>
      <c r="B4810" s="59" t="n">
        <v>15</v>
      </c>
      <c r="C4810" s="7" t="n">
        <v>32768</v>
      </c>
    </row>
    <row r="4811" spans="1:10">
      <c r="A4811" t="s">
        <v>4</v>
      </c>
      <c r="B4811" s="4" t="s">
        <v>5</v>
      </c>
      <c r="C4811" s="4" t="s">
        <v>7</v>
      </c>
      <c r="D4811" s="4" t="s">
        <v>7</v>
      </c>
      <c r="E4811" s="4" t="s">
        <v>10</v>
      </c>
      <c r="F4811" s="4" t="s">
        <v>10</v>
      </c>
      <c r="G4811" s="4" t="s">
        <v>10</v>
      </c>
      <c r="H4811" s="4" t="s">
        <v>9</v>
      </c>
    </row>
    <row r="4812" spans="1:10">
      <c r="A4812" t="n">
        <v>49018</v>
      </c>
      <c r="B4812" s="55" t="n">
        <v>45</v>
      </c>
      <c r="C4812" s="7" t="n">
        <v>2</v>
      </c>
      <c r="D4812" s="7" t="n">
        <v>3</v>
      </c>
      <c r="E4812" s="7" t="n">
        <v>7.26999998092651</v>
      </c>
      <c r="F4812" s="7" t="n">
        <v>1.12999999523163</v>
      </c>
      <c r="G4812" s="7" t="n">
        <v>-9.43000030517578</v>
      </c>
      <c r="H4812" s="7" t="n">
        <v>0</v>
      </c>
    </row>
    <row r="4813" spans="1:10">
      <c r="A4813" t="s">
        <v>4</v>
      </c>
      <c r="B4813" s="4" t="s">
        <v>5</v>
      </c>
      <c r="C4813" s="4" t="s">
        <v>7</v>
      </c>
      <c r="D4813" s="4" t="s">
        <v>7</v>
      </c>
      <c r="E4813" s="4" t="s">
        <v>10</v>
      </c>
      <c r="F4813" s="4" t="s">
        <v>10</v>
      </c>
      <c r="G4813" s="4" t="s">
        <v>10</v>
      </c>
      <c r="H4813" s="4" t="s">
        <v>9</v>
      </c>
      <c r="I4813" s="4" t="s">
        <v>7</v>
      </c>
    </row>
    <row r="4814" spans="1:10">
      <c r="A4814" t="n">
        <v>49035</v>
      </c>
      <c r="B4814" s="55" t="n">
        <v>45</v>
      </c>
      <c r="C4814" s="7" t="n">
        <v>4</v>
      </c>
      <c r="D4814" s="7" t="n">
        <v>3</v>
      </c>
      <c r="E4814" s="7" t="n">
        <v>11.1999998092651</v>
      </c>
      <c r="F4814" s="7" t="n">
        <v>334.529998779297</v>
      </c>
      <c r="G4814" s="7" t="n">
        <v>0</v>
      </c>
      <c r="H4814" s="7" t="n">
        <v>0</v>
      </c>
      <c r="I4814" s="7" t="n">
        <v>1</v>
      </c>
    </row>
    <row r="4815" spans="1:10">
      <c r="A4815" t="s">
        <v>4</v>
      </c>
      <c r="B4815" s="4" t="s">
        <v>5</v>
      </c>
      <c r="C4815" s="4" t="s">
        <v>7</v>
      </c>
      <c r="D4815" s="4" t="s">
        <v>7</v>
      </c>
      <c r="E4815" s="4" t="s">
        <v>10</v>
      </c>
      <c r="F4815" s="4" t="s">
        <v>9</v>
      </c>
    </row>
    <row r="4816" spans="1:10">
      <c r="A4816" t="n">
        <v>49053</v>
      </c>
      <c r="B4816" s="55" t="n">
        <v>45</v>
      </c>
      <c r="C4816" s="7" t="n">
        <v>5</v>
      </c>
      <c r="D4816" s="7" t="n">
        <v>3</v>
      </c>
      <c r="E4816" s="7" t="n">
        <v>1.29999995231628</v>
      </c>
      <c r="F4816" s="7" t="n">
        <v>0</v>
      </c>
    </row>
    <row r="4817" spans="1:13">
      <c r="A4817" t="s">
        <v>4</v>
      </c>
      <c r="B4817" s="4" t="s">
        <v>5</v>
      </c>
      <c r="C4817" s="4" t="s">
        <v>7</v>
      </c>
      <c r="D4817" s="4" t="s">
        <v>7</v>
      </c>
      <c r="E4817" s="4" t="s">
        <v>10</v>
      </c>
      <c r="F4817" s="4" t="s">
        <v>9</v>
      </c>
    </row>
    <row r="4818" spans="1:13">
      <c r="A4818" t="n">
        <v>49062</v>
      </c>
      <c r="B4818" s="55" t="n">
        <v>45</v>
      </c>
      <c r="C4818" s="7" t="n">
        <v>11</v>
      </c>
      <c r="D4818" s="7" t="n">
        <v>3</v>
      </c>
      <c r="E4818" s="7" t="n">
        <v>40</v>
      </c>
      <c r="F4818" s="7" t="n">
        <v>0</v>
      </c>
    </row>
    <row r="4819" spans="1:13">
      <c r="A4819" t="s">
        <v>4</v>
      </c>
      <c r="B4819" s="4" t="s">
        <v>5</v>
      </c>
      <c r="C4819" s="4" t="s">
        <v>7</v>
      </c>
      <c r="D4819" s="4" t="s">
        <v>7</v>
      </c>
      <c r="E4819" s="4" t="s">
        <v>10</v>
      </c>
      <c r="F4819" s="4" t="s">
        <v>9</v>
      </c>
    </row>
    <row r="4820" spans="1:13">
      <c r="A4820" t="n">
        <v>49071</v>
      </c>
      <c r="B4820" s="55" t="n">
        <v>45</v>
      </c>
      <c r="C4820" s="7" t="n">
        <v>5</v>
      </c>
      <c r="D4820" s="7" t="n">
        <v>3</v>
      </c>
      <c r="E4820" s="7" t="n">
        <v>1.20000004768372</v>
      </c>
      <c r="F4820" s="7" t="n">
        <v>1500</v>
      </c>
    </row>
    <row r="4821" spans="1:13">
      <c r="A4821" t="s">
        <v>4</v>
      </c>
      <c r="B4821" s="4" t="s">
        <v>5</v>
      </c>
      <c r="C4821" s="4" t="s">
        <v>7</v>
      </c>
      <c r="D4821" s="4" t="s">
        <v>9</v>
      </c>
      <c r="E4821" s="4" t="s">
        <v>12</v>
      </c>
      <c r="F4821" s="4" t="s">
        <v>12</v>
      </c>
      <c r="G4821" s="4" t="s">
        <v>12</v>
      </c>
      <c r="H4821" s="4" t="s">
        <v>12</v>
      </c>
    </row>
    <row r="4822" spans="1:13">
      <c r="A4822" t="n">
        <v>49080</v>
      </c>
      <c r="B4822" s="30" t="n">
        <v>51</v>
      </c>
      <c r="C4822" s="7" t="n">
        <v>3</v>
      </c>
      <c r="D4822" s="7" t="n">
        <v>0</v>
      </c>
      <c r="E4822" s="7" t="s">
        <v>243</v>
      </c>
      <c r="F4822" s="7" t="s">
        <v>246</v>
      </c>
      <c r="G4822" s="7" t="s">
        <v>245</v>
      </c>
      <c r="H4822" s="7" t="s">
        <v>246</v>
      </c>
    </row>
    <row r="4823" spans="1:13">
      <c r="A4823" t="s">
        <v>4</v>
      </c>
      <c r="B4823" s="4" t="s">
        <v>5</v>
      </c>
      <c r="C4823" s="4" t="s">
        <v>7</v>
      </c>
      <c r="D4823" s="4" t="s">
        <v>10</v>
      </c>
      <c r="E4823" s="4" t="s">
        <v>9</v>
      </c>
      <c r="F4823" s="4" t="s">
        <v>7</v>
      </c>
    </row>
    <row r="4824" spans="1:13">
      <c r="A4824" t="n">
        <v>49093</v>
      </c>
      <c r="B4824" s="13" t="n">
        <v>49</v>
      </c>
      <c r="C4824" s="7" t="n">
        <v>3</v>
      </c>
      <c r="D4824" s="7" t="n">
        <v>0.699999988079071</v>
      </c>
      <c r="E4824" s="7" t="n">
        <v>1000</v>
      </c>
      <c r="F4824" s="7" t="n">
        <v>0</v>
      </c>
    </row>
    <row r="4825" spans="1:13">
      <c r="A4825" t="s">
        <v>4</v>
      </c>
      <c r="B4825" s="4" t="s">
        <v>5</v>
      </c>
      <c r="C4825" s="4" t="s">
        <v>7</v>
      </c>
      <c r="D4825" s="4" t="s">
        <v>7</v>
      </c>
      <c r="E4825" s="4" t="s">
        <v>7</v>
      </c>
      <c r="F4825" s="4" t="s">
        <v>10</v>
      </c>
      <c r="G4825" s="4" t="s">
        <v>10</v>
      </c>
      <c r="H4825" s="4" t="s">
        <v>10</v>
      </c>
      <c r="I4825" s="4" t="s">
        <v>10</v>
      </c>
      <c r="J4825" s="4" t="s">
        <v>10</v>
      </c>
    </row>
    <row r="4826" spans="1:13">
      <c r="A4826" t="n">
        <v>49102</v>
      </c>
      <c r="B4826" s="52" t="n">
        <v>76</v>
      </c>
      <c r="C4826" s="7" t="n">
        <v>1</v>
      </c>
      <c r="D4826" s="7" t="n">
        <v>3</v>
      </c>
      <c r="E4826" s="7" t="n">
        <v>0</v>
      </c>
      <c r="F4826" s="7" t="n">
        <v>1</v>
      </c>
      <c r="G4826" s="7" t="n">
        <v>1</v>
      </c>
      <c r="H4826" s="7" t="n">
        <v>1</v>
      </c>
      <c r="I4826" s="7" t="n">
        <v>0</v>
      </c>
      <c r="J4826" s="7" t="n">
        <v>1000</v>
      </c>
    </row>
    <row r="4827" spans="1:13">
      <c r="A4827" t="s">
        <v>4</v>
      </c>
      <c r="B4827" s="4" t="s">
        <v>5</v>
      </c>
      <c r="C4827" s="4" t="s">
        <v>7</v>
      </c>
      <c r="D4827" s="4" t="s">
        <v>7</v>
      </c>
    </row>
    <row r="4828" spans="1:13">
      <c r="A4828" t="n">
        <v>49126</v>
      </c>
      <c r="B4828" s="58" t="n">
        <v>77</v>
      </c>
      <c r="C4828" s="7" t="n">
        <v>1</v>
      </c>
      <c r="D4828" s="7" t="n">
        <v>3</v>
      </c>
    </row>
    <row r="4829" spans="1:13">
      <c r="A4829" t="s">
        <v>4</v>
      </c>
      <c r="B4829" s="4" t="s">
        <v>5</v>
      </c>
      <c r="C4829" s="4" t="s">
        <v>7</v>
      </c>
      <c r="D4829" s="4" t="s">
        <v>9</v>
      </c>
    </row>
    <row r="4830" spans="1:13">
      <c r="A4830" t="n">
        <v>49129</v>
      </c>
      <c r="B4830" s="55" t="n">
        <v>45</v>
      </c>
      <c r="C4830" s="7" t="n">
        <v>7</v>
      </c>
      <c r="D4830" s="7" t="n">
        <v>255</v>
      </c>
    </row>
    <row r="4831" spans="1:13">
      <c r="A4831" t="s">
        <v>4</v>
      </c>
      <c r="B4831" s="4" t="s">
        <v>5</v>
      </c>
      <c r="C4831" s="4" t="s">
        <v>7</v>
      </c>
      <c r="D4831" s="4" t="s">
        <v>9</v>
      </c>
      <c r="E4831" s="4" t="s">
        <v>12</v>
      </c>
    </row>
    <row r="4832" spans="1:13">
      <c r="A4832" t="n">
        <v>49133</v>
      </c>
      <c r="B4832" s="30" t="n">
        <v>51</v>
      </c>
      <c r="C4832" s="7" t="n">
        <v>4</v>
      </c>
      <c r="D4832" s="7" t="n">
        <v>0</v>
      </c>
      <c r="E4832" s="7" t="s">
        <v>587</v>
      </c>
    </row>
    <row r="4833" spans="1:10">
      <c r="A4833" t="s">
        <v>4</v>
      </c>
      <c r="B4833" s="4" t="s">
        <v>5</v>
      </c>
      <c r="C4833" s="4" t="s">
        <v>9</v>
      </c>
    </row>
    <row r="4834" spans="1:10">
      <c r="A4834" t="n">
        <v>49146</v>
      </c>
      <c r="B4834" s="26" t="n">
        <v>16</v>
      </c>
      <c r="C4834" s="7" t="n">
        <v>0</v>
      </c>
    </row>
    <row r="4835" spans="1:10">
      <c r="A4835" t="s">
        <v>4</v>
      </c>
      <c r="B4835" s="4" t="s">
        <v>5</v>
      </c>
      <c r="C4835" s="4" t="s">
        <v>9</v>
      </c>
      <c r="D4835" s="4" t="s">
        <v>7</v>
      </c>
      <c r="E4835" s="4" t="s">
        <v>11</v>
      </c>
      <c r="F4835" s="4" t="s">
        <v>52</v>
      </c>
      <c r="G4835" s="4" t="s">
        <v>7</v>
      </c>
      <c r="H4835" s="4" t="s">
        <v>7</v>
      </c>
      <c r="I4835" s="4" t="s">
        <v>7</v>
      </c>
      <c r="J4835" s="4" t="s">
        <v>11</v>
      </c>
      <c r="K4835" s="4" t="s">
        <v>52</v>
      </c>
      <c r="L4835" s="4" t="s">
        <v>7</v>
      </c>
      <c r="M4835" s="4" t="s">
        <v>7</v>
      </c>
    </row>
    <row r="4836" spans="1:10">
      <c r="A4836" t="n">
        <v>49149</v>
      </c>
      <c r="B4836" s="31" t="n">
        <v>26</v>
      </c>
      <c r="C4836" s="7" t="n">
        <v>0</v>
      </c>
      <c r="D4836" s="7" t="n">
        <v>17</v>
      </c>
      <c r="E4836" s="7" t="n">
        <v>62117</v>
      </c>
      <c r="F4836" s="7" t="s">
        <v>588</v>
      </c>
      <c r="G4836" s="7" t="n">
        <v>2</v>
      </c>
      <c r="H4836" s="7" t="n">
        <v>3</v>
      </c>
      <c r="I4836" s="7" t="n">
        <v>17</v>
      </c>
      <c r="J4836" s="7" t="n">
        <v>62118</v>
      </c>
      <c r="K4836" s="7" t="s">
        <v>589</v>
      </c>
      <c r="L4836" s="7" t="n">
        <v>2</v>
      </c>
      <c r="M4836" s="7" t="n">
        <v>0</v>
      </c>
    </row>
    <row r="4837" spans="1:10">
      <c r="A4837" t="s">
        <v>4</v>
      </c>
      <c r="B4837" s="4" t="s">
        <v>5</v>
      </c>
    </row>
    <row r="4838" spans="1:10">
      <c r="A4838" t="n">
        <v>49299</v>
      </c>
      <c r="B4838" s="32" t="n">
        <v>28</v>
      </c>
    </row>
    <row r="4839" spans="1:10">
      <c r="A4839" t="s">
        <v>4</v>
      </c>
      <c r="B4839" s="4" t="s">
        <v>5</v>
      </c>
      <c r="C4839" s="4" t="s">
        <v>9</v>
      </c>
      <c r="D4839" s="4" t="s">
        <v>7</v>
      </c>
      <c r="E4839" s="4" t="s">
        <v>12</v>
      </c>
      <c r="F4839" s="4" t="s">
        <v>10</v>
      </c>
      <c r="G4839" s="4" t="s">
        <v>10</v>
      </c>
      <c r="H4839" s="4" t="s">
        <v>10</v>
      </c>
    </row>
    <row r="4840" spans="1:10">
      <c r="A4840" t="n">
        <v>49300</v>
      </c>
      <c r="B4840" s="45" t="n">
        <v>48</v>
      </c>
      <c r="C4840" s="7" t="n">
        <v>28</v>
      </c>
      <c r="D4840" s="7" t="n">
        <v>0</v>
      </c>
      <c r="E4840" s="7" t="s">
        <v>529</v>
      </c>
      <c r="F4840" s="7" t="n">
        <v>-1</v>
      </c>
      <c r="G4840" s="7" t="n">
        <v>1</v>
      </c>
      <c r="H4840" s="7" t="n">
        <v>2.80259692864963e-45</v>
      </c>
    </row>
    <row r="4841" spans="1:10">
      <c r="A4841" t="s">
        <v>4</v>
      </c>
      <c r="B4841" s="4" t="s">
        <v>5</v>
      </c>
      <c r="C4841" s="4" t="s">
        <v>7</v>
      </c>
      <c r="D4841" s="4" t="s">
        <v>9</v>
      </c>
      <c r="E4841" s="4" t="s">
        <v>12</v>
      </c>
    </row>
    <row r="4842" spans="1:10">
      <c r="A4842" t="n">
        <v>49329</v>
      </c>
      <c r="B4842" s="30" t="n">
        <v>51</v>
      </c>
      <c r="C4842" s="7" t="n">
        <v>4</v>
      </c>
      <c r="D4842" s="7" t="n">
        <v>28</v>
      </c>
      <c r="E4842" s="7" t="s">
        <v>85</v>
      </c>
    </row>
    <row r="4843" spans="1:10">
      <c r="A4843" t="s">
        <v>4</v>
      </c>
      <c r="B4843" s="4" t="s">
        <v>5</v>
      </c>
      <c r="C4843" s="4" t="s">
        <v>9</v>
      </c>
    </row>
    <row r="4844" spans="1:10">
      <c r="A4844" t="n">
        <v>49343</v>
      </c>
      <c r="B4844" s="26" t="n">
        <v>16</v>
      </c>
      <c r="C4844" s="7" t="n">
        <v>0</v>
      </c>
    </row>
    <row r="4845" spans="1:10">
      <c r="A4845" t="s">
        <v>4</v>
      </c>
      <c r="B4845" s="4" t="s">
        <v>5</v>
      </c>
      <c r="C4845" s="4" t="s">
        <v>9</v>
      </c>
      <c r="D4845" s="4" t="s">
        <v>7</v>
      </c>
      <c r="E4845" s="4" t="s">
        <v>11</v>
      </c>
      <c r="F4845" s="4" t="s">
        <v>52</v>
      </c>
      <c r="G4845" s="4" t="s">
        <v>7</v>
      </c>
      <c r="H4845" s="4" t="s">
        <v>7</v>
      </c>
    </row>
    <row r="4846" spans="1:10">
      <c r="A4846" t="n">
        <v>49346</v>
      </c>
      <c r="B4846" s="31" t="n">
        <v>26</v>
      </c>
      <c r="C4846" s="7" t="n">
        <v>28</v>
      </c>
      <c r="D4846" s="7" t="n">
        <v>17</v>
      </c>
      <c r="E4846" s="7" t="n">
        <v>33392</v>
      </c>
      <c r="F4846" s="7" t="s">
        <v>590</v>
      </c>
      <c r="G4846" s="7" t="n">
        <v>2</v>
      </c>
      <c r="H4846" s="7" t="n">
        <v>0</v>
      </c>
    </row>
    <row r="4847" spans="1:10">
      <c r="A4847" t="s">
        <v>4</v>
      </c>
      <c r="B4847" s="4" t="s">
        <v>5</v>
      </c>
    </row>
    <row r="4848" spans="1:10">
      <c r="A4848" t="n">
        <v>49371</v>
      </c>
      <c r="B4848" s="32" t="n">
        <v>28</v>
      </c>
    </row>
    <row r="4849" spans="1:13">
      <c r="A4849" t="s">
        <v>4</v>
      </c>
      <c r="B4849" s="4" t="s">
        <v>5</v>
      </c>
      <c r="C4849" s="4" t="s">
        <v>9</v>
      </c>
      <c r="D4849" s="4" t="s">
        <v>7</v>
      </c>
    </row>
    <row r="4850" spans="1:13">
      <c r="A4850" t="n">
        <v>49372</v>
      </c>
      <c r="B4850" s="60" t="n">
        <v>89</v>
      </c>
      <c r="C4850" s="7" t="n">
        <v>65533</v>
      </c>
      <c r="D4850" s="7" t="n">
        <v>1</v>
      </c>
    </row>
    <row r="4851" spans="1:13">
      <c r="A4851" t="s">
        <v>4</v>
      </c>
      <c r="B4851" s="4" t="s">
        <v>5</v>
      </c>
      <c r="C4851" s="4" t="s">
        <v>7</v>
      </c>
      <c r="D4851" s="4" t="s">
        <v>9</v>
      </c>
      <c r="E4851" s="4" t="s">
        <v>10</v>
      </c>
    </row>
    <row r="4852" spans="1:13">
      <c r="A4852" t="n">
        <v>49376</v>
      </c>
      <c r="B4852" s="25" t="n">
        <v>58</v>
      </c>
      <c r="C4852" s="7" t="n">
        <v>101</v>
      </c>
      <c r="D4852" s="7" t="n">
        <v>500</v>
      </c>
      <c r="E4852" s="7" t="n">
        <v>1</v>
      </c>
    </row>
    <row r="4853" spans="1:13">
      <c r="A4853" t="s">
        <v>4</v>
      </c>
      <c r="B4853" s="4" t="s">
        <v>5</v>
      </c>
      <c r="C4853" s="4" t="s">
        <v>7</v>
      </c>
      <c r="D4853" s="4" t="s">
        <v>9</v>
      </c>
    </row>
    <row r="4854" spans="1:13">
      <c r="A4854" t="n">
        <v>49384</v>
      </c>
      <c r="B4854" s="25" t="n">
        <v>58</v>
      </c>
      <c r="C4854" s="7" t="n">
        <v>254</v>
      </c>
      <c r="D4854" s="7" t="n">
        <v>0</v>
      </c>
    </row>
    <row r="4855" spans="1:13">
      <c r="A4855" t="s">
        <v>4</v>
      </c>
      <c r="B4855" s="4" t="s">
        <v>5</v>
      </c>
      <c r="C4855" s="4" t="s">
        <v>7</v>
      </c>
      <c r="D4855" s="4" t="s">
        <v>7</v>
      </c>
      <c r="E4855" s="4" t="s">
        <v>10</v>
      </c>
      <c r="F4855" s="4" t="s">
        <v>10</v>
      </c>
      <c r="G4855" s="4" t="s">
        <v>10</v>
      </c>
      <c r="H4855" s="4" t="s">
        <v>9</v>
      </c>
    </row>
    <row r="4856" spans="1:13">
      <c r="A4856" t="n">
        <v>49388</v>
      </c>
      <c r="B4856" s="55" t="n">
        <v>45</v>
      </c>
      <c r="C4856" s="7" t="n">
        <v>2</v>
      </c>
      <c r="D4856" s="7" t="n">
        <v>3</v>
      </c>
      <c r="E4856" s="7" t="n">
        <v>7.30999994277954</v>
      </c>
      <c r="F4856" s="7" t="n">
        <v>1.22000002861023</v>
      </c>
      <c r="G4856" s="7" t="n">
        <v>-8.05000019073486</v>
      </c>
      <c r="H4856" s="7" t="n">
        <v>0</v>
      </c>
    </row>
    <row r="4857" spans="1:13">
      <c r="A4857" t="s">
        <v>4</v>
      </c>
      <c r="B4857" s="4" t="s">
        <v>5</v>
      </c>
      <c r="C4857" s="4" t="s">
        <v>7</v>
      </c>
      <c r="D4857" s="4" t="s">
        <v>7</v>
      </c>
      <c r="E4857" s="4" t="s">
        <v>10</v>
      </c>
      <c r="F4857" s="4" t="s">
        <v>10</v>
      </c>
      <c r="G4857" s="4" t="s">
        <v>10</v>
      </c>
      <c r="H4857" s="4" t="s">
        <v>9</v>
      </c>
      <c r="I4857" s="4" t="s">
        <v>7</v>
      </c>
    </row>
    <row r="4858" spans="1:13">
      <c r="A4858" t="n">
        <v>49405</v>
      </c>
      <c r="B4858" s="55" t="n">
        <v>45</v>
      </c>
      <c r="C4858" s="7" t="n">
        <v>4</v>
      </c>
      <c r="D4858" s="7" t="n">
        <v>3</v>
      </c>
      <c r="E4858" s="7" t="n">
        <v>5.17000007629395</v>
      </c>
      <c r="F4858" s="7" t="n">
        <v>324.910003662109</v>
      </c>
      <c r="G4858" s="7" t="n">
        <v>0</v>
      </c>
      <c r="H4858" s="7" t="n">
        <v>0</v>
      </c>
      <c r="I4858" s="7" t="n">
        <v>1</v>
      </c>
    </row>
    <row r="4859" spans="1:13">
      <c r="A4859" t="s">
        <v>4</v>
      </c>
      <c r="B4859" s="4" t="s">
        <v>5</v>
      </c>
      <c r="C4859" s="4" t="s">
        <v>7</v>
      </c>
      <c r="D4859" s="4" t="s">
        <v>7</v>
      </c>
      <c r="E4859" s="4" t="s">
        <v>10</v>
      </c>
      <c r="F4859" s="4" t="s">
        <v>9</v>
      </c>
    </row>
    <row r="4860" spans="1:13">
      <c r="A4860" t="n">
        <v>49423</v>
      </c>
      <c r="B4860" s="55" t="n">
        <v>45</v>
      </c>
      <c r="C4860" s="7" t="n">
        <v>5</v>
      </c>
      <c r="D4860" s="7" t="n">
        <v>3</v>
      </c>
      <c r="E4860" s="7" t="n">
        <v>3.5</v>
      </c>
      <c r="F4860" s="7" t="n">
        <v>0</v>
      </c>
    </row>
    <row r="4861" spans="1:13">
      <c r="A4861" t="s">
        <v>4</v>
      </c>
      <c r="B4861" s="4" t="s">
        <v>5</v>
      </c>
      <c r="C4861" s="4" t="s">
        <v>7</v>
      </c>
      <c r="D4861" s="4" t="s">
        <v>7</v>
      </c>
      <c r="E4861" s="4" t="s">
        <v>10</v>
      </c>
      <c r="F4861" s="4" t="s">
        <v>9</v>
      </c>
    </row>
    <row r="4862" spans="1:13">
      <c r="A4862" t="n">
        <v>49432</v>
      </c>
      <c r="B4862" s="55" t="n">
        <v>45</v>
      </c>
      <c r="C4862" s="7" t="n">
        <v>5</v>
      </c>
      <c r="D4862" s="7" t="n">
        <v>3</v>
      </c>
      <c r="E4862" s="7" t="n">
        <v>3.40000009536743</v>
      </c>
      <c r="F4862" s="7" t="n">
        <v>1500</v>
      </c>
    </row>
    <row r="4863" spans="1:13">
      <c r="A4863" t="s">
        <v>4</v>
      </c>
      <c r="B4863" s="4" t="s">
        <v>5</v>
      </c>
      <c r="C4863" s="4" t="s">
        <v>7</v>
      </c>
      <c r="D4863" s="4" t="s">
        <v>7</v>
      </c>
      <c r="E4863" s="4" t="s">
        <v>10</v>
      </c>
      <c r="F4863" s="4" t="s">
        <v>9</v>
      </c>
    </row>
    <row r="4864" spans="1:13">
      <c r="A4864" t="n">
        <v>49441</v>
      </c>
      <c r="B4864" s="55" t="n">
        <v>45</v>
      </c>
      <c r="C4864" s="7" t="n">
        <v>11</v>
      </c>
      <c r="D4864" s="7" t="n">
        <v>3</v>
      </c>
      <c r="E4864" s="7" t="n">
        <v>40</v>
      </c>
      <c r="F4864" s="7" t="n">
        <v>0</v>
      </c>
    </row>
    <row r="4865" spans="1:9">
      <c r="A4865" t="s">
        <v>4</v>
      </c>
      <c r="B4865" s="4" t="s">
        <v>5</v>
      </c>
      <c r="C4865" s="4" t="s">
        <v>9</v>
      </c>
      <c r="D4865" s="4" t="s">
        <v>9</v>
      </c>
      <c r="E4865" s="4" t="s">
        <v>9</v>
      </c>
    </row>
    <row r="4866" spans="1:9">
      <c r="A4866" t="n">
        <v>49450</v>
      </c>
      <c r="B4866" s="63" t="n">
        <v>61</v>
      </c>
      <c r="C4866" s="7" t="n">
        <v>0</v>
      </c>
      <c r="D4866" s="7" t="n">
        <v>65533</v>
      </c>
      <c r="E4866" s="7" t="n">
        <v>1000</v>
      </c>
    </row>
    <row r="4867" spans="1:9">
      <c r="A4867" t="s">
        <v>4</v>
      </c>
      <c r="B4867" s="4" t="s">
        <v>5</v>
      </c>
      <c r="C4867" s="4" t="s">
        <v>9</v>
      </c>
      <c r="D4867" s="4" t="s">
        <v>10</v>
      </c>
      <c r="E4867" s="4" t="s">
        <v>10</v>
      </c>
      <c r="F4867" s="4" t="s">
        <v>7</v>
      </c>
    </row>
    <row r="4868" spans="1:9">
      <c r="A4868" t="n">
        <v>49457</v>
      </c>
      <c r="B4868" s="68" t="n">
        <v>52</v>
      </c>
      <c r="C4868" s="7" t="n">
        <v>0</v>
      </c>
      <c r="D4868" s="7" t="n">
        <v>302.100006103516</v>
      </c>
      <c r="E4868" s="7" t="n">
        <v>0</v>
      </c>
      <c r="F4868" s="7" t="n">
        <v>0</v>
      </c>
    </row>
    <row r="4869" spans="1:9">
      <c r="A4869" t="s">
        <v>4</v>
      </c>
      <c r="B4869" s="4" t="s">
        <v>5</v>
      </c>
      <c r="C4869" s="4" t="s">
        <v>7</v>
      </c>
      <c r="D4869" s="4" t="s">
        <v>9</v>
      </c>
      <c r="E4869" s="4" t="s">
        <v>12</v>
      </c>
      <c r="F4869" s="4" t="s">
        <v>12</v>
      </c>
      <c r="G4869" s="4" t="s">
        <v>12</v>
      </c>
      <c r="H4869" s="4" t="s">
        <v>12</v>
      </c>
    </row>
    <row r="4870" spans="1:9">
      <c r="A4870" t="n">
        <v>49469</v>
      </c>
      <c r="B4870" s="30" t="n">
        <v>51</v>
      </c>
      <c r="C4870" s="7" t="n">
        <v>3</v>
      </c>
      <c r="D4870" s="7" t="n">
        <v>0</v>
      </c>
      <c r="E4870" s="7" t="s">
        <v>266</v>
      </c>
      <c r="F4870" s="7" t="s">
        <v>246</v>
      </c>
      <c r="G4870" s="7" t="s">
        <v>245</v>
      </c>
      <c r="H4870" s="7" t="s">
        <v>246</v>
      </c>
    </row>
    <row r="4871" spans="1:9">
      <c r="A4871" t="s">
        <v>4</v>
      </c>
      <c r="B4871" s="4" t="s">
        <v>5</v>
      </c>
      <c r="C4871" s="4" t="s">
        <v>9</v>
      </c>
    </row>
    <row r="4872" spans="1:9">
      <c r="A4872" t="n">
        <v>49482</v>
      </c>
      <c r="B4872" s="69" t="n">
        <v>54</v>
      </c>
      <c r="C4872" s="7" t="n">
        <v>0</v>
      </c>
    </row>
    <row r="4873" spans="1:9">
      <c r="A4873" t="s">
        <v>4</v>
      </c>
      <c r="B4873" s="4" t="s">
        <v>5</v>
      </c>
      <c r="C4873" s="4" t="s">
        <v>9</v>
      </c>
      <c r="D4873" s="4" t="s">
        <v>7</v>
      </c>
      <c r="E4873" s="4" t="s">
        <v>7</v>
      </c>
      <c r="F4873" s="4" t="s">
        <v>12</v>
      </c>
    </row>
    <row r="4874" spans="1:9">
      <c r="A4874" t="n">
        <v>49485</v>
      </c>
      <c r="B4874" s="48" t="n">
        <v>47</v>
      </c>
      <c r="C4874" s="7" t="n">
        <v>0</v>
      </c>
      <c r="D4874" s="7" t="n">
        <v>0</v>
      </c>
      <c r="E4874" s="7" t="n">
        <v>0</v>
      </c>
      <c r="F4874" s="7" t="s">
        <v>205</v>
      </c>
    </row>
    <row r="4875" spans="1:9">
      <c r="A4875" t="s">
        <v>4</v>
      </c>
      <c r="B4875" s="4" t="s">
        <v>5</v>
      </c>
      <c r="C4875" s="4" t="s">
        <v>7</v>
      </c>
      <c r="D4875" s="4" t="s">
        <v>9</v>
      </c>
    </row>
    <row r="4876" spans="1:9">
      <c r="A4876" t="n">
        <v>49502</v>
      </c>
      <c r="B4876" s="25" t="n">
        <v>58</v>
      </c>
      <c r="C4876" s="7" t="n">
        <v>255</v>
      </c>
      <c r="D4876" s="7" t="n">
        <v>0</v>
      </c>
    </row>
    <row r="4877" spans="1:9">
      <c r="A4877" t="s">
        <v>4</v>
      </c>
      <c r="B4877" s="4" t="s">
        <v>5</v>
      </c>
      <c r="C4877" s="4" t="s">
        <v>7</v>
      </c>
      <c r="D4877" s="4" t="s">
        <v>9</v>
      </c>
      <c r="E4877" s="4" t="s">
        <v>12</v>
      </c>
      <c r="F4877" s="4" t="s">
        <v>12</v>
      </c>
      <c r="G4877" s="4" t="s">
        <v>12</v>
      </c>
      <c r="H4877" s="4" t="s">
        <v>12</v>
      </c>
    </row>
    <row r="4878" spans="1:9">
      <c r="A4878" t="n">
        <v>49506</v>
      </c>
      <c r="B4878" s="30" t="n">
        <v>51</v>
      </c>
      <c r="C4878" s="7" t="n">
        <v>3</v>
      </c>
      <c r="D4878" s="7" t="n">
        <v>0</v>
      </c>
      <c r="E4878" s="7" t="s">
        <v>246</v>
      </c>
      <c r="F4878" s="7" t="s">
        <v>246</v>
      </c>
      <c r="G4878" s="7" t="s">
        <v>245</v>
      </c>
      <c r="H4878" s="7" t="s">
        <v>246</v>
      </c>
    </row>
    <row r="4879" spans="1:9">
      <c r="A4879" t="s">
        <v>4</v>
      </c>
      <c r="B4879" s="4" t="s">
        <v>5</v>
      </c>
      <c r="C4879" s="4" t="s">
        <v>7</v>
      </c>
      <c r="D4879" s="4" t="s">
        <v>9</v>
      </c>
      <c r="E4879" s="4" t="s">
        <v>10</v>
      </c>
      <c r="F4879" s="4" t="s">
        <v>9</v>
      </c>
      <c r="G4879" s="4" t="s">
        <v>11</v>
      </c>
      <c r="H4879" s="4" t="s">
        <v>11</v>
      </c>
      <c r="I4879" s="4" t="s">
        <v>9</v>
      </c>
      <c r="J4879" s="4" t="s">
        <v>9</v>
      </c>
      <c r="K4879" s="4" t="s">
        <v>11</v>
      </c>
      <c r="L4879" s="4" t="s">
        <v>11</v>
      </c>
      <c r="M4879" s="4" t="s">
        <v>11</v>
      </c>
      <c r="N4879" s="4" t="s">
        <v>11</v>
      </c>
      <c r="O4879" s="4" t="s">
        <v>12</v>
      </c>
    </row>
    <row r="4880" spans="1:9">
      <c r="A4880" t="n">
        <v>49519</v>
      </c>
      <c r="B4880" s="9" t="n">
        <v>50</v>
      </c>
      <c r="C4880" s="7" t="n">
        <v>0</v>
      </c>
      <c r="D4880" s="7" t="n">
        <v>2000</v>
      </c>
      <c r="E4880" s="7" t="n">
        <v>0.300000011920929</v>
      </c>
      <c r="F4880" s="7" t="n">
        <v>0</v>
      </c>
      <c r="G4880" s="7" t="n">
        <v>0</v>
      </c>
      <c r="H4880" s="7" t="n">
        <v>0</v>
      </c>
      <c r="I4880" s="7" t="n">
        <v>0</v>
      </c>
      <c r="J4880" s="7" t="n">
        <v>65533</v>
      </c>
      <c r="K4880" s="7" t="n">
        <v>0</v>
      </c>
      <c r="L4880" s="7" t="n">
        <v>0</v>
      </c>
      <c r="M4880" s="7" t="n">
        <v>0</v>
      </c>
      <c r="N4880" s="7" t="n">
        <v>0</v>
      </c>
      <c r="O4880" s="7" t="s">
        <v>13</v>
      </c>
    </row>
    <row r="4881" spans="1:15">
      <c r="A4881" t="s">
        <v>4</v>
      </c>
      <c r="B4881" s="4" t="s">
        <v>5</v>
      </c>
      <c r="C4881" s="4" t="s">
        <v>9</v>
      </c>
      <c r="D4881" s="4" t="s">
        <v>11</v>
      </c>
      <c r="E4881" s="4" t="s">
        <v>7</v>
      </c>
    </row>
    <row r="4882" spans="1:15">
      <c r="A4882" t="n">
        <v>49558</v>
      </c>
      <c r="B4882" s="76" t="n">
        <v>35</v>
      </c>
      <c r="C4882" s="7" t="n">
        <v>0</v>
      </c>
      <c r="D4882" s="7" t="n">
        <v>0</v>
      </c>
      <c r="E4882" s="7" t="n">
        <v>0</v>
      </c>
    </row>
    <row r="4883" spans="1:15">
      <c r="A4883" t="s">
        <v>4</v>
      </c>
      <c r="B4883" s="4" t="s">
        <v>5</v>
      </c>
      <c r="C4883" s="4" t="s">
        <v>9</v>
      </c>
      <c r="D4883" s="4" t="s">
        <v>9</v>
      </c>
      <c r="E4883" s="4" t="s">
        <v>9</v>
      </c>
    </row>
    <row r="4884" spans="1:15">
      <c r="A4884" t="n">
        <v>49566</v>
      </c>
      <c r="B4884" s="63" t="n">
        <v>61</v>
      </c>
      <c r="C4884" s="7" t="n">
        <v>0</v>
      </c>
      <c r="D4884" s="7" t="n">
        <v>28</v>
      </c>
      <c r="E4884" s="7" t="n">
        <v>1000</v>
      </c>
    </row>
    <row r="4885" spans="1:15">
      <c r="A4885" t="s">
        <v>4</v>
      </c>
      <c r="B4885" s="4" t="s">
        <v>5</v>
      </c>
      <c r="C4885" s="4" t="s">
        <v>9</v>
      </c>
      <c r="D4885" s="4" t="s">
        <v>7</v>
      </c>
      <c r="E4885" s="4" t="s">
        <v>7</v>
      </c>
      <c r="F4885" s="4" t="s">
        <v>12</v>
      </c>
    </row>
    <row r="4886" spans="1:15">
      <c r="A4886" t="n">
        <v>49573</v>
      </c>
      <c r="B4886" s="48" t="n">
        <v>47</v>
      </c>
      <c r="C4886" s="7" t="n">
        <v>0</v>
      </c>
      <c r="D4886" s="7" t="n">
        <v>0</v>
      </c>
      <c r="E4886" s="7" t="n">
        <v>0</v>
      </c>
      <c r="F4886" s="7" t="s">
        <v>530</v>
      </c>
    </row>
    <row r="4887" spans="1:15">
      <c r="A4887" t="s">
        <v>4</v>
      </c>
      <c r="B4887" s="4" t="s">
        <v>5</v>
      </c>
      <c r="C4887" s="4" t="s">
        <v>7</v>
      </c>
      <c r="D4887" s="4" t="s">
        <v>9</v>
      </c>
      <c r="E4887" s="4" t="s">
        <v>12</v>
      </c>
    </row>
    <row r="4888" spans="1:15">
      <c r="A4888" t="n">
        <v>49590</v>
      </c>
      <c r="B4888" s="30" t="n">
        <v>51</v>
      </c>
      <c r="C4888" s="7" t="n">
        <v>4</v>
      </c>
      <c r="D4888" s="7" t="n">
        <v>0</v>
      </c>
      <c r="E4888" s="7" t="s">
        <v>287</v>
      </c>
    </row>
    <row r="4889" spans="1:15">
      <c r="A4889" t="s">
        <v>4</v>
      </c>
      <c r="B4889" s="4" t="s">
        <v>5</v>
      </c>
      <c r="C4889" s="4" t="s">
        <v>9</v>
      </c>
    </row>
    <row r="4890" spans="1:15">
      <c r="A4890" t="n">
        <v>49604</v>
      </c>
      <c r="B4890" s="26" t="n">
        <v>16</v>
      </c>
      <c r="C4890" s="7" t="n">
        <v>0</v>
      </c>
    </row>
    <row r="4891" spans="1:15">
      <c r="A4891" t="s">
        <v>4</v>
      </c>
      <c r="B4891" s="4" t="s">
        <v>5</v>
      </c>
      <c r="C4891" s="4" t="s">
        <v>9</v>
      </c>
      <c r="D4891" s="4" t="s">
        <v>7</v>
      </c>
      <c r="E4891" s="4" t="s">
        <v>11</v>
      </c>
      <c r="F4891" s="4" t="s">
        <v>52</v>
      </c>
      <c r="G4891" s="4" t="s">
        <v>7</v>
      </c>
      <c r="H4891" s="4" t="s">
        <v>7</v>
      </c>
      <c r="I4891" s="4" t="s">
        <v>7</v>
      </c>
      <c r="J4891" s="4" t="s">
        <v>11</v>
      </c>
      <c r="K4891" s="4" t="s">
        <v>52</v>
      </c>
      <c r="L4891" s="4" t="s">
        <v>7</v>
      </c>
      <c r="M4891" s="4" t="s">
        <v>7</v>
      </c>
    </row>
    <row r="4892" spans="1:15">
      <c r="A4892" t="n">
        <v>49607</v>
      </c>
      <c r="B4892" s="31" t="n">
        <v>26</v>
      </c>
      <c r="C4892" s="7" t="n">
        <v>0</v>
      </c>
      <c r="D4892" s="7" t="n">
        <v>17</v>
      </c>
      <c r="E4892" s="7" t="n">
        <v>62119</v>
      </c>
      <c r="F4892" s="7" t="s">
        <v>591</v>
      </c>
      <c r="G4892" s="7" t="n">
        <v>2</v>
      </c>
      <c r="H4892" s="7" t="n">
        <v>3</v>
      </c>
      <c r="I4892" s="7" t="n">
        <v>17</v>
      </c>
      <c r="J4892" s="7" t="n">
        <v>62120</v>
      </c>
      <c r="K4892" s="7" t="s">
        <v>592</v>
      </c>
      <c r="L4892" s="7" t="n">
        <v>2</v>
      </c>
      <c r="M4892" s="7" t="n">
        <v>0</v>
      </c>
    </row>
    <row r="4893" spans="1:15">
      <c r="A4893" t="s">
        <v>4</v>
      </c>
      <c r="B4893" s="4" t="s">
        <v>5</v>
      </c>
    </row>
    <row r="4894" spans="1:15">
      <c r="A4894" t="n">
        <v>49755</v>
      </c>
      <c r="B4894" s="32" t="n">
        <v>28</v>
      </c>
    </row>
    <row r="4895" spans="1:15">
      <c r="A4895" t="s">
        <v>4</v>
      </c>
      <c r="B4895" s="4" t="s">
        <v>5</v>
      </c>
      <c r="C4895" s="4" t="s">
        <v>7</v>
      </c>
      <c r="D4895" s="4" t="s">
        <v>9</v>
      </c>
      <c r="E4895" s="4" t="s">
        <v>10</v>
      </c>
    </row>
    <row r="4896" spans="1:15">
      <c r="A4896" t="n">
        <v>49756</v>
      </c>
      <c r="B4896" s="25" t="n">
        <v>58</v>
      </c>
      <c r="C4896" s="7" t="n">
        <v>101</v>
      </c>
      <c r="D4896" s="7" t="n">
        <v>500</v>
      </c>
      <c r="E4896" s="7" t="n">
        <v>1</v>
      </c>
    </row>
    <row r="4897" spans="1:13">
      <c r="A4897" t="s">
        <v>4</v>
      </c>
      <c r="B4897" s="4" t="s">
        <v>5</v>
      </c>
      <c r="C4897" s="4" t="s">
        <v>7</v>
      </c>
      <c r="D4897" s="4" t="s">
        <v>9</v>
      </c>
    </row>
    <row r="4898" spans="1:13">
      <c r="A4898" t="n">
        <v>49764</v>
      </c>
      <c r="B4898" s="25" t="n">
        <v>58</v>
      </c>
      <c r="C4898" s="7" t="n">
        <v>254</v>
      </c>
      <c r="D4898" s="7" t="n">
        <v>0</v>
      </c>
    </row>
    <row r="4899" spans="1:13">
      <c r="A4899" t="s">
        <v>4</v>
      </c>
      <c r="B4899" s="4" t="s">
        <v>5</v>
      </c>
      <c r="C4899" s="4" t="s">
        <v>7</v>
      </c>
    </row>
    <row r="4900" spans="1:13">
      <c r="A4900" t="n">
        <v>49768</v>
      </c>
      <c r="B4900" s="54" t="n">
        <v>116</v>
      </c>
      <c r="C4900" s="7" t="n">
        <v>0</v>
      </c>
    </row>
    <row r="4901" spans="1:13">
      <c r="A4901" t="s">
        <v>4</v>
      </c>
      <c r="B4901" s="4" t="s">
        <v>5</v>
      </c>
      <c r="C4901" s="4" t="s">
        <v>7</v>
      </c>
      <c r="D4901" s="4" t="s">
        <v>9</v>
      </c>
    </row>
    <row r="4902" spans="1:13">
      <c r="A4902" t="n">
        <v>49770</v>
      </c>
      <c r="B4902" s="54" t="n">
        <v>116</v>
      </c>
      <c r="C4902" s="7" t="n">
        <v>2</v>
      </c>
      <c r="D4902" s="7" t="n">
        <v>1</v>
      </c>
    </row>
    <row r="4903" spans="1:13">
      <c r="A4903" t="s">
        <v>4</v>
      </c>
      <c r="B4903" s="4" t="s">
        <v>5</v>
      </c>
      <c r="C4903" s="4" t="s">
        <v>7</v>
      </c>
      <c r="D4903" s="4" t="s">
        <v>11</v>
      </c>
    </row>
    <row r="4904" spans="1:13">
      <c r="A4904" t="n">
        <v>49774</v>
      </c>
      <c r="B4904" s="54" t="n">
        <v>116</v>
      </c>
      <c r="C4904" s="7" t="n">
        <v>5</v>
      </c>
      <c r="D4904" s="7" t="n">
        <v>1101004800</v>
      </c>
    </row>
    <row r="4905" spans="1:13">
      <c r="A4905" t="s">
        <v>4</v>
      </c>
      <c r="B4905" s="4" t="s">
        <v>5</v>
      </c>
      <c r="C4905" s="4" t="s">
        <v>7</v>
      </c>
      <c r="D4905" s="4" t="s">
        <v>9</v>
      </c>
    </row>
    <row r="4906" spans="1:13">
      <c r="A4906" t="n">
        <v>49780</v>
      </c>
      <c r="B4906" s="54" t="n">
        <v>116</v>
      </c>
      <c r="C4906" s="7" t="n">
        <v>6</v>
      </c>
      <c r="D4906" s="7" t="n">
        <v>1</v>
      </c>
    </row>
    <row r="4907" spans="1:13">
      <c r="A4907" t="s">
        <v>4</v>
      </c>
      <c r="B4907" s="4" t="s">
        <v>5</v>
      </c>
      <c r="C4907" s="4" t="s">
        <v>7</v>
      </c>
      <c r="D4907" s="4" t="s">
        <v>7</v>
      </c>
      <c r="E4907" s="4" t="s">
        <v>10</v>
      </c>
      <c r="F4907" s="4" t="s">
        <v>10</v>
      </c>
      <c r="G4907" s="4" t="s">
        <v>10</v>
      </c>
      <c r="H4907" s="4" t="s">
        <v>9</v>
      </c>
    </row>
    <row r="4908" spans="1:13">
      <c r="A4908" t="n">
        <v>49784</v>
      </c>
      <c r="B4908" s="55" t="n">
        <v>45</v>
      </c>
      <c r="C4908" s="7" t="n">
        <v>2</v>
      </c>
      <c r="D4908" s="7" t="n">
        <v>3</v>
      </c>
      <c r="E4908" s="7" t="n">
        <v>7.26999998092651</v>
      </c>
      <c r="F4908" s="7" t="n">
        <v>1.10000002384186</v>
      </c>
      <c r="G4908" s="7" t="n">
        <v>-7.1100001335144</v>
      </c>
      <c r="H4908" s="7" t="n">
        <v>0</v>
      </c>
    </row>
    <row r="4909" spans="1:13">
      <c r="A4909" t="s">
        <v>4</v>
      </c>
      <c r="B4909" s="4" t="s">
        <v>5</v>
      </c>
      <c r="C4909" s="4" t="s">
        <v>7</v>
      </c>
      <c r="D4909" s="4" t="s">
        <v>7</v>
      </c>
      <c r="E4909" s="4" t="s">
        <v>10</v>
      </c>
      <c r="F4909" s="4" t="s">
        <v>10</v>
      </c>
      <c r="G4909" s="4" t="s">
        <v>10</v>
      </c>
      <c r="H4909" s="4" t="s">
        <v>9</v>
      </c>
      <c r="I4909" s="4" t="s">
        <v>7</v>
      </c>
    </row>
    <row r="4910" spans="1:13">
      <c r="A4910" t="n">
        <v>49801</v>
      </c>
      <c r="B4910" s="55" t="n">
        <v>45</v>
      </c>
      <c r="C4910" s="7" t="n">
        <v>4</v>
      </c>
      <c r="D4910" s="7" t="n">
        <v>3</v>
      </c>
      <c r="E4910" s="7" t="n">
        <v>9.47000026702881</v>
      </c>
      <c r="F4910" s="7" t="n">
        <v>212.970001220703</v>
      </c>
      <c r="G4910" s="7" t="n">
        <v>0</v>
      </c>
      <c r="H4910" s="7" t="n">
        <v>0</v>
      </c>
      <c r="I4910" s="7" t="n">
        <v>1</v>
      </c>
    </row>
    <row r="4911" spans="1:13">
      <c r="A4911" t="s">
        <v>4</v>
      </c>
      <c r="B4911" s="4" t="s">
        <v>5</v>
      </c>
      <c r="C4911" s="4" t="s">
        <v>7</v>
      </c>
      <c r="D4911" s="4" t="s">
        <v>7</v>
      </c>
      <c r="E4911" s="4" t="s">
        <v>10</v>
      </c>
      <c r="F4911" s="4" t="s">
        <v>9</v>
      </c>
    </row>
    <row r="4912" spans="1:13">
      <c r="A4912" t="n">
        <v>49819</v>
      </c>
      <c r="B4912" s="55" t="n">
        <v>45</v>
      </c>
      <c r="C4912" s="7" t="n">
        <v>5</v>
      </c>
      <c r="D4912" s="7" t="n">
        <v>3</v>
      </c>
      <c r="E4912" s="7" t="n">
        <v>1.29999995231628</v>
      </c>
      <c r="F4912" s="7" t="n">
        <v>0</v>
      </c>
    </row>
    <row r="4913" spans="1:9">
      <c r="A4913" t="s">
        <v>4</v>
      </c>
      <c r="B4913" s="4" t="s">
        <v>5</v>
      </c>
      <c r="C4913" s="4" t="s">
        <v>7</v>
      </c>
      <c r="D4913" s="4" t="s">
        <v>7</v>
      </c>
      <c r="E4913" s="4" t="s">
        <v>10</v>
      </c>
      <c r="F4913" s="4" t="s">
        <v>9</v>
      </c>
    </row>
    <row r="4914" spans="1:9">
      <c r="A4914" t="n">
        <v>49828</v>
      </c>
      <c r="B4914" s="55" t="n">
        <v>45</v>
      </c>
      <c r="C4914" s="7" t="n">
        <v>11</v>
      </c>
      <c r="D4914" s="7" t="n">
        <v>3</v>
      </c>
      <c r="E4914" s="7" t="n">
        <v>40</v>
      </c>
      <c r="F4914" s="7" t="n">
        <v>0</v>
      </c>
    </row>
    <row r="4915" spans="1:9">
      <c r="A4915" t="s">
        <v>4</v>
      </c>
      <c r="B4915" s="4" t="s">
        <v>5</v>
      </c>
      <c r="C4915" s="4" t="s">
        <v>7</v>
      </c>
      <c r="D4915" s="4" t="s">
        <v>7</v>
      </c>
      <c r="E4915" s="4" t="s">
        <v>10</v>
      </c>
      <c r="F4915" s="4" t="s">
        <v>9</v>
      </c>
    </row>
    <row r="4916" spans="1:9">
      <c r="A4916" t="n">
        <v>49837</v>
      </c>
      <c r="B4916" s="55" t="n">
        <v>45</v>
      </c>
      <c r="C4916" s="7" t="n">
        <v>5</v>
      </c>
      <c r="D4916" s="7" t="n">
        <v>3</v>
      </c>
      <c r="E4916" s="7" t="n">
        <v>1.60000002384186</v>
      </c>
      <c r="F4916" s="7" t="n">
        <v>10000</v>
      </c>
    </row>
    <row r="4917" spans="1:9">
      <c r="A4917" t="s">
        <v>4</v>
      </c>
      <c r="B4917" s="4" t="s">
        <v>5</v>
      </c>
      <c r="C4917" s="4" t="s">
        <v>9</v>
      </c>
      <c r="D4917" s="4" t="s">
        <v>7</v>
      </c>
      <c r="E4917" s="4" t="s">
        <v>12</v>
      </c>
      <c r="F4917" s="4" t="s">
        <v>10</v>
      </c>
      <c r="G4917" s="4" t="s">
        <v>10</v>
      </c>
      <c r="H4917" s="4" t="s">
        <v>10</v>
      </c>
    </row>
    <row r="4918" spans="1:9">
      <c r="A4918" t="n">
        <v>49846</v>
      </c>
      <c r="B4918" s="45" t="n">
        <v>48</v>
      </c>
      <c r="C4918" s="7" t="n">
        <v>28</v>
      </c>
      <c r="D4918" s="7" t="n">
        <v>0</v>
      </c>
      <c r="E4918" s="7" t="s">
        <v>529</v>
      </c>
      <c r="F4918" s="7" t="n">
        <v>-1</v>
      </c>
      <c r="G4918" s="7" t="n">
        <v>1</v>
      </c>
      <c r="H4918" s="7" t="n">
        <v>1.40129846432482e-45</v>
      </c>
    </row>
    <row r="4919" spans="1:9">
      <c r="A4919" t="s">
        <v>4</v>
      </c>
      <c r="B4919" s="4" t="s">
        <v>5</v>
      </c>
      <c r="C4919" s="4" t="s">
        <v>7</v>
      </c>
      <c r="D4919" s="4" t="s">
        <v>9</v>
      </c>
      <c r="E4919" s="4" t="s">
        <v>12</v>
      </c>
      <c r="F4919" s="4" t="s">
        <v>12</v>
      </c>
      <c r="G4919" s="4" t="s">
        <v>7</v>
      </c>
    </row>
    <row r="4920" spans="1:9">
      <c r="A4920" t="n">
        <v>49875</v>
      </c>
      <c r="B4920" s="18" t="n">
        <v>32</v>
      </c>
      <c r="C4920" s="7" t="n">
        <v>0</v>
      </c>
      <c r="D4920" s="7" t="n">
        <v>28</v>
      </c>
      <c r="E4920" s="7" t="s">
        <v>13</v>
      </c>
      <c r="F4920" s="7" t="s">
        <v>137</v>
      </c>
      <c r="G4920" s="7" t="n">
        <v>1</v>
      </c>
    </row>
    <row r="4921" spans="1:9">
      <c r="A4921" t="s">
        <v>4</v>
      </c>
      <c r="B4921" s="4" t="s">
        <v>5</v>
      </c>
      <c r="C4921" s="4" t="s">
        <v>7</v>
      </c>
      <c r="D4921" s="4" t="s">
        <v>9</v>
      </c>
      <c r="E4921" s="4" t="s">
        <v>12</v>
      </c>
      <c r="F4921" s="4" t="s">
        <v>12</v>
      </c>
      <c r="G4921" s="4" t="s">
        <v>12</v>
      </c>
      <c r="H4921" s="4" t="s">
        <v>12</v>
      </c>
    </row>
    <row r="4922" spans="1:9">
      <c r="A4922" t="n">
        <v>49894</v>
      </c>
      <c r="B4922" s="30" t="n">
        <v>51</v>
      </c>
      <c r="C4922" s="7" t="n">
        <v>3</v>
      </c>
      <c r="D4922" s="7" t="n">
        <v>28</v>
      </c>
      <c r="E4922" s="7" t="s">
        <v>246</v>
      </c>
      <c r="F4922" s="7" t="s">
        <v>246</v>
      </c>
      <c r="G4922" s="7" t="s">
        <v>245</v>
      </c>
      <c r="H4922" s="7" t="s">
        <v>246</v>
      </c>
    </row>
    <row r="4923" spans="1:9">
      <c r="A4923" t="s">
        <v>4</v>
      </c>
      <c r="B4923" s="4" t="s">
        <v>5</v>
      </c>
      <c r="C4923" s="4" t="s">
        <v>7</v>
      </c>
      <c r="D4923" s="4" t="s">
        <v>9</v>
      </c>
    </row>
    <row r="4924" spans="1:9">
      <c r="A4924" t="n">
        <v>49907</v>
      </c>
      <c r="B4924" s="25" t="n">
        <v>58</v>
      </c>
      <c r="C4924" s="7" t="n">
        <v>255</v>
      </c>
      <c r="D4924" s="7" t="n">
        <v>0</v>
      </c>
    </row>
    <row r="4925" spans="1:9">
      <c r="A4925" t="s">
        <v>4</v>
      </c>
      <c r="B4925" s="4" t="s">
        <v>5</v>
      </c>
      <c r="C4925" s="4" t="s">
        <v>9</v>
      </c>
    </row>
    <row r="4926" spans="1:9">
      <c r="A4926" t="n">
        <v>49911</v>
      </c>
      <c r="B4926" s="26" t="n">
        <v>16</v>
      </c>
      <c r="C4926" s="7" t="n">
        <v>500</v>
      </c>
    </row>
    <row r="4927" spans="1:9">
      <c r="A4927" t="s">
        <v>4</v>
      </c>
      <c r="B4927" s="4" t="s">
        <v>5</v>
      </c>
      <c r="C4927" s="4" t="s">
        <v>7</v>
      </c>
      <c r="D4927" s="4" t="s">
        <v>9</v>
      </c>
      <c r="E4927" s="4" t="s">
        <v>12</v>
      </c>
    </row>
    <row r="4928" spans="1:9">
      <c r="A4928" t="n">
        <v>49914</v>
      </c>
      <c r="B4928" s="30" t="n">
        <v>51</v>
      </c>
      <c r="C4928" s="7" t="n">
        <v>4</v>
      </c>
      <c r="D4928" s="7" t="n">
        <v>28</v>
      </c>
      <c r="E4928" s="7" t="s">
        <v>298</v>
      </c>
    </row>
    <row r="4929" spans="1:8">
      <c r="A4929" t="s">
        <v>4</v>
      </c>
      <c r="B4929" s="4" t="s">
        <v>5</v>
      </c>
      <c r="C4929" s="4" t="s">
        <v>9</v>
      </c>
    </row>
    <row r="4930" spans="1:8">
      <c r="A4930" t="n">
        <v>49928</v>
      </c>
      <c r="B4930" s="26" t="n">
        <v>16</v>
      </c>
      <c r="C4930" s="7" t="n">
        <v>0</v>
      </c>
    </row>
    <row r="4931" spans="1:8">
      <c r="A4931" t="s">
        <v>4</v>
      </c>
      <c r="B4931" s="4" t="s">
        <v>5</v>
      </c>
      <c r="C4931" s="4" t="s">
        <v>9</v>
      </c>
      <c r="D4931" s="4" t="s">
        <v>7</v>
      </c>
      <c r="E4931" s="4" t="s">
        <v>11</v>
      </c>
      <c r="F4931" s="4" t="s">
        <v>52</v>
      </c>
      <c r="G4931" s="4" t="s">
        <v>7</v>
      </c>
      <c r="H4931" s="4" t="s">
        <v>7</v>
      </c>
      <c r="I4931" s="4" t="s">
        <v>7</v>
      </c>
      <c r="J4931" s="4" t="s">
        <v>11</v>
      </c>
      <c r="K4931" s="4" t="s">
        <v>52</v>
      </c>
      <c r="L4931" s="4" t="s">
        <v>7</v>
      </c>
      <c r="M4931" s="4" t="s">
        <v>7</v>
      </c>
      <c r="N4931" s="4" t="s">
        <v>7</v>
      </c>
      <c r="O4931" s="4" t="s">
        <v>11</v>
      </c>
      <c r="P4931" s="4" t="s">
        <v>52</v>
      </c>
      <c r="Q4931" s="4" t="s">
        <v>7</v>
      </c>
      <c r="R4931" s="4" t="s">
        <v>7</v>
      </c>
    </row>
    <row r="4932" spans="1:8">
      <c r="A4932" t="n">
        <v>49931</v>
      </c>
      <c r="B4932" s="31" t="n">
        <v>26</v>
      </c>
      <c r="C4932" s="7" t="n">
        <v>28</v>
      </c>
      <c r="D4932" s="7" t="n">
        <v>17</v>
      </c>
      <c r="E4932" s="7" t="n">
        <v>33393</v>
      </c>
      <c r="F4932" s="7" t="s">
        <v>593</v>
      </c>
      <c r="G4932" s="7" t="n">
        <v>2</v>
      </c>
      <c r="H4932" s="7" t="n">
        <v>3</v>
      </c>
      <c r="I4932" s="7" t="n">
        <v>17</v>
      </c>
      <c r="J4932" s="7" t="n">
        <v>33394</v>
      </c>
      <c r="K4932" s="7" t="s">
        <v>594</v>
      </c>
      <c r="L4932" s="7" t="n">
        <v>2</v>
      </c>
      <c r="M4932" s="7" t="n">
        <v>3</v>
      </c>
      <c r="N4932" s="7" t="n">
        <v>17</v>
      </c>
      <c r="O4932" s="7" t="n">
        <v>33395</v>
      </c>
      <c r="P4932" s="7" t="s">
        <v>595</v>
      </c>
      <c r="Q4932" s="7" t="n">
        <v>2</v>
      </c>
      <c r="R4932" s="7" t="n">
        <v>0</v>
      </c>
    </row>
    <row r="4933" spans="1:8">
      <c r="A4933" t="s">
        <v>4</v>
      </c>
      <c r="B4933" s="4" t="s">
        <v>5</v>
      </c>
    </row>
    <row r="4934" spans="1:8">
      <c r="A4934" t="n">
        <v>50181</v>
      </c>
      <c r="B4934" s="32" t="n">
        <v>28</v>
      </c>
    </row>
    <row r="4935" spans="1:8">
      <c r="A4935" t="s">
        <v>4</v>
      </c>
      <c r="B4935" s="4" t="s">
        <v>5</v>
      </c>
      <c r="C4935" s="4" t="s">
        <v>9</v>
      </c>
      <c r="D4935" s="4" t="s">
        <v>7</v>
      </c>
      <c r="E4935" s="4" t="s">
        <v>7</v>
      </c>
      <c r="F4935" s="4" t="s">
        <v>12</v>
      </c>
    </row>
    <row r="4936" spans="1:8">
      <c r="A4936" t="n">
        <v>50182</v>
      </c>
      <c r="B4936" s="48" t="n">
        <v>47</v>
      </c>
      <c r="C4936" s="7" t="n">
        <v>28</v>
      </c>
      <c r="D4936" s="7" t="n">
        <v>0</v>
      </c>
      <c r="E4936" s="7" t="n">
        <v>0</v>
      </c>
      <c r="F4936" s="7" t="s">
        <v>531</v>
      </c>
    </row>
    <row r="4937" spans="1:8">
      <c r="A4937" t="s">
        <v>4</v>
      </c>
      <c r="B4937" s="4" t="s">
        <v>5</v>
      </c>
      <c r="C4937" s="4" t="s">
        <v>9</v>
      </c>
    </row>
    <row r="4938" spans="1:8">
      <c r="A4938" t="n">
        <v>50202</v>
      </c>
      <c r="B4938" s="26" t="n">
        <v>16</v>
      </c>
      <c r="C4938" s="7" t="n">
        <v>800</v>
      </c>
    </row>
    <row r="4939" spans="1:8">
      <c r="A4939" t="s">
        <v>4</v>
      </c>
      <c r="B4939" s="4" t="s">
        <v>5</v>
      </c>
      <c r="C4939" s="4" t="s">
        <v>7</v>
      </c>
      <c r="D4939" s="4" t="s">
        <v>9</v>
      </c>
      <c r="E4939" s="4" t="s">
        <v>12</v>
      </c>
    </row>
    <row r="4940" spans="1:8">
      <c r="A4940" t="n">
        <v>50205</v>
      </c>
      <c r="B4940" s="30" t="n">
        <v>51</v>
      </c>
      <c r="C4940" s="7" t="n">
        <v>4</v>
      </c>
      <c r="D4940" s="7" t="n">
        <v>28</v>
      </c>
      <c r="E4940" s="7" t="s">
        <v>580</v>
      </c>
    </row>
    <row r="4941" spans="1:8">
      <c r="A4941" t="s">
        <v>4</v>
      </c>
      <c r="B4941" s="4" t="s">
        <v>5</v>
      </c>
      <c r="C4941" s="4" t="s">
        <v>9</v>
      </c>
    </row>
    <row r="4942" spans="1:8">
      <c r="A4942" t="n">
        <v>50219</v>
      </c>
      <c r="B4942" s="26" t="n">
        <v>16</v>
      </c>
      <c r="C4942" s="7" t="n">
        <v>0</v>
      </c>
    </row>
    <row r="4943" spans="1:8">
      <c r="A4943" t="s">
        <v>4</v>
      </c>
      <c r="B4943" s="4" t="s">
        <v>5</v>
      </c>
      <c r="C4943" s="4" t="s">
        <v>9</v>
      </c>
      <c r="D4943" s="4" t="s">
        <v>7</v>
      </c>
      <c r="E4943" s="4" t="s">
        <v>11</v>
      </c>
      <c r="F4943" s="4" t="s">
        <v>52</v>
      </c>
      <c r="G4943" s="4" t="s">
        <v>7</v>
      </c>
      <c r="H4943" s="4" t="s">
        <v>7</v>
      </c>
    </row>
    <row r="4944" spans="1:8">
      <c r="A4944" t="n">
        <v>50222</v>
      </c>
      <c r="B4944" s="31" t="n">
        <v>26</v>
      </c>
      <c r="C4944" s="7" t="n">
        <v>28</v>
      </c>
      <c r="D4944" s="7" t="n">
        <v>17</v>
      </c>
      <c r="E4944" s="7" t="n">
        <v>33396</v>
      </c>
      <c r="F4944" s="7" t="s">
        <v>596</v>
      </c>
      <c r="G4944" s="7" t="n">
        <v>2</v>
      </c>
      <c r="H4944" s="7" t="n">
        <v>0</v>
      </c>
    </row>
    <row r="4945" spans="1:18">
      <c r="A4945" t="s">
        <v>4</v>
      </c>
      <c r="B4945" s="4" t="s">
        <v>5</v>
      </c>
    </row>
    <row r="4946" spans="1:18">
      <c r="A4946" t="n">
        <v>50360</v>
      </c>
      <c r="B4946" s="32" t="n">
        <v>28</v>
      </c>
    </row>
    <row r="4947" spans="1:18">
      <c r="A4947" t="s">
        <v>4</v>
      </c>
      <c r="B4947" s="4" t="s">
        <v>5</v>
      </c>
      <c r="C4947" s="4" t="s">
        <v>7</v>
      </c>
      <c r="D4947" s="4" t="s">
        <v>9</v>
      </c>
      <c r="E4947" s="4" t="s">
        <v>12</v>
      </c>
    </row>
    <row r="4948" spans="1:18">
      <c r="A4948" t="n">
        <v>50361</v>
      </c>
      <c r="B4948" s="30" t="n">
        <v>51</v>
      </c>
      <c r="C4948" s="7" t="n">
        <v>4</v>
      </c>
      <c r="D4948" s="7" t="n">
        <v>0</v>
      </c>
      <c r="E4948" s="7" t="s">
        <v>278</v>
      </c>
    </row>
    <row r="4949" spans="1:18">
      <c r="A4949" t="s">
        <v>4</v>
      </c>
      <c r="B4949" s="4" t="s">
        <v>5</v>
      </c>
      <c r="C4949" s="4" t="s">
        <v>9</v>
      </c>
    </row>
    <row r="4950" spans="1:18">
      <c r="A4950" t="n">
        <v>50375</v>
      </c>
      <c r="B4950" s="26" t="n">
        <v>16</v>
      </c>
      <c r="C4950" s="7" t="n">
        <v>0</v>
      </c>
    </row>
    <row r="4951" spans="1:18">
      <c r="A4951" t="s">
        <v>4</v>
      </c>
      <c r="B4951" s="4" t="s">
        <v>5</v>
      </c>
      <c r="C4951" s="4" t="s">
        <v>9</v>
      </c>
      <c r="D4951" s="4" t="s">
        <v>7</v>
      </c>
      <c r="E4951" s="4" t="s">
        <v>11</v>
      </c>
      <c r="F4951" s="4" t="s">
        <v>52</v>
      </c>
      <c r="G4951" s="4" t="s">
        <v>7</v>
      </c>
      <c r="H4951" s="4" t="s">
        <v>7</v>
      </c>
      <c r="I4951" s="4" t="s">
        <v>7</v>
      </c>
      <c r="J4951" s="4" t="s">
        <v>11</v>
      </c>
      <c r="K4951" s="4" t="s">
        <v>52</v>
      </c>
      <c r="L4951" s="4" t="s">
        <v>7</v>
      </c>
      <c r="M4951" s="4" t="s">
        <v>7</v>
      </c>
    </row>
    <row r="4952" spans="1:18">
      <c r="A4952" t="n">
        <v>50378</v>
      </c>
      <c r="B4952" s="31" t="n">
        <v>26</v>
      </c>
      <c r="C4952" s="7" t="n">
        <v>0</v>
      </c>
      <c r="D4952" s="7" t="n">
        <v>17</v>
      </c>
      <c r="E4952" s="7" t="n">
        <v>62121</v>
      </c>
      <c r="F4952" s="7" t="s">
        <v>597</v>
      </c>
      <c r="G4952" s="7" t="n">
        <v>2</v>
      </c>
      <c r="H4952" s="7" t="n">
        <v>3</v>
      </c>
      <c r="I4952" s="7" t="n">
        <v>17</v>
      </c>
      <c r="J4952" s="7" t="n">
        <v>62122</v>
      </c>
      <c r="K4952" s="7" t="s">
        <v>598</v>
      </c>
      <c r="L4952" s="7" t="n">
        <v>2</v>
      </c>
      <c r="M4952" s="7" t="n">
        <v>0</v>
      </c>
    </row>
    <row r="4953" spans="1:18">
      <c r="A4953" t="s">
        <v>4</v>
      </c>
      <c r="B4953" s="4" t="s">
        <v>5</v>
      </c>
    </row>
    <row r="4954" spans="1:18">
      <c r="A4954" t="n">
        <v>50493</v>
      </c>
      <c r="B4954" s="32" t="n">
        <v>28</v>
      </c>
    </row>
    <row r="4955" spans="1:18">
      <c r="A4955" t="s">
        <v>4</v>
      </c>
      <c r="B4955" s="4" t="s">
        <v>5</v>
      </c>
      <c r="C4955" s="4" t="s">
        <v>7</v>
      </c>
      <c r="D4955" s="4" t="s">
        <v>9</v>
      </c>
      <c r="E4955" s="4" t="s">
        <v>7</v>
      </c>
    </row>
    <row r="4956" spans="1:18">
      <c r="A4956" t="n">
        <v>50494</v>
      </c>
      <c r="B4956" s="13" t="n">
        <v>49</v>
      </c>
      <c r="C4956" s="7" t="n">
        <v>1</v>
      </c>
      <c r="D4956" s="7" t="n">
        <v>2000</v>
      </c>
      <c r="E4956" s="7" t="n">
        <v>0</v>
      </c>
    </row>
    <row r="4957" spans="1:18">
      <c r="A4957" t="s">
        <v>4</v>
      </c>
      <c r="B4957" s="4" t="s">
        <v>5</v>
      </c>
      <c r="C4957" s="4" t="s">
        <v>7</v>
      </c>
      <c r="D4957" s="4" t="s">
        <v>7</v>
      </c>
      <c r="E4957" s="4" t="s">
        <v>10</v>
      </c>
      <c r="F4957" s="4" t="s">
        <v>9</v>
      </c>
    </row>
    <row r="4958" spans="1:18">
      <c r="A4958" t="n">
        <v>50499</v>
      </c>
      <c r="B4958" s="55" t="n">
        <v>45</v>
      </c>
      <c r="C4958" s="7" t="n">
        <v>5</v>
      </c>
      <c r="D4958" s="7" t="n">
        <v>3</v>
      </c>
      <c r="E4958" s="7" t="n">
        <v>1.70000004768372</v>
      </c>
      <c r="F4958" s="7" t="n">
        <v>2000</v>
      </c>
    </row>
    <row r="4959" spans="1:18">
      <c r="A4959" t="s">
        <v>4</v>
      </c>
      <c r="B4959" s="4" t="s">
        <v>5</v>
      </c>
      <c r="C4959" s="4" t="s">
        <v>7</v>
      </c>
      <c r="D4959" s="4" t="s">
        <v>9</v>
      </c>
      <c r="E4959" s="4" t="s">
        <v>10</v>
      </c>
    </row>
    <row r="4960" spans="1:18">
      <c r="A4960" t="n">
        <v>50508</v>
      </c>
      <c r="B4960" s="25" t="n">
        <v>58</v>
      </c>
      <c r="C4960" s="7" t="n">
        <v>0</v>
      </c>
      <c r="D4960" s="7" t="n">
        <v>1000</v>
      </c>
      <c r="E4960" s="7" t="n">
        <v>1</v>
      </c>
    </row>
    <row r="4961" spans="1:13">
      <c r="A4961" t="s">
        <v>4</v>
      </c>
      <c r="B4961" s="4" t="s">
        <v>5</v>
      </c>
      <c r="C4961" s="4" t="s">
        <v>7</v>
      </c>
      <c r="D4961" s="4" t="s">
        <v>9</v>
      </c>
    </row>
    <row r="4962" spans="1:13">
      <c r="A4962" t="n">
        <v>50516</v>
      </c>
      <c r="B4962" s="25" t="n">
        <v>58</v>
      </c>
      <c r="C4962" s="7" t="n">
        <v>255</v>
      </c>
      <c r="D4962" s="7" t="n">
        <v>0</v>
      </c>
    </row>
    <row r="4963" spans="1:13">
      <c r="A4963" t="s">
        <v>4</v>
      </c>
      <c r="B4963" s="4" t="s">
        <v>5</v>
      </c>
      <c r="C4963" s="4" t="s">
        <v>7</v>
      </c>
      <c r="D4963" s="4" t="s">
        <v>7</v>
      </c>
    </row>
    <row r="4964" spans="1:13">
      <c r="A4964" t="n">
        <v>50520</v>
      </c>
      <c r="B4964" s="13" t="n">
        <v>49</v>
      </c>
      <c r="C4964" s="7" t="n">
        <v>2</v>
      </c>
      <c r="D4964" s="7" t="n">
        <v>0</v>
      </c>
    </row>
    <row r="4965" spans="1:13">
      <c r="A4965" t="s">
        <v>4</v>
      </c>
      <c r="B4965" s="4" t="s">
        <v>5</v>
      </c>
      <c r="C4965" s="4" t="s">
        <v>9</v>
      </c>
    </row>
    <row r="4966" spans="1:13">
      <c r="A4966" t="n">
        <v>50523</v>
      </c>
      <c r="B4966" s="26" t="n">
        <v>16</v>
      </c>
      <c r="C4966" s="7" t="n">
        <v>500</v>
      </c>
    </row>
    <row r="4967" spans="1:13">
      <c r="A4967" t="s">
        <v>4</v>
      </c>
      <c r="B4967" s="4" t="s">
        <v>5</v>
      </c>
      <c r="C4967" s="4" t="s">
        <v>7</v>
      </c>
      <c r="D4967" s="4" t="s">
        <v>9</v>
      </c>
      <c r="E4967" s="4" t="s">
        <v>11</v>
      </c>
      <c r="F4967" s="4" t="s">
        <v>9</v>
      </c>
      <c r="G4967" s="4" t="s">
        <v>11</v>
      </c>
      <c r="H4967" s="4" t="s">
        <v>7</v>
      </c>
    </row>
    <row r="4968" spans="1:13">
      <c r="A4968" t="n">
        <v>50526</v>
      </c>
      <c r="B4968" s="13" t="n">
        <v>49</v>
      </c>
      <c r="C4968" s="7" t="n">
        <v>0</v>
      </c>
      <c r="D4968" s="7" t="n">
        <v>305</v>
      </c>
      <c r="E4968" s="7" t="n">
        <v>1065353216</v>
      </c>
      <c r="F4968" s="7" t="n">
        <v>0</v>
      </c>
      <c r="G4968" s="7" t="n">
        <v>0</v>
      </c>
      <c r="H4968" s="7" t="n">
        <v>0</v>
      </c>
    </row>
    <row r="4969" spans="1:13">
      <c r="A4969" t="s">
        <v>4</v>
      </c>
      <c r="B4969" s="4" t="s">
        <v>5</v>
      </c>
      <c r="C4969" s="4" t="s">
        <v>7</v>
      </c>
    </row>
    <row r="4970" spans="1:13">
      <c r="A4970" t="n">
        <v>50541</v>
      </c>
      <c r="B4970" s="72" t="n">
        <v>78</v>
      </c>
      <c r="C4970" s="7" t="n">
        <v>255</v>
      </c>
    </row>
    <row r="4971" spans="1:13">
      <c r="A4971" t="s">
        <v>4</v>
      </c>
      <c r="B4971" s="4" t="s">
        <v>5</v>
      </c>
      <c r="C4971" s="4" t="s">
        <v>9</v>
      </c>
    </row>
    <row r="4972" spans="1:13">
      <c r="A4972" t="n">
        <v>50543</v>
      </c>
      <c r="B4972" s="33" t="n">
        <v>12</v>
      </c>
      <c r="C4972" s="7" t="n">
        <v>8968</v>
      </c>
    </row>
    <row r="4973" spans="1:13">
      <c r="A4973" t="s">
        <v>4</v>
      </c>
      <c r="B4973" s="4" t="s">
        <v>5</v>
      </c>
      <c r="C4973" s="4" t="s">
        <v>7</v>
      </c>
      <c r="D4973" s="4" t="s">
        <v>12</v>
      </c>
    </row>
    <row r="4974" spans="1:13">
      <c r="A4974" t="n">
        <v>50546</v>
      </c>
      <c r="B4974" s="14" t="n">
        <v>2</v>
      </c>
      <c r="C4974" s="7" t="n">
        <v>11</v>
      </c>
      <c r="D4974" s="7" t="s">
        <v>599</v>
      </c>
    </row>
    <row r="4975" spans="1:13">
      <c r="A4975" t="s">
        <v>4</v>
      </c>
      <c r="B4975" s="4" t="s">
        <v>5</v>
      </c>
      <c r="C4975" s="4" t="s">
        <v>9</v>
      </c>
      <c r="D4975" s="4" t="s">
        <v>7</v>
      </c>
      <c r="E4975" s="4" t="s">
        <v>9</v>
      </c>
    </row>
    <row r="4976" spans="1:13">
      <c r="A4976" t="n">
        <v>50570</v>
      </c>
      <c r="B4976" s="74" t="n">
        <v>104</v>
      </c>
      <c r="C4976" s="7" t="n">
        <v>113</v>
      </c>
      <c r="D4976" s="7" t="n">
        <v>1</v>
      </c>
      <c r="E4976" s="7" t="n">
        <v>3</v>
      </c>
    </row>
    <row r="4977" spans="1:8">
      <c r="A4977" t="s">
        <v>4</v>
      </c>
      <c r="B4977" s="4" t="s">
        <v>5</v>
      </c>
    </row>
    <row r="4978" spans="1:8">
      <c r="A4978" t="n">
        <v>50576</v>
      </c>
      <c r="B4978" s="5" t="n">
        <v>1</v>
      </c>
    </row>
    <row r="4979" spans="1:8">
      <c r="A4979" t="s">
        <v>4</v>
      </c>
      <c r="B4979" s="4" t="s">
        <v>5</v>
      </c>
      <c r="C4979" s="4" t="s">
        <v>7</v>
      </c>
      <c r="D4979" s="4" t="s">
        <v>12</v>
      </c>
      <c r="E4979" s="4" t="s">
        <v>9</v>
      </c>
    </row>
    <row r="4980" spans="1:8">
      <c r="A4980" t="n">
        <v>50577</v>
      </c>
      <c r="B4980" s="16" t="n">
        <v>94</v>
      </c>
      <c r="C4980" s="7" t="n">
        <v>0</v>
      </c>
      <c r="D4980" s="7" t="s">
        <v>536</v>
      </c>
      <c r="E4980" s="7" t="n">
        <v>512</v>
      </c>
    </row>
    <row r="4981" spans="1:8">
      <c r="A4981" t="s">
        <v>4</v>
      </c>
      <c r="B4981" s="4" t="s">
        <v>5</v>
      </c>
      <c r="C4981" s="4" t="s">
        <v>7</v>
      </c>
      <c r="D4981" s="4" t="s">
        <v>9</v>
      </c>
      <c r="E4981" s="4" t="s">
        <v>7</v>
      </c>
    </row>
    <row r="4982" spans="1:8">
      <c r="A4982" t="n">
        <v>50589</v>
      </c>
      <c r="B4982" s="44" t="n">
        <v>36</v>
      </c>
      <c r="C4982" s="7" t="n">
        <v>9</v>
      </c>
      <c r="D4982" s="7" t="n">
        <v>0</v>
      </c>
      <c r="E4982" s="7" t="n">
        <v>0</v>
      </c>
    </row>
    <row r="4983" spans="1:8">
      <c r="A4983" t="s">
        <v>4</v>
      </c>
      <c r="B4983" s="4" t="s">
        <v>5</v>
      </c>
      <c r="C4983" s="4" t="s">
        <v>7</v>
      </c>
      <c r="D4983" s="4" t="s">
        <v>9</v>
      </c>
      <c r="E4983" s="4" t="s">
        <v>7</v>
      </c>
    </row>
    <row r="4984" spans="1:8">
      <c r="A4984" t="n">
        <v>50594</v>
      </c>
      <c r="B4984" s="44" t="n">
        <v>36</v>
      </c>
      <c r="C4984" s="7" t="n">
        <v>9</v>
      </c>
      <c r="D4984" s="7" t="n">
        <v>28</v>
      </c>
      <c r="E4984" s="7" t="n">
        <v>0</v>
      </c>
    </row>
    <row r="4985" spans="1:8">
      <c r="A4985" t="s">
        <v>4</v>
      </c>
      <c r="B4985" s="4" t="s">
        <v>5</v>
      </c>
      <c r="C4985" s="4" t="s">
        <v>7</v>
      </c>
      <c r="D4985" s="4" t="s">
        <v>12</v>
      </c>
      <c r="E4985" s="4" t="s">
        <v>9</v>
      </c>
    </row>
    <row r="4986" spans="1:8">
      <c r="A4986" t="n">
        <v>50599</v>
      </c>
      <c r="B4986" s="16" t="n">
        <v>94</v>
      </c>
      <c r="C4986" s="7" t="n">
        <v>1</v>
      </c>
      <c r="D4986" s="7" t="s">
        <v>535</v>
      </c>
      <c r="E4986" s="7" t="n">
        <v>1</v>
      </c>
    </row>
    <row r="4987" spans="1:8">
      <c r="A4987" t="s">
        <v>4</v>
      </c>
      <c r="B4987" s="4" t="s">
        <v>5</v>
      </c>
      <c r="C4987" s="4" t="s">
        <v>7</v>
      </c>
      <c r="D4987" s="4" t="s">
        <v>12</v>
      </c>
      <c r="E4987" s="4" t="s">
        <v>9</v>
      </c>
    </row>
    <row r="4988" spans="1:8">
      <c r="A4988" t="n">
        <v>50611</v>
      </c>
      <c r="B4988" s="16" t="n">
        <v>94</v>
      </c>
      <c r="C4988" s="7" t="n">
        <v>1</v>
      </c>
      <c r="D4988" s="7" t="s">
        <v>535</v>
      </c>
      <c r="E4988" s="7" t="n">
        <v>2</v>
      </c>
    </row>
    <row r="4989" spans="1:8">
      <c r="A4989" t="s">
        <v>4</v>
      </c>
      <c r="B4989" s="4" t="s">
        <v>5</v>
      </c>
      <c r="C4989" s="4" t="s">
        <v>7</v>
      </c>
      <c r="D4989" s="4" t="s">
        <v>12</v>
      </c>
      <c r="E4989" s="4" t="s">
        <v>9</v>
      </c>
    </row>
    <row r="4990" spans="1:8">
      <c r="A4990" t="n">
        <v>50623</v>
      </c>
      <c r="B4990" s="16" t="n">
        <v>94</v>
      </c>
      <c r="C4990" s="7" t="n">
        <v>0</v>
      </c>
      <c r="D4990" s="7" t="s">
        <v>535</v>
      </c>
      <c r="E4990" s="7" t="n">
        <v>4</v>
      </c>
    </row>
    <row r="4991" spans="1:8">
      <c r="A4991" t="s">
        <v>4</v>
      </c>
      <c r="B4991" s="4" t="s">
        <v>5</v>
      </c>
      <c r="C4991" s="4" t="s">
        <v>9</v>
      </c>
      <c r="D4991" s="4" t="s">
        <v>10</v>
      </c>
      <c r="E4991" s="4" t="s">
        <v>10</v>
      </c>
      <c r="F4991" s="4" t="s">
        <v>10</v>
      </c>
      <c r="G4991" s="4" t="s">
        <v>10</v>
      </c>
    </row>
    <row r="4992" spans="1:8">
      <c r="A4992" t="n">
        <v>50635</v>
      </c>
      <c r="B4992" s="42" t="n">
        <v>46</v>
      </c>
      <c r="C4992" s="7" t="n">
        <v>61456</v>
      </c>
      <c r="D4992" s="7" t="n">
        <v>5.94999980926514</v>
      </c>
      <c r="E4992" s="7" t="n">
        <v>0</v>
      </c>
      <c r="F4992" s="7" t="n">
        <v>-9.64000034332275</v>
      </c>
      <c r="G4992" s="7" t="n">
        <v>1.79999995231628</v>
      </c>
    </row>
    <row r="4993" spans="1:7">
      <c r="A4993" t="s">
        <v>4</v>
      </c>
      <c r="B4993" s="4" t="s">
        <v>5</v>
      </c>
      <c r="C4993" s="4" t="s">
        <v>7</v>
      </c>
      <c r="D4993" s="4" t="s">
        <v>7</v>
      </c>
      <c r="E4993" s="4" t="s">
        <v>10</v>
      </c>
      <c r="F4993" s="4" t="s">
        <v>10</v>
      </c>
      <c r="G4993" s="4" t="s">
        <v>10</v>
      </c>
      <c r="H4993" s="4" t="s">
        <v>9</v>
      </c>
      <c r="I4993" s="4" t="s">
        <v>7</v>
      </c>
    </row>
    <row r="4994" spans="1:7">
      <c r="A4994" t="n">
        <v>50654</v>
      </c>
      <c r="B4994" s="55" t="n">
        <v>45</v>
      </c>
      <c r="C4994" s="7" t="n">
        <v>4</v>
      </c>
      <c r="D4994" s="7" t="n">
        <v>3</v>
      </c>
      <c r="E4994" s="7" t="n">
        <v>10.8199996948242</v>
      </c>
      <c r="F4994" s="7" t="n">
        <v>244.240005493164</v>
      </c>
      <c r="G4994" s="7" t="n">
        <v>0</v>
      </c>
      <c r="H4994" s="7" t="n">
        <v>0</v>
      </c>
      <c r="I4994" s="7" t="n">
        <v>0</v>
      </c>
    </row>
    <row r="4995" spans="1:7">
      <c r="A4995" t="s">
        <v>4</v>
      </c>
      <c r="B4995" s="4" t="s">
        <v>5</v>
      </c>
      <c r="C4995" s="4" t="s">
        <v>7</v>
      </c>
      <c r="D4995" s="4" t="s">
        <v>12</v>
      </c>
    </row>
    <row r="4996" spans="1:7">
      <c r="A4996" t="n">
        <v>50672</v>
      </c>
      <c r="B4996" s="14" t="n">
        <v>2</v>
      </c>
      <c r="C4996" s="7" t="n">
        <v>10</v>
      </c>
      <c r="D4996" s="7" t="s">
        <v>500</v>
      </c>
    </row>
    <row r="4997" spans="1:7">
      <c r="A4997" t="s">
        <v>4</v>
      </c>
      <c r="B4997" s="4" t="s">
        <v>5</v>
      </c>
      <c r="C4997" s="4" t="s">
        <v>9</v>
      </c>
    </row>
    <row r="4998" spans="1:7">
      <c r="A4998" t="n">
        <v>50687</v>
      </c>
      <c r="B4998" s="26" t="n">
        <v>16</v>
      </c>
      <c r="C4998" s="7" t="n">
        <v>0</v>
      </c>
    </row>
    <row r="4999" spans="1:7">
      <c r="A4999" t="s">
        <v>4</v>
      </c>
      <c r="B4999" s="4" t="s">
        <v>5</v>
      </c>
      <c r="C4999" s="4" t="s">
        <v>7</v>
      </c>
      <c r="D4999" s="4" t="s">
        <v>9</v>
      </c>
    </row>
    <row r="5000" spans="1:7">
      <c r="A5000" t="n">
        <v>50690</v>
      </c>
      <c r="B5000" s="25" t="n">
        <v>58</v>
      </c>
      <c r="C5000" s="7" t="n">
        <v>105</v>
      </c>
      <c r="D5000" s="7" t="n">
        <v>300</v>
      </c>
    </row>
    <row r="5001" spans="1:7">
      <c r="A5001" t="s">
        <v>4</v>
      </c>
      <c r="B5001" s="4" t="s">
        <v>5</v>
      </c>
      <c r="C5001" s="4" t="s">
        <v>10</v>
      </c>
      <c r="D5001" s="4" t="s">
        <v>9</v>
      </c>
    </row>
    <row r="5002" spans="1:7">
      <c r="A5002" t="n">
        <v>50694</v>
      </c>
      <c r="B5002" s="49" t="n">
        <v>103</v>
      </c>
      <c r="C5002" s="7" t="n">
        <v>1</v>
      </c>
      <c r="D5002" s="7" t="n">
        <v>300</v>
      </c>
    </row>
    <row r="5003" spans="1:7">
      <c r="A5003" t="s">
        <v>4</v>
      </c>
      <c r="B5003" s="4" t="s">
        <v>5</v>
      </c>
      <c r="C5003" s="4" t="s">
        <v>7</v>
      </c>
      <c r="D5003" s="4" t="s">
        <v>9</v>
      </c>
    </row>
    <row r="5004" spans="1:7">
      <c r="A5004" t="n">
        <v>50701</v>
      </c>
      <c r="B5004" s="50" t="n">
        <v>72</v>
      </c>
      <c r="C5004" s="7" t="n">
        <v>4</v>
      </c>
      <c r="D5004" s="7" t="n">
        <v>0</v>
      </c>
    </row>
    <row r="5005" spans="1:7">
      <c r="A5005" t="s">
        <v>4</v>
      </c>
      <c r="B5005" s="4" t="s">
        <v>5</v>
      </c>
      <c r="C5005" s="4" t="s">
        <v>11</v>
      </c>
    </row>
    <row r="5006" spans="1:7">
      <c r="A5006" t="n">
        <v>50705</v>
      </c>
      <c r="B5006" s="59" t="n">
        <v>15</v>
      </c>
      <c r="C5006" s="7" t="n">
        <v>1073741824</v>
      </c>
    </row>
    <row r="5007" spans="1:7">
      <c r="A5007" t="s">
        <v>4</v>
      </c>
      <c r="B5007" s="4" t="s">
        <v>5</v>
      </c>
      <c r="C5007" s="4" t="s">
        <v>7</v>
      </c>
    </row>
    <row r="5008" spans="1:7">
      <c r="A5008" t="n">
        <v>50710</v>
      </c>
      <c r="B5008" s="27" t="n">
        <v>64</v>
      </c>
      <c r="C5008" s="7" t="n">
        <v>3</v>
      </c>
    </row>
    <row r="5009" spans="1:9">
      <c r="A5009" t="s">
        <v>4</v>
      </c>
      <c r="B5009" s="4" t="s">
        <v>5</v>
      </c>
      <c r="C5009" s="4" t="s">
        <v>7</v>
      </c>
    </row>
    <row r="5010" spans="1:9">
      <c r="A5010" t="n">
        <v>50712</v>
      </c>
      <c r="B5010" s="21" t="n">
        <v>74</v>
      </c>
      <c r="C5010" s="7" t="n">
        <v>67</v>
      </c>
    </row>
    <row r="5011" spans="1:9">
      <c r="A5011" t="s">
        <v>4</v>
      </c>
      <c r="B5011" s="4" t="s">
        <v>5</v>
      </c>
      <c r="C5011" s="4" t="s">
        <v>7</v>
      </c>
      <c r="D5011" s="4" t="s">
        <v>7</v>
      </c>
      <c r="E5011" s="4" t="s">
        <v>9</v>
      </c>
    </row>
    <row r="5012" spans="1:9">
      <c r="A5012" t="n">
        <v>50714</v>
      </c>
      <c r="B5012" s="55" t="n">
        <v>45</v>
      </c>
      <c r="C5012" s="7" t="n">
        <v>8</v>
      </c>
      <c r="D5012" s="7" t="n">
        <v>1</v>
      </c>
      <c r="E5012" s="7" t="n">
        <v>0</v>
      </c>
    </row>
    <row r="5013" spans="1:9">
      <c r="A5013" t="s">
        <v>4</v>
      </c>
      <c r="B5013" s="4" t="s">
        <v>5</v>
      </c>
      <c r="C5013" s="4" t="s">
        <v>9</v>
      </c>
    </row>
    <row r="5014" spans="1:9">
      <c r="A5014" t="n">
        <v>50719</v>
      </c>
      <c r="B5014" s="12" t="n">
        <v>13</v>
      </c>
      <c r="C5014" s="7" t="n">
        <v>6409</v>
      </c>
    </row>
    <row r="5015" spans="1:9">
      <c r="A5015" t="s">
        <v>4</v>
      </c>
      <c r="B5015" s="4" t="s">
        <v>5</v>
      </c>
      <c r="C5015" s="4" t="s">
        <v>9</v>
      </c>
    </row>
    <row r="5016" spans="1:9">
      <c r="A5016" t="n">
        <v>50722</v>
      </c>
      <c r="B5016" s="12" t="n">
        <v>13</v>
      </c>
      <c r="C5016" s="7" t="n">
        <v>6408</v>
      </c>
    </row>
    <row r="5017" spans="1:9">
      <c r="A5017" t="s">
        <v>4</v>
      </c>
      <c r="B5017" s="4" t="s">
        <v>5</v>
      </c>
      <c r="C5017" s="4" t="s">
        <v>9</v>
      </c>
    </row>
    <row r="5018" spans="1:9">
      <c r="A5018" t="n">
        <v>50725</v>
      </c>
      <c r="B5018" s="33" t="n">
        <v>12</v>
      </c>
      <c r="C5018" s="7" t="n">
        <v>6464</v>
      </c>
    </row>
    <row r="5019" spans="1:9">
      <c r="A5019" t="s">
        <v>4</v>
      </c>
      <c r="B5019" s="4" t="s">
        <v>5</v>
      </c>
      <c r="C5019" s="4" t="s">
        <v>9</v>
      </c>
    </row>
    <row r="5020" spans="1:9">
      <c r="A5020" t="n">
        <v>50728</v>
      </c>
      <c r="B5020" s="12" t="n">
        <v>13</v>
      </c>
      <c r="C5020" s="7" t="n">
        <v>6465</v>
      </c>
    </row>
    <row r="5021" spans="1:9">
      <c r="A5021" t="s">
        <v>4</v>
      </c>
      <c r="B5021" s="4" t="s">
        <v>5</v>
      </c>
      <c r="C5021" s="4" t="s">
        <v>9</v>
      </c>
    </row>
    <row r="5022" spans="1:9">
      <c r="A5022" t="n">
        <v>50731</v>
      </c>
      <c r="B5022" s="12" t="n">
        <v>13</v>
      </c>
      <c r="C5022" s="7" t="n">
        <v>6466</v>
      </c>
    </row>
    <row r="5023" spans="1:9">
      <c r="A5023" t="s">
        <v>4</v>
      </c>
      <c r="B5023" s="4" t="s">
        <v>5</v>
      </c>
      <c r="C5023" s="4" t="s">
        <v>9</v>
      </c>
    </row>
    <row r="5024" spans="1:9">
      <c r="A5024" t="n">
        <v>50734</v>
      </c>
      <c r="B5024" s="12" t="n">
        <v>13</v>
      </c>
      <c r="C5024" s="7" t="n">
        <v>6467</v>
      </c>
    </row>
    <row r="5025" spans="1:5">
      <c r="A5025" t="s">
        <v>4</v>
      </c>
      <c r="B5025" s="4" t="s">
        <v>5</v>
      </c>
      <c r="C5025" s="4" t="s">
        <v>9</v>
      </c>
    </row>
    <row r="5026" spans="1:5">
      <c r="A5026" t="n">
        <v>50737</v>
      </c>
      <c r="B5026" s="12" t="n">
        <v>13</v>
      </c>
      <c r="C5026" s="7" t="n">
        <v>6468</v>
      </c>
    </row>
    <row r="5027" spans="1:5">
      <c r="A5027" t="s">
        <v>4</v>
      </c>
      <c r="B5027" s="4" t="s">
        <v>5</v>
      </c>
      <c r="C5027" s="4" t="s">
        <v>9</v>
      </c>
    </row>
    <row r="5028" spans="1:5">
      <c r="A5028" t="n">
        <v>50740</v>
      </c>
      <c r="B5028" s="12" t="n">
        <v>13</v>
      </c>
      <c r="C5028" s="7" t="n">
        <v>6469</v>
      </c>
    </row>
    <row r="5029" spans="1:5">
      <c r="A5029" t="s">
        <v>4</v>
      </c>
      <c r="B5029" s="4" t="s">
        <v>5</v>
      </c>
      <c r="C5029" s="4" t="s">
        <v>9</v>
      </c>
    </row>
    <row r="5030" spans="1:5">
      <c r="A5030" t="n">
        <v>50743</v>
      </c>
      <c r="B5030" s="12" t="n">
        <v>13</v>
      </c>
      <c r="C5030" s="7" t="n">
        <v>6470</v>
      </c>
    </row>
    <row r="5031" spans="1:5">
      <c r="A5031" t="s">
        <v>4</v>
      </c>
      <c r="B5031" s="4" t="s">
        <v>5</v>
      </c>
      <c r="C5031" s="4" t="s">
        <v>9</v>
      </c>
    </row>
    <row r="5032" spans="1:5">
      <c r="A5032" t="n">
        <v>50746</v>
      </c>
      <c r="B5032" s="12" t="n">
        <v>13</v>
      </c>
      <c r="C5032" s="7" t="n">
        <v>6471</v>
      </c>
    </row>
    <row r="5033" spans="1:5">
      <c r="A5033" t="s">
        <v>4</v>
      </c>
      <c r="B5033" s="4" t="s">
        <v>5</v>
      </c>
      <c r="C5033" s="4" t="s">
        <v>7</v>
      </c>
    </row>
    <row r="5034" spans="1:5">
      <c r="A5034" t="n">
        <v>50749</v>
      </c>
      <c r="B5034" s="21" t="n">
        <v>74</v>
      </c>
      <c r="C5034" s="7" t="n">
        <v>18</v>
      </c>
    </row>
    <row r="5035" spans="1:5">
      <c r="A5035" t="s">
        <v>4</v>
      </c>
      <c r="B5035" s="4" t="s">
        <v>5</v>
      </c>
      <c r="C5035" s="4" t="s">
        <v>7</v>
      </c>
    </row>
    <row r="5036" spans="1:5">
      <c r="A5036" t="n">
        <v>50751</v>
      </c>
      <c r="B5036" s="21" t="n">
        <v>74</v>
      </c>
      <c r="C5036" s="7" t="n">
        <v>45</v>
      </c>
    </row>
    <row r="5037" spans="1:5">
      <c r="A5037" t="s">
        <v>4</v>
      </c>
      <c r="B5037" s="4" t="s">
        <v>5</v>
      </c>
      <c r="C5037" s="4" t="s">
        <v>9</v>
      </c>
    </row>
    <row r="5038" spans="1:5">
      <c r="A5038" t="n">
        <v>50753</v>
      </c>
      <c r="B5038" s="26" t="n">
        <v>16</v>
      </c>
      <c r="C5038" s="7" t="n">
        <v>0</v>
      </c>
    </row>
    <row r="5039" spans="1:5">
      <c r="A5039" t="s">
        <v>4</v>
      </c>
      <c r="B5039" s="4" t="s">
        <v>5</v>
      </c>
      <c r="C5039" s="4" t="s">
        <v>7</v>
      </c>
      <c r="D5039" s="4" t="s">
        <v>7</v>
      </c>
      <c r="E5039" s="4" t="s">
        <v>7</v>
      </c>
      <c r="F5039" s="4" t="s">
        <v>7</v>
      </c>
    </row>
    <row r="5040" spans="1:5">
      <c r="A5040" t="n">
        <v>50756</v>
      </c>
      <c r="B5040" s="8" t="n">
        <v>14</v>
      </c>
      <c r="C5040" s="7" t="n">
        <v>0</v>
      </c>
      <c r="D5040" s="7" t="n">
        <v>8</v>
      </c>
      <c r="E5040" s="7" t="n">
        <v>0</v>
      </c>
      <c r="F5040" s="7" t="n">
        <v>0</v>
      </c>
    </row>
    <row r="5041" spans="1:6">
      <c r="A5041" t="s">
        <v>4</v>
      </c>
      <c r="B5041" s="4" t="s">
        <v>5</v>
      </c>
      <c r="C5041" s="4" t="s">
        <v>7</v>
      </c>
      <c r="D5041" s="4" t="s">
        <v>12</v>
      </c>
    </row>
    <row r="5042" spans="1:6">
      <c r="A5042" t="n">
        <v>50761</v>
      </c>
      <c r="B5042" s="14" t="n">
        <v>2</v>
      </c>
      <c r="C5042" s="7" t="n">
        <v>11</v>
      </c>
      <c r="D5042" s="7" t="s">
        <v>16</v>
      </c>
    </row>
    <row r="5043" spans="1:6">
      <c r="A5043" t="s">
        <v>4</v>
      </c>
      <c r="B5043" s="4" t="s">
        <v>5</v>
      </c>
      <c r="C5043" s="4" t="s">
        <v>9</v>
      </c>
    </row>
    <row r="5044" spans="1:6">
      <c r="A5044" t="n">
        <v>50775</v>
      </c>
      <c r="B5044" s="26" t="n">
        <v>16</v>
      </c>
      <c r="C5044" s="7" t="n">
        <v>0</v>
      </c>
    </row>
    <row r="5045" spans="1:6">
      <c r="A5045" t="s">
        <v>4</v>
      </c>
      <c r="B5045" s="4" t="s">
        <v>5</v>
      </c>
      <c r="C5045" s="4" t="s">
        <v>7</v>
      </c>
      <c r="D5045" s="4" t="s">
        <v>12</v>
      </c>
    </row>
    <row r="5046" spans="1:6">
      <c r="A5046" t="n">
        <v>50778</v>
      </c>
      <c r="B5046" s="14" t="n">
        <v>2</v>
      </c>
      <c r="C5046" s="7" t="n">
        <v>11</v>
      </c>
      <c r="D5046" s="7" t="s">
        <v>501</v>
      </c>
    </row>
    <row r="5047" spans="1:6">
      <c r="A5047" t="s">
        <v>4</v>
      </c>
      <c r="B5047" s="4" t="s">
        <v>5</v>
      </c>
      <c r="C5047" s="4" t="s">
        <v>9</v>
      </c>
    </row>
    <row r="5048" spans="1:6">
      <c r="A5048" t="n">
        <v>50787</v>
      </c>
      <c r="B5048" s="26" t="n">
        <v>16</v>
      </c>
      <c r="C5048" s="7" t="n">
        <v>0</v>
      </c>
    </row>
    <row r="5049" spans="1:6">
      <c r="A5049" t="s">
        <v>4</v>
      </c>
      <c r="B5049" s="4" t="s">
        <v>5</v>
      </c>
      <c r="C5049" s="4" t="s">
        <v>11</v>
      </c>
    </row>
    <row r="5050" spans="1:6">
      <c r="A5050" t="n">
        <v>50790</v>
      </c>
      <c r="B5050" s="59" t="n">
        <v>15</v>
      </c>
      <c r="C5050" s="7" t="n">
        <v>2048</v>
      </c>
    </row>
    <row r="5051" spans="1:6">
      <c r="A5051" t="s">
        <v>4</v>
      </c>
      <c r="B5051" s="4" t="s">
        <v>5</v>
      </c>
      <c r="C5051" s="4" t="s">
        <v>7</v>
      </c>
      <c r="D5051" s="4" t="s">
        <v>12</v>
      </c>
    </row>
    <row r="5052" spans="1:6">
      <c r="A5052" t="n">
        <v>50795</v>
      </c>
      <c r="B5052" s="14" t="n">
        <v>2</v>
      </c>
      <c r="C5052" s="7" t="n">
        <v>10</v>
      </c>
      <c r="D5052" s="7" t="s">
        <v>48</v>
      </c>
    </row>
    <row r="5053" spans="1:6">
      <c r="A5053" t="s">
        <v>4</v>
      </c>
      <c r="B5053" s="4" t="s">
        <v>5</v>
      </c>
      <c r="C5053" s="4" t="s">
        <v>9</v>
      </c>
    </row>
    <row r="5054" spans="1:6">
      <c r="A5054" t="n">
        <v>50813</v>
      </c>
      <c r="B5054" s="26" t="n">
        <v>16</v>
      </c>
      <c r="C5054" s="7" t="n">
        <v>0</v>
      </c>
    </row>
    <row r="5055" spans="1:6">
      <c r="A5055" t="s">
        <v>4</v>
      </c>
      <c r="B5055" s="4" t="s">
        <v>5</v>
      </c>
      <c r="C5055" s="4" t="s">
        <v>7</v>
      </c>
      <c r="D5055" s="4" t="s">
        <v>12</v>
      </c>
    </row>
    <row r="5056" spans="1:6">
      <c r="A5056" t="n">
        <v>50816</v>
      </c>
      <c r="B5056" s="14" t="n">
        <v>2</v>
      </c>
      <c r="C5056" s="7" t="n">
        <v>10</v>
      </c>
      <c r="D5056" s="7" t="s">
        <v>49</v>
      </c>
    </row>
    <row r="5057" spans="1:4">
      <c r="A5057" t="s">
        <v>4</v>
      </c>
      <c r="B5057" s="4" t="s">
        <v>5</v>
      </c>
      <c r="C5057" s="4" t="s">
        <v>9</v>
      </c>
    </row>
    <row r="5058" spans="1:4">
      <c r="A5058" t="n">
        <v>50835</v>
      </c>
      <c r="B5058" s="26" t="n">
        <v>16</v>
      </c>
      <c r="C5058" s="7" t="n">
        <v>0</v>
      </c>
    </row>
    <row r="5059" spans="1:4">
      <c r="A5059" t="s">
        <v>4</v>
      </c>
      <c r="B5059" s="4" t="s">
        <v>5</v>
      </c>
      <c r="C5059" s="4" t="s">
        <v>7</v>
      </c>
      <c r="D5059" s="4" t="s">
        <v>9</v>
      </c>
      <c r="E5059" s="4" t="s">
        <v>10</v>
      </c>
    </row>
    <row r="5060" spans="1:4">
      <c r="A5060" t="n">
        <v>50838</v>
      </c>
      <c r="B5060" s="25" t="n">
        <v>58</v>
      </c>
      <c r="C5060" s="7" t="n">
        <v>100</v>
      </c>
      <c r="D5060" s="7" t="n">
        <v>300</v>
      </c>
      <c r="E5060" s="7" t="n">
        <v>1</v>
      </c>
    </row>
    <row r="5061" spans="1:4">
      <c r="A5061" t="s">
        <v>4</v>
      </c>
      <c r="B5061" s="4" t="s">
        <v>5</v>
      </c>
      <c r="C5061" s="4" t="s">
        <v>7</v>
      </c>
      <c r="D5061" s="4" t="s">
        <v>9</v>
      </c>
    </row>
    <row r="5062" spans="1:4">
      <c r="A5062" t="n">
        <v>50846</v>
      </c>
      <c r="B5062" s="25" t="n">
        <v>58</v>
      </c>
      <c r="C5062" s="7" t="n">
        <v>255</v>
      </c>
      <c r="D5062" s="7" t="n">
        <v>0</v>
      </c>
    </row>
    <row r="5063" spans="1:4">
      <c r="A5063" t="s">
        <v>4</v>
      </c>
      <c r="B5063" s="4" t="s">
        <v>5</v>
      </c>
      <c r="C5063" s="4" t="s">
        <v>7</v>
      </c>
    </row>
    <row r="5064" spans="1:4">
      <c r="A5064" t="n">
        <v>50850</v>
      </c>
      <c r="B5064" s="29" t="n">
        <v>23</v>
      </c>
      <c r="C5064" s="7" t="n">
        <v>0</v>
      </c>
    </row>
    <row r="5065" spans="1:4">
      <c r="A5065" t="s">
        <v>4</v>
      </c>
      <c r="B5065" s="4" t="s">
        <v>5</v>
      </c>
    </row>
    <row r="5066" spans="1:4">
      <c r="A5066" t="n">
        <v>50852</v>
      </c>
      <c r="B5066" s="5" t="n">
        <v>1</v>
      </c>
    </row>
    <row r="5067" spans="1:4" s="3" customFormat="1" customHeight="0">
      <c r="A5067" s="3" t="s">
        <v>2</v>
      </c>
      <c r="B5067" s="3" t="s">
        <v>600</v>
      </c>
    </row>
    <row r="5068" spans="1:4">
      <c r="A5068" t="s">
        <v>4</v>
      </c>
      <c r="B5068" s="4" t="s">
        <v>5</v>
      </c>
      <c r="C5068" s="4" t="s">
        <v>7</v>
      </c>
      <c r="D5068" s="4" t="s">
        <v>9</v>
      </c>
      <c r="E5068" s="4" t="s">
        <v>7</v>
      </c>
      <c r="F5068" s="4" t="s">
        <v>9</v>
      </c>
      <c r="G5068" s="4" t="s">
        <v>7</v>
      </c>
      <c r="H5068" s="4" t="s">
        <v>7</v>
      </c>
      <c r="I5068" s="4" t="s">
        <v>9</v>
      </c>
      <c r="J5068" s="4" t="s">
        <v>7</v>
      </c>
      <c r="K5068" s="4" t="s">
        <v>7</v>
      </c>
      <c r="L5068" s="4" t="s">
        <v>9</v>
      </c>
      <c r="M5068" s="4" t="s">
        <v>7</v>
      </c>
      <c r="N5068" s="4" t="s">
        <v>7</v>
      </c>
      <c r="O5068" s="4" t="s">
        <v>9</v>
      </c>
      <c r="P5068" s="4" t="s">
        <v>7</v>
      </c>
      <c r="Q5068" s="4" t="s">
        <v>7</v>
      </c>
      <c r="R5068" s="4" t="s">
        <v>9</v>
      </c>
      <c r="S5068" s="4" t="s">
        <v>7</v>
      </c>
      <c r="T5068" s="4" t="s">
        <v>7</v>
      </c>
      <c r="U5068" s="4" t="s">
        <v>9</v>
      </c>
      <c r="V5068" s="4" t="s">
        <v>7</v>
      </c>
      <c r="W5068" s="4" t="s">
        <v>7</v>
      </c>
      <c r="X5068" s="4" t="s">
        <v>14</v>
      </c>
    </row>
    <row r="5069" spans="1:4">
      <c r="A5069" t="n">
        <v>50856</v>
      </c>
      <c r="B5069" s="10" t="n">
        <v>5</v>
      </c>
      <c r="C5069" s="7" t="n">
        <v>30</v>
      </c>
      <c r="D5069" s="7" t="n">
        <v>8968</v>
      </c>
      <c r="E5069" s="7" t="n">
        <v>30</v>
      </c>
      <c r="F5069" s="7" t="n">
        <v>8969</v>
      </c>
      <c r="G5069" s="7" t="n">
        <v>9</v>
      </c>
      <c r="H5069" s="7" t="n">
        <v>30</v>
      </c>
      <c r="I5069" s="7" t="n">
        <v>8970</v>
      </c>
      <c r="J5069" s="7" t="n">
        <v>9</v>
      </c>
      <c r="K5069" s="7" t="n">
        <v>30</v>
      </c>
      <c r="L5069" s="7" t="n">
        <v>8971</v>
      </c>
      <c r="M5069" s="7" t="n">
        <v>9</v>
      </c>
      <c r="N5069" s="7" t="n">
        <v>30</v>
      </c>
      <c r="O5069" s="7" t="n">
        <v>8972</v>
      </c>
      <c r="P5069" s="7" t="n">
        <v>9</v>
      </c>
      <c r="Q5069" s="7" t="n">
        <v>30</v>
      </c>
      <c r="R5069" s="7" t="n">
        <v>8973</v>
      </c>
      <c r="S5069" s="7" t="n">
        <v>9</v>
      </c>
      <c r="T5069" s="7" t="n">
        <v>30</v>
      </c>
      <c r="U5069" s="7" t="n">
        <v>8974</v>
      </c>
      <c r="V5069" s="7" t="n">
        <v>9</v>
      </c>
      <c r="W5069" s="7" t="n">
        <v>1</v>
      </c>
      <c r="X5069" s="11" t="n">
        <f t="normal" ca="1">A5073</f>
        <v>0</v>
      </c>
    </row>
    <row r="5070" spans="1:4">
      <c r="A5070" t="s">
        <v>4</v>
      </c>
      <c r="B5070" s="4" t="s">
        <v>5</v>
      </c>
      <c r="C5070" s="4" t="s">
        <v>9</v>
      </c>
    </row>
    <row r="5071" spans="1:4">
      <c r="A5071" t="n">
        <v>50889</v>
      </c>
      <c r="B5071" s="33" t="n">
        <v>12</v>
      </c>
      <c r="C5071" s="7" t="n">
        <v>8967</v>
      </c>
    </row>
    <row r="5072" spans="1:4">
      <c r="A5072" t="s">
        <v>4</v>
      </c>
      <c r="B5072" s="4" t="s">
        <v>5</v>
      </c>
    </row>
    <row r="5073" spans="1:24">
      <c r="A5073" t="n">
        <v>50892</v>
      </c>
      <c r="B5073" s="5" t="n">
        <v>1</v>
      </c>
    </row>
    <row r="5074" spans="1:24" s="3" customFormat="1" customHeight="0">
      <c r="A5074" s="3" t="s">
        <v>2</v>
      </c>
      <c r="B5074" s="3" t="s">
        <v>601</v>
      </c>
    </row>
    <row r="5075" spans="1:24">
      <c r="A5075" t="s">
        <v>4</v>
      </c>
      <c r="B5075" s="4" t="s">
        <v>5</v>
      </c>
      <c r="C5075" s="4" t="s">
        <v>7</v>
      </c>
      <c r="D5075" s="4" t="s">
        <v>7</v>
      </c>
      <c r="E5075" s="4" t="s">
        <v>7</v>
      </c>
      <c r="F5075" s="4" t="s">
        <v>7</v>
      </c>
    </row>
    <row r="5076" spans="1:24">
      <c r="A5076" t="n">
        <v>50896</v>
      </c>
      <c r="B5076" s="8" t="n">
        <v>14</v>
      </c>
      <c r="C5076" s="7" t="n">
        <v>2</v>
      </c>
      <c r="D5076" s="7" t="n">
        <v>0</v>
      </c>
      <c r="E5076" s="7" t="n">
        <v>0</v>
      </c>
      <c r="F5076" s="7" t="n">
        <v>0</v>
      </c>
    </row>
    <row r="5077" spans="1:24">
      <c r="A5077" t="s">
        <v>4</v>
      </c>
      <c r="B5077" s="4" t="s">
        <v>5</v>
      </c>
      <c r="C5077" s="4" t="s">
        <v>7</v>
      </c>
      <c r="D5077" s="20" t="s">
        <v>42</v>
      </c>
      <c r="E5077" s="4" t="s">
        <v>5</v>
      </c>
      <c r="F5077" s="4" t="s">
        <v>7</v>
      </c>
      <c r="G5077" s="4" t="s">
        <v>9</v>
      </c>
      <c r="H5077" s="20" t="s">
        <v>43</v>
      </c>
      <c r="I5077" s="4" t="s">
        <v>7</v>
      </c>
      <c r="J5077" s="4" t="s">
        <v>11</v>
      </c>
      <c r="K5077" s="4" t="s">
        <v>7</v>
      </c>
      <c r="L5077" s="4" t="s">
        <v>7</v>
      </c>
      <c r="M5077" s="20" t="s">
        <v>42</v>
      </c>
      <c r="N5077" s="4" t="s">
        <v>5</v>
      </c>
      <c r="O5077" s="4" t="s">
        <v>7</v>
      </c>
      <c r="P5077" s="4" t="s">
        <v>9</v>
      </c>
      <c r="Q5077" s="20" t="s">
        <v>43</v>
      </c>
      <c r="R5077" s="4" t="s">
        <v>7</v>
      </c>
      <c r="S5077" s="4" t="s">
        <v>11</v>
      </c>
      <c r="T5077" s="4" t="s">
        <v>7</v>
      </c>
      <c r="U5077" s="4" t="s">
        <v>7</v>
      </c>
      <c r="V5077" s="4" t="s">
        <v>7</v>
      </c>
      <c r="W5077" s="4" t="s">
        <v>14</v>
      </c>
    </row>
    <row r="5078" spans="1:24">
      <c r="A5078" t="n">
        <v>50901</v>
      </c>
      <c r="B5078" s="10" t="n">
        <v>5</v>
      </c>
      <c r="C5078" s="7" t="n">
        <v>28</v>
      </c>
      <c r="D5078" s="20" t="s">
        <v>3</v>
      </c>
      <c r="E5078" s="6" t="n">
        <v>162</v>
      </c>
      <c r="F5078" s="7" t="n">
        <v>3</v>
      </c>
      <c r="G5078" s="7" t="n">
        <v>8200</v>
      </c>
      <c r="H5078" s="20" t="s">
        <v>3</v>
      </c>
      <c r="I5078" s="7" t="n">
        <v>0</v>
      </c>
      <c r="J5078" s="7" t="n">
        <v>1</v>
      </c>
      <c r="K5078" s="7" t="n">
        <v>2</v>
      </c>
      <c r="L5078" s="7" t="n">
        <v>28</v>
      </c>
      <c r="M5078" s="20" t="s">
        <v>3</v>
      </c>
      <c r="N5078" s="6" t="n">
        <v>162</v>
      </c>
      <c r="O5078" s="7" t="n">
        <v>3</v>
      </c>
      <c r="P5078" s="7" t="n">
        <v>8200</v>
      </c>
      <c r="Q5078" s="20" t="s">
        <v>3</v>
      </c>
      <c r="R5078" s="7" t="n">
        <v>0</v>
      </c>
      <c r="S5078" s="7" t="n">
        <v>2</v>
      </c>
      <c r="T5078" s="7" t="n">
        <v>2</v>
      </c>
      <c r="U5078" s="7" t="n">
        <v>11</v>
      </c>
      <c r="V5078" s="7" t="n">
        <v>1</v>
      </c>
      <c r="W5078" s="11" t="n">
        <f t="normal" ca="1">A5082</f>
        <v>0</v>
      </c>
    </row>
    <row r="5079" spans="1:24">
      <c r="A5079" t="s">
        <v>4</v>
      </c>
      <c r="B5079" s="4" t="s">
        <v>5</v>
      </c>
      <c r="C5079" s="4" t="s">
        <v>7</v>
      </c>
      <c r="D5079" s="4" t="s">
        <v>9</v>
      </c>
      <c r="E5079" s="4" t="s">
        <v>10</v>
      </c>
    </row>
    <row r="5080" spans="1:24">
      <c r="A5080" t="n">
        <v>50930</v>
      </c>
      <c r="B5080" s="25" t="n">
        <v>58</v>
      </c>
      <c r="C5080" s="7" t="n">
        <v>0</v>
      </c>
      <c r="D5080" s="7" t="n">
        <v>0</v>
      </c>
      <c r="E5080" s="7" t="n">
        <v>1</v>
      </c>
    </row>
    <row r="5081" spans="1:24">
      <c r="A5081" t="s">
        <v>4</v>
      </c>
      <c r="B5081" s="4" t="s">
        <v>5</v>
      </c>
      <c r="C5081" s="4" t="s">
        <v>7</v>
      </c>
      <c r="D5081" s="20" t="s">
        <v>42</v>
      </c>
      <c r="E5081" s="4" t="s">
        <v>5</v>
      </c>
      <c r="F5081" s="4" t="s">
        <v>7</v>
      </c>
      <c r="G5081" s="4" t="s">
        <v>9</v>
      </c>
      <c r="H5081" s="20" t="s">
        <v>43</v>
      </c>
      <c r="I5081" s="4" t="s">
        <v>7</v>
      </c>
      <c r="J5081" s="4" t="s">
        <v>11</v>
      </c>
      <c r="K5081" s="4" t="s">
        <v>7</v>
      </c>
      <c r="L5081" s="4" t="s">
        <v>7</v>
      </c>
      <c r="M5081" s="20" t="s">
        <v>42</v>
      </c>
      <c r="N5081" s="4" t="s">
        <v>5</v>
      </c>
      <c r="O5081" s="4" t="s">
        <v>7</v>
      </c>
      <c r="P5081" s="4" t="s">
        <v>9</v>
      </c>
      <c r="Q5081" s="20" t="s">
        <v>43</v>
      </c>
      <c r="R5081" s="4" t="s">
        <v>7</v>
      </c>
      <c r="S5081" s="4" t="s">
        <v>11</v>
      </c>
      <c r="T5081" s="4" t="s">
        <v>7</v>
      </c>
      <c r="U5081" s="4" t="s">
        <v>7</v>
      </c>
      <c r="V5081" s="4" t="s">
        <v>7</v>
      </c>
      <c r="W5081" s="4" t="s">
        <v>14</v>
      </c>
    </row>
    <row r="5082" spans="1:24">
      <c r="A5082" t="n">
        <v>50938</v>
      </c>
      <c r="B5082" s="10" t="n">
        <v>5</v>
      </c>
      <c r="C5082" s="7" t="n">
        <v>28</v>
      </c>
      <c r="D5082" s="20" t="s">
        <v>3</v>
      </c>
      <c r="E5082" s="6" t="n">
        <v>162</v>
      </c>
      <c r="F5082" s="7" t="n">
        <v>3</v>
      </c>
      <c r="G5082" s="7" t="n">
        <v>8200</v>
      </c>
      <c r="H5082" s="20" t="s">
        <v>3</v>
      </c>
      <c r="I5082" s="7" t="n">
        <v>0</v>
      </c>
      <c r="J5082" s="7" t="n">
        <v>1</v>
      </c>
      <c r="K5082" s="7" t="n">
        <v>3</v>
      </c>
      <c r="L5082" s="7" t="n">
        <v>28</v>
      </c>
      <c r="M5082" s="20" t="s">
        <v>3</v>
      </c>
      <c r="N5082" s="6" t="n">
        <v>162</v>
      </c>
      <c r="O5082" s="7" t="n">
        <v>3</v>
      </c>
      <c r="P5082" s="7" t="n">
        <v>8200</v>
      </c>
      <c r="Q5082" s="20" t="s">
        <v>3</v>
      </c>
      <c r="R5082" s="7" t="n">
        <v>0</v>
      </c>
      <c r="S5082" s="7" t="n">
        <v>2</v>
      </c>
      <c r="T5082" s="7" t="n">
        <v>3</v>
      </c>
      <c r="U5082" s="7" t="n">
        <v>9</v>
      </c>
      <c r="V5082" s="7" t="n">
        <v>1</v>
      </c>
      <c r="W5082" s="11" t="n">
        <f t="normal" ca="1">A5092</f>
        <v>0</v>
      </c>
    </row>
    <row r="5083" spans="1:24">
      <c r="A5083" t="s">
        <v>4</v>
      </c>
      <c r="B5083" s="4" t="s">
        <v>5</v>
      </c>
      <c r="C5083" s="4" t="s">
        <v>7</v>
      </c>
      <c r="D5083" s="20" t="s">
        <v>42</v>
      </c>
      <c r="E5083" s="4" t="s">
        <v>5</v>
      </c>
      <c r="F5083" s="4" t="s">
        <v>9</v>
      </c>
      <c r="G5083" s="4" t="s">
        <v>7</v>
      </c>
      <c r="H5083" s="4" t="s">
        <v>7</v>
      </c>
      <c r="I5083" s="4" t="s">
        <v>12</v>
      </c>
      <c r="J5083" s="20" t="s">
        <v>43</v>
      </c>
      <c r="K5083" s="4" t="s">
        <v>7</v>
      </c>
      <c r="L5083" s="4" t="s">
        <v>7</v>
      </c>
      <c r="M5083" s="20" t="s">
        <v>42</v>
      </c>
      <c r="N5083" s="4" t="s">
        <v>5</v>
      </c>
      <c r="O5083" s="4" t="s">
        <v>7</v>
      </c>
      <c r="P5083" s="20" t="s">
        <v>43</v>
      </c>
      <c r="Q5083" s="4" t="s">
        <v>7</v>
      </c>
      <c r="R5083" s="4" t="s">
        <v>11</v>
      </c>
      <c r="S5083" s="4" t="s">
        <v>7</v>
      </c>
      <c r="T5083" s="4" t="s">
        <v>7</v>
      </c>
      <c r="U5083" s="4" t="s">
        <v>7</v>
      </c>
      <c r="V5083" s="20" t="s">
        <v>42</v>
      </c>
      <c r="W5083" s="4" t="s">
        <v>5</v>
      </c>
      <c r="X5083" s="4" t="s">
        <v>7</v>
      </c>
      <c r="Y5083" s="20" t="s">
        <v>43</v>
      </c>
      <c r="Z5083" s="4" t="s">
        <v>7</v>
      </c>
      <c r="AA5083" s="4" t="s">
        <v>11</v>
      </c>
      <c r="AB5083" s="4" t="s">
        <v>7</v>
      </c>
      <c r="AC5083" s="4" t="s">
        <v>7</v>
      </c>
      <c r="AD5083" s="4" t="s">
        <v>7</v>
      </c>
      <c r="AE5083" s="4" t="s">
        <v>14</v>
      </c>
    </row>
    <row r="5084" spans="1:24">
      <c r="A5084" t="n">
        <v>50967</v>
      </c>
      <c r="B5084" s="10" t="n">
        <v>5</v>
      </c>
      <c r="C5084" s="7" t="n">
        <v>28</v>
      </c>
      <c r="D5084" s="20" t="s">
        <v>3</v>
      </c>
      <c r="E5084" s="48" t="n">
        <v>47</v>
      </c>
      <c r="F5084" s="7" t="n">
        <v>61456</v>
      </c>
      <c r="G5084" s="7" t="n">
        <v>2</v>
      </c>
      <c r="H5084" s="7" t="n">
        <v>0</v>
      </c>
      <c r="I5084" s="7" t="s">
        <v>177</v>
      </c>
      <c r="J5084" s="20" t="s">
        <v>3</v>
      </c>
      <c r="K5084" s="7" t="n">
        <v>8</v>
      </c>
      <c r="L5084" s="7" t="n">
        <v>28</v>
      </c>
      <c r="M5084" s="20" t="s">
        <v>3</v>
      </c>
      <c r="N5084" s="21" t="n">
        <v>74</v>
      </c>
      <c r="O5084" s="7" t="n">
        <v>65</v>
      </c>
      <c r="P5084" s="20" t="s">
        <v>3</v>
      </c>
      <c r="Q5084" s="7" t="n">
        <v>0</v>
      </c>
      <c r="R5084" s="7" t="n">
        <v>1</v>
      </c>
      <c r="S5084" s="7" t="n">
        <v>3</v>
      </c>
      <c r="T5084" s="7" t="n">
        <v>9</v>
      </c>
      <c r="U5084" s="7" t="n">
        <v>28</v>
      </c>
      <c r="V5084" s="20" t="s">
        <v>3</v>
      </c>
      <c r="W5084" s="21" t="n">
        <v>74</v>
      </c>
      <c r="X5084" s="7" t="n">
        <v>65</v>
      </c>
      <c r="Y5084" s="20" t="s">
        <v>3</v>
      </c>
      <c r="Z5084" s="7" t="n">
        <v>0</v>
      </c>
      <c r="AA5084" s="7" t="n">
        <v>2</v>
      </c>
      <c r="AB5084" s="7" t="n">
        <v>3</v>
      </c>
      <c r="AC5084" s="7" t="n">
        <v>9</v>
      </c>
      <c r="AD5084" s="7" t="n">
        <v>1</v>
      </c>
      <c r="AE5084" s="11" t="n">
        <f t="normal" ca="1">A5088</f>
        <v>0</v>
      </c>
    </row>
    <row r="5085" spans="1:24">
      <c r="A5085" t="s">
        <v>4</v>
      </c>
      <c r="B5085" s="4" t="s">
        <v>5</v>
      </c>
      <c r="C5085" s="4" t="s">
        <v>9</v>
      </c>
      <c r="D5085" s="4" t="s">
        <v>7</v>
      </c>
      <c r="E5085" s="4" t="s">
        <v>7</v>
      </c>
      <c r="F5085" s="4" t="s">
        <v>12</v>
      </c>
    </row>
    <row r="5086" spans="1:24">
      <c r="A5086" t="n">
        <v>51015</v>
      </c>
      <c r="B5086" s="48" t="n">
        <v>47</v>
      </c>
      <c r="C5086" s="7" t="n">
        <v>61456</v>
      </c>
      <c r="D5086" s="7" t="n">
        <v>0</v>
      </c>
      <c r="E5086" s="7" t="n">
        <v>0</v>
      </c>
      <c r="F5086" s="7" t="s">
        <v>178</v>
      </c>
    </row>
    <row r="5087" spans="1:24">
      <c r="A5087" t="s">
        <v>4</v>
      </c>
      <c r="B5087" s="4" t="s">
        <v>5</v>
      </c>
      <c r="C5087" s="4" t="s">
        <v>7</v>
      </c>
      <c r="D5087" s="4" t="s">
        <v>9</v>
      </c>
      <c r="E5087" s="4" t="s">
        <v>10</v>
      </c>
    </row>
    <row r="5088" spans="1:24">
      <c r="A5088" t="n">
        <v>51028</v>
      </c>
      <c r="B5088" s="25" t="n">
        <v>58</v>
      </c>
      <c r="C5088" s="7" t="n">
        <v>0</v>
      </c>
      <c r="D5088" s="7" t="n">
        <v>300</v>
      </c>
      <c r="E5088" s="7" t="n">
        <v>1</v>
      </c>
    </row>
    <row r="5089" spans="1:31">
      <c r="A5089" t="s">
        <v>4</v>
      </c>
      <c r="B5089" s="4" t="s">
        <v>5</v>
      </c>
      <c r="C5089" s="4" t="s">
        <v>7</v>
      </c>
      <c r="D5089" s="4" t="s">
        <v>9</v>
      </c>
    </row>
    <row r="5090" spans="1:31">
      <c r="A5090" t="n">
        <v>51036</v>
      </c>
      <c r="B5090" s="25" t="n">
        <v>58</v>
      </c>
      <c r="C5090" s="7" t="n">
        <v>255</v>
      </c>
      <c r="D5090" s="7" t="n">
        <v>0</v>
      </c>
    </row>
    <row r="5091" spans="1:31">
      <c r="A5091" t="s">
        <v>4</v>
      </c>
      <c r="B5091" s="4" t="s">
        <v>5</v>
      </c>
      <c r="C5091" s="4" t="s">
        <v>7</v>
      </c>
      <c r="D5091" s="4" t="s">
        <v>7</v>
      </c>
      <c r="E5091" s="4" t="s">
        <v>7</v>
      </c>
      <c r="F5091" s="4" t="s">
        <v>7</v>
      </c>
    </row>
    <row r="5092" spans="1:31">
      <c r="A5092" t="n">
        <v>51040</v>
      </c>
      <c r="B5092" s="8" t="n">
        <v>14</v>
      </c>
      <c r="C5092" s="7" t="n">
        <v>0</v>
      </c>
      <c r="D5092" s="7" t="n">
        <v>0</v>
      </c>
      <c r="E5092" s="7" t="n">
        <v>0</v>
      </c>
      <c r="F5092" s="7" t="n">
        <v>64</v>
      </c>
    </row>
    <row r="5093" spans="1:31">
      <c r="A5093" t="s">
        <v>4</v>
      </c>
      <c r="B5093" s="4" t="s">
        <v>5</v>
      </c>
      <c r="C5093" s="4" t="s">
        <v>7</v>
      </c>
      <c r="D5093" s="4" t="s">
        <v>9</v>
      </c>
    </row>
    <row r="5094" spans="1:31">
      <c r="A5094" t="n">
        <v>51045</v>
      </c>
      <c r="B5094" s="22" t="n">
        <v>22</v>
      </c>
      <c r="C5094" s="7" t="n">
        <v>0</v>
      </c>
      <c r="D5094" s="7" t="n">
        <v>8200</v>
      </c>
    </row>
    <row r="5095" spans="1:31">
      <c r="A5095" t="s">
        <v>4</v>
      </c>
      <c r="B5095" s="4" t="s">
        <v>5</v>
      </c>
      <c r="C5095" s="4" t="s">
        <v>7</v>
      </c>
      <c r="D5095" s="4" t="s">
        <v>9</v>
      </c>
    </row>
    <row r="5096" spans="1:31">
      <c r="A5096" t="n">
        <v>51049</v>
      </c>
      <c r="B5096" s="25" t="n">
        <v>58</v>
      </c>
      <c r="C5096" s="7" t="n">
        <v>5</v>
      </c>
      <c r="D5096" s="7" t="n">
        <v>300</v>
      </c>
    </row>
    <row r="5097" spans="1:31">
      <c r="A5097" t="s">
        <v>4</v>
      </c>
      <c r="B5097" s="4" t="s">
        <v>5</v>
      </c>
      <c r="C5097" s="4" t="s">
        <v>10</v>
      </c>
      <c r="D5097" s="4" t="s">
        <v>9</v>
      </c>
    </row>
    <row r="5098" spans="1:31">
      <c r="A5098" t="n">
        <v>51053</v>
      </c>
      <c r="B5098" s="49" t="n">
        <v>103</v>
      </c>
      <c r="C5098" s="7" t="n">
        <v>0</v>
      </c>
      <c r="D5098" s="7" t="n">
        <v>300</v>
      </c>
    </row>
    <row r="5099" spans="1:31">
      <c r="A5099" t="s">
        <v>4</v>
      </c>
      <c r="B5099" s="4" t="s">
        <v>5</v>
      </c>
      <c r="C5099" s="4" t="s">
        <v>7</v>
      </c>
    </row>
    <row r="5100" spans="1:31">
      <c r="A5100" t="n">
        <v>51060</v>
      </c>
      <c r="B5100" s="27" t="n">
        <v>64</v>
      </c>
      <c r="C5100" s="7" t="n">
        <v>7</v>
      </c>
    </row>
    <row r="5101" spans="1:31">
      <c r="A5101" t="s">
        <v>4</v>
      </c>
      <c r="B5101" s="4" t="s">
        <v>5</v>
      </c>
      <c r="C5101" s="4" t="s">
        <v>7</v>
      </c>
      <c r="D5101" s="4" t="s">
        <v>9</v>
      </c>
    </row>
    <row r="5102" spans="1:31">
      <c r="A5102" t="n">
        <v>51062</v>
      </c>
      <c r="B5102" s="50" t="n">
        <v>72</v>
      </c>
      <c r="C5102" s="7" t="n">
        <v>5</v>
      </c>
      <c r="D5102" s="7" t="n">
        <v>0</v>
      </c>
    </row>
    <row r="5103" spans="1:31">
      <c r="A5103" t="s">
        <v>4</v>
      </c>
      <c r="B5103" s="4" t="s">
        <v>5</v>
      </c>
      <c r="C5103" s="4" t="s">
        <v>7</v>
      </c>
      <c r="D5103" s="20" t="s">
        <v>42</v>
      </c>
      <c r="E5103" s="4" t="s">
        <v>5</v>
      </c>
      <c r="F5103" s="4" t="s">
        <v>7</v>
      </c>
      <c r="G5103" s="4" t="s">
        <v>9</v>
      </c>
      <c r="H5103" s="20" t="s">
        <v>43</v>
      </c>
      <c r="I5103" s="4" t="s">
        <v>7</v>
      </c>
      <c r="J5103" s="4" t="s">
        <v>11</v>
      </c>
      <c r="K5103" s="4" t="s">
        <v>7</v>
      </c>
      <c r="L5103" s="4" t="s">
        <v>7</v>
      </c>
      <c r="M5103" s="4" t="s">
        <v>14</v>
      </c>
    </row>
    <row r="5104" spans="1:31">
      <c r="A5104" t="n">
        <v>51066</v>
      </c>
      <c r="B5104" s="10" t="n">
        <v>5</v>
      </c>
      <c r="C5104" s="7" t="n">
        <v>28</v>
      </c>
      <c r="D5104" s="20" t="s">
        <v>3</v>
      </c>
      <c r="E5104" s="6" t="n">
        <v>162</v>
      </c>
      <c r="F5104" s="7" t="n">
        <v>4</v>
      </c>
      <c r="G5104" s="7" t="n">
        <v>8200</v>
      </c>
      <c r="H5104" s="20" t="s">
        <v>3</v>
      </c>
      <c r="I5104" s="7" t="n">
        <v>0</v>
      </c>
      <c r="J5104" s="7" t="n">
        <v>1</v>
      </c>
      <c r="K5104" s="7" t="n">
        <v>2</v>
      </c>
      <c r="L5104" s="7" t="n">
        <v>1</v>
      </c>
      <c r="M5104" s="11" t="n">
        <f t="normal" ca="1">A5110</f>
        <v>0</v>
      </c>
    </row>
    <row r="5105" spans="1:13">
      <c r="A5105" t="s">
        <v>4</v>
      </c>
      <c r="B5105" s="4" t="s">
        <v>5</v>
      </c>
      <c r="C5105" s="4" t="s">
        <v>7</v>
      </c>
      <c r="D5105" s="4" t="s">
        <v>12</v>
      </c>
    </row>
    <row r="5106" spans="1:13">
      <c r="A5106" t="n">
        <v>51083</v>
      </c>
      <c r="B5106" s="14" t="n">
        <v>2</v>
      </c>
      <c r="C5106" s="7" t="n">
        <v>10</v>
      </c>
      <c r="D5106" s="7" t="s">
        <v>179</v>
      </c>
    </row>
    <row r="5107" spans="1:13">
      <c r="A5107" t="s">
        <v>4</v>
      </c>
      <c r="B5107" s="4" t="s">
        <v>5</v>
      </c>
      <c r="C5107" s="4" t="s">
        <v>9</v>
      </c>
    </row>
    <row r="5108" spans="1:13">
      <c r="A5108" t="n">
        <v>51100</v>
      </c>
      <c r="B5108" s="26" t="n">
        <v>16</v>
      </c>
      <c r="C5108" s="7" t="n">
        <v>0</v>
      </c>
    </row>
    <row r="5109" spans="1:13">
      <c r="A5109" t="s">
        <v>4</v>
      </c>
      <c r="B5109" s="4" t="s">
        <v>5</v>
      </c>
      <c r="C5109" s="4" t="s">
        <v>7</v>
      </c>
      <c r="D5109" s="4" t="s">
        <v>9</v>
      </c>
      <c r="E5109" s="4" t="s">
        <v>9</v>
      </c>
      <c r="F5109" s="4" t="s">
        <v>9</v>
      </c>
      <c r="G5109" s="4" t="s">
        <v>9</v>
      </c>
      <c r="H5109" s="4" t="s">
        <v>9</v>
      </c>
      <c r="I5109" s="4" t="s">
        <v>9</v>
      </c>
      <c r="J5109" s="4" t="s">
        <v>9</v>
      </c>
      <c r="K5109" s="4" t="s">
        <v>9</v>
      </c>
      <c r="L5109" s="4" t="s">
        <v>9</v>
      </c>
      <c r="M5109" s="4" t="s">
        <v>9</v>
      </c>
      <c r="N5109" s="4" t="s">
        <v>11</v>
      </c>
      <c r="O5109" s="4" t="s">
        <v>11</v>
      </c>
      <c r="P5109" s="4" t="s">
        <v>11</v>
      </c>
      <c r="Q5109" s="4" t="s">
        <v>11</v>
      </c>
      <c r="R5109" s="4" t="s">
        <v>7</v>
      </c>
      <c r="S5109" s="4" t="s">
        <v>12</v>
      </c>
    </row>
    <row r="5110" spans="1:13">
      <c r="A5110" t="n">
        <v>51103</v>
      </c>
      <c r="B5110" s="51" t="n">
        <v>75</v>
      </c>
      <c r="C5110" s="7" t="n">
        <v>0</v>
      </c>
      <c r="D5110" s="7" t="n">
        <v>0</v>
      </c>
      <c r="E5110" s="7" t="n">
        <v>0</v>
      </c>
      <c r="F5110" s="7" t="n">
        <v>1024</v>
      </c>
      <c r="G5110" s="7" t="n">
        <v>720</v>
      </c>
      <c r="H5110" s="7" t="n">
        <v>0</v>
      </c>
      <c r="I5110" s="7" t="n">
        <v>0</v>
      </c>
      <c r="J5110" s="7" t="n">
        <v>0</v>
      </c>
      <c r="K5110" s="7" t="n">
        <v>0</v>
      </c>
      <c r="L5110" s="7" t="n">
        <v>1024</v>
      </c>
      <c r="M5110" s="7" t="n">
        <v>720</v>
      </c>
      <c r="N5110" s="7" t="n">
        <v>1065353216</v>
      </c>
      <c r="O5110" s="7" t="n">
        <v>1065353216</v>
      </c>
      <c r="P5110" s="7" t="n">
        <v>1065353216</v>
      </c>
      <c r="Q5110" s="7" t="n">
        <v>0</v>
      </c>
      <c r="R5110" s="7" t="n">
        <v>0</v>
      </c>
      <c r="S5110" s="7" t="s">
        <v>602</v>
      </c>
    </row>
    <row r="5111" spans="1:13">
      <c r="A5111" t="s">
        <v>4</v>
      </c>
      <c r="B5111" s="4" t="s">
        <v>5</v>
      </c>
      <c r="C5111" s="4" t="s">
        <v>7</v>
      </c>
      <c r="D5111" s="4" t="s">
        <v>7</v>
      </c>
      <c r="E5111" s="4" t="s">
        <v>7</v>
      </c>
      <c r="F5111" s="4" t="s">
        <v>10</v>
      </c>
      <c r="G5111" s="4" t="s">
        <v>10</v>
      </c>
      <c r="H5111" s="4" t="s">
        <v>10</v>
      </c>
      <c r="I5111" s="4" t="s">
        <v>10</v>
      </c>
      <c r="J5111" s="4" t="s">
        <v>10</v>
      </c>
    </row>
    <row r="5112" spans="1:13">
      <c r="A5112" t="n">
        <v>51152</v>
      </c>
      <c r="B5112" s="52" t="n">
        <v>76</v>
      </c>
      <c r="C5112" s="7" t="n">
        <v>0</v>
      </c>
      <c r="D5112" s="7" t="n">
        <v>9</v>
      </c>
      <c r="E5112" s="7" t="n">
        <v>2</v>
      </c>
      <c r="F5112" s="7" t="n">
        <v>0</v>
      </c>
      <c r="G5112" s="7" t="n">
        <v>0</v>
      </c>
      <c r="H5112" s="7" t="n">
        <v>0</v>
      </c>
      <c r="I5112" s="7" t="n">
        <v>0</v>
      </c>
      <c r="J5112" s="7" t="n">
        <v>0</v>
      </c>
    </row>
    <row r="5113" spans="1:13">
      <c r="A5113" t="s">
        <v>4</v>
      </c>
      <c r="B5113" s="4" t="s">
        <v>5</v>
      </c>
      <c r="C5113" s="4" t="s">
        <v>9</v>
      </c>
      <c r="D5113" s="4" t="s">
        <v>12</v>
      </c>
      <c r="E5113" s="4" t="s">
        <v>12</v>
      </c>
      <c r="F5113" s="4" t="s">
        <v>12</v>
      </c>
      <c r="G5113" s="4" t="s">
        <v>7</v>
      </c>
      <c r="H5113" s="4" t="s">
        <v>11</v>
      </c>
      <c r="I5113" s="4" t="s">
        <v>10</v>
      </c>
      <c r="J5113" s="4" t="s">
        <v>10</v>
      </c>
      <c r="K5113" s="4" t="s">
        <v>10</v>
      </c>
      <c r="L5113" s="4" t="s">
        <v>10</v>
      </c>
      <c r="M5113" s="4" t="s">
        <v>10</v>
      </c>
      <c r="N5113" s="4" t="s">
        <v>10</v>
      </c>
      <c r="O5113" s="4" t="s">
        <v>10</v>
      </c>
      <c r="P5113" s="4" t="s">
        <v>12</v>
      </c>
      <c r="Q5113" s="4" t="s">
        <v>12</v>
      </c>
      <c r="R5113" s="4" t="s">
        <v>11</v>
      </c>
      <c r="S5113" s="4" t="s">
        <v>7</v>
      </c>
      <c r="T5113" s="4" t="s">
        <v>11</v>
      </c>
      <c r="U5113" s="4" t="s">
        <v>11</v>
      </c>
      <c r="V5113" s="4" t="s">
        <v>9</v>
      </c>
    </row>
    <row r="5114" spans="1:13">
      <c r="A5114" t="n">
        <v>51176</v>
      </c>
      <c r="B5114" s="53" t="n">
        <v>19</v>
      </c>
      <c r="C5114" s="7" t="n">
        <v>29</v>
      </c>
      <c r="D5114" s="7" t="s">
        <v>603</v>
      </c>
      <c r="E5114" s="7" t="s">
        <v>604</v>
      </c>
      <c r="F5114" s="7" t="s">
        <v>13</v>
      </c>
      <c r="G5114" s="7" t="n">
        <v>0</v>
      </c>
      <c r="H5114" s="7" t="n">
        <v>1</v>
      </c>
      <c r="I5114" s="7" t="n">
        <v>0</v>
      </c>
      <c r="J5114" s="7" t="n">
        <v>0</v>
      </c>
      <c r="K5114" s="7" t="n">
        <v>0</v>
      </c>
      <c r="L5114" s="7" t="n">
        <v>0</v>
      </c>
      <c r="M5114" s="7" t="n">
        <v>1</v>
      </c>
      <c r="N5114" s="7" t="n">
        <v>1.60000002384186</v>
      </c>
      <c r="O5114" s="7" t="n">
        <v>0.0900000035762787</v>
      </c>
      <c r="P5114" s="7" t="s">
        <v>13</v>
      </c>
      <c r="Q5114" s="7" t="s">
        <v>13</v>
      </c>
      <c r="R5114" s="7" t="n">
        <v>-1</v>
      </c>
      <c r="S5114" s="7" t="n">
        <v>0</v>
      </c>
      <c r="T5114" s="7" t="n">
        <v>0</v>
      </c>
      <c r="U5114" s="7" t="n">
        <v>0</v>
      </c>
      <c r="V5114" s="7" t="n">
        <v>0</v>
      </c>
    </row>
    <row r="5115" spans="1:13">
      <c r="A5115" t="s">
        <v>4</v>
      </c>
      <c r="B5115" s="4" t="s">
        <v>5</v>
      </c>
      <c r="C5115" s="4" t="s">
        <v>9</v>
      </c>
      <c r="D5115" s="4" t="s">
        <v>7</v>
      </c>
      <c r="E5115" s="4" t="s">
        <v>7</v>
      </c>
      <c r="F5115" s="4" t="s">
        <v>12</v>
      </c>
    </row>
    <row r="5116" spans="1:13">
      <c r="A5116" t="n">
        <v>51247</v>
      </c>
      <c r="B5116" s="46" t="n">
        <v>20</v>
      </c>
      <c r="C5116" s="7" t="n">
        <v>0</v>
      </c>
      <c r="D5116" s="7" t="n">
        <v>3</v>
      </c>
      <c r="E5116" s="7" t="n">
        <v>10</v>
      </c>
      <c r="F5116" s="7" t="s">
        <v>196</v>
      </c>
    </row>
    <row r="5117" spans="1:13">
      <c r="A5117" t="s">
        <v>4</v>
      </c>
      <c r="B5117" s="4" t="s">
        <v>5</v>
      </c>
      <c r="C5117" s="4" t="s">
        <v>9</v>
      </c>
    </row>
    <row r="5118" spans="1:13">
      <c r="A5118" t="n">
        <v>51265</v>
      </c>
      <c r="B5118" s="26" t="n">
        <v>16</v>
      </c>
      <c r="C5118" s="7" t="n">
        <v>0</v>
      </c>
    </row>
    <row r="5119" spans="1:13">
      <c r="A5119" t="s">
        <v>4</v>
      </c>
      <c r="B5119" s="4" t="s">
        <v>5</v>
      </c>
      <c r="C5119" s="4" t="s">
        <v>9</v>
      </c>
      <c r="D5119" s="4" t="s">
        <v>7</v>
      </c>
      <c r="E5119" s="4" t="s">
        <v>7</v>
      </c>
      <c r="F5119" s="4" t="s">
        <v>12</v>
      </c>
    </row>
    <row r="5120" spans="1:13">
      <c r="A5120" t="n">
        <v>51268</v>
      </c>
      <c r="B5120" s="46" t="n">
        <v>20</v>
      </c>
      <c r="C5120" s="7" t="n">
        <v>29</v>
      </c>
      <c r="D5120" s="7" t="n">
        <v>3</v>
      </c>
      <c r="E5120" s="7" t="n">
        <v>10</v>
      </c>
      <c r="F5120" s="7" t="s">
        <v>196</v>
      </c>
    </row>
    <row r="5121" spans="1:22">
      <c r="A5121" t="s">
        <v>4</v>
      </c>
      <c r="B5121" s="4" t="s">
        <v>5</v>
      </c>
      <c r="C5121" s="4" t="s">
        <v>9</v>
      </c>
    </row>
    <row r="5122" spans="1:22">
      <c r="A5122" t="n">
        <v>51286</v>
      </c>
      <c r="B5122" s="26" t="n">
        <v>16</v>
      </c>
      <c r="C5122" s="7" t="n">
        <v>0</v>
      </c>
    </row>
    <row r="5123" spans="1:22">
      <c r="A5123" t="s">
        <v>4</v>
      </c>
      <c r="B5123" s="4" t="s">
        <v>5</v>
      </c>
      <c r="C5123" s="4" t="s">
        <v>9</v>
      </c>
      <c r="D5123" s="4" t="s">
        <v>11</v>
      </c>
    </row>
    <row r="5124" spans="1:22">
      <c r="A5124" t="n">
        <v>51289</v>
      </c>
      <c r="B5124" s="43" t="n">
        <v>43</v>
      </c>
      <c r="C5124" s="7" t="n">
        <v>29</v>
      </c>
      <c r="D5124" s="7" t="n">
        <v>128</v>
      </c>
    </row>
    <row r="5125" spans="1:22">
      <c r="A5125" t="s">
        <v>4</v>
      </c>
      <c r="B5125" s="4" t="s">
        <v>5</v>
      </c>
      <c r="C5125" s="4" t="s">
        <v>9</v>
      </c>
      <c r="D5125" s="4" t="s">
        <v>11</v>
      </c>
    </row>
    <row r="5126" spans="1:22">
      <c r="A5126" t="n">
        <v>51296</v>
      </c>
      <c r="B5126" s="43" t="n">
        <v>43</v>
      </c>
      <c r="C5126" s="7" t="n">
        <v>29</v>
      </c>
      <c r="D5126" s="7" t="n">
        <v>32</v>
      </c>
    </row>
    <row r="5127" spans="1:22">
      <c r="A5127" t="s">
        <v>4</v>
      </c>
      <c r="B5127" s="4" t="s">
        <v>5</v>
      </c>
      <c r="C5127" s="4" t="s">
        <v>9</v>
      </c>
    </row>
    <row r="5128" spans="1:22">
      <c r="A5128" t="n">
        <v>51303</v>
      </c>
      <c r="B5128" s="26" t="n">
        <v>16</v>
      </c>
      <c r="C5128" s="7" t="n">
        <v>1</v>
      </c>
    </row>
    <row r="5129" spans="1:22">
      <c r="A5129" t="s">
        <v>4</v>
      </c>
      <c r="B5129" s="4" t="s">
        <v>5</v>
      </c>
      <c r="C5129" s="4" t="s">
        <v>7</v>
      </c>
    </row>
    <row r="5130" spans="1:22">
      <c r="A5130" t="n">
        <v>51306</v>
      </c>
      <c r="B5130" s="21" t="n">
        <v>74</v>
      </c>
      <c r="C5130" s="7" t="n">
        <v>19</v>
      </c>
    </row>
    <row r="5131" spans="1:22">
      <c r="A5131" t="s">
        <v>4</v>
      </c>
      <c r="B5131" s="4" t="s">
        <v>5</v>
      </c>
      <c r="C5131" s="4" t="s">
        <v>7</v>
      </c>
      <c r="D5131" s="4" t="s">
        <v>9</v>
      </c>
      <c r="E5131" s="4" t="s">
        <v>12</v>
      </c>
      <c r="F5131" s="4" t="s">
        <v>12</v>
      </c>
    </row>
    <row r="5132" spans="1:22">
      <c r="A5132" t="n">
        <v>51308</v>
      </c>
      <c r="B5132" s="44" t="n">
        <v>36</v>
      </c>
      <c r="C5132" s="7" t="n">
        <v>10</v>
      </c>
      <c r="D5132" s="7" t="n">
        <v>29</v>
      </c>
      <c r="E5132" s="7" t="s">
        <v>605</v>
      </c>
      <c r="F5132" s="7" t="s">
        <v>13</v>
      </c>
    </row>
    <row r="5133" spans="1:22">
      <c r="A5133" t="s">
        <v>4</v>
      </c>
      <c r="B5133" s="4" t="s">
        <v>5</v>
      </c>
      <c r="C5133" s="4" t="s">
        <v>9</v>
      </c>
      <c r="D5133" s="4" t="s">
        <v>11</v>
      </c>
    </row>
    <row r="5134" spans="1:22">
      <c r="A5134" t="n">
        <v>51326</v>
      </c>
      <c r="B5134" s="62" t="n">
        <v>44</v>
      </c>
      <c r="C5134" s="7" t="n">
        <v>29</v>
      </c>
      <c r="D5134" s="7" t="n">
        <v>128</v>
      </c>
    </row>
    <row r="5135" spans="1:22">
      <c r="A5135" t="s">
        <v>4</v>
      </c>
      <c r="B5135" s="4" t="s">
        <v>5</v>
      </c>
      <c r="C5135" s="4" t="s">
        <v>9</v>
      </c>
      <c r="D5135" s="4" t="s">
        <v>11</v>
      </c>
    </row>
    <row r="5136" spans="1:22">
      <c r="A5136" t="n">
        <v>51333</v>
      </c>
      <c r="B5136" s="62" t="n">
        <v>44</v>
      </c>
      <c r="C5136" s="7" t="n">
        <v>29</v>
      </c>
      <c r="D5136" s="7" t="n">
        <v>32</v>
      </c>
    </row>
    <row r="5137" spans="1:6">
      <c r="A5137" t="s">
        <v>4</v>
      </c>
      <c r="B5137" s="4" t="s">
        <v>5</v>
      </c>
      <c r="C5137" s="4" t="s">
        <v>7</v>
      </c>
      <c r="D5137" s="4" t="s">
        <v>9</v>
      </c>
      <c r="E5137" s="4" t="s">
        <v>7</v>
      </c>
      <c r="F5137" s="4" t="s">
        <v>12</v>
      </c>
      <c r="G5137" s="4" t="s">
        <v>12</v>
      </c>
      <c r="H5137" s="4" t="s">
        <v>12</v>
      </c>
      <c r="I5137" s="4" t="s">
        <v>12</v>
      </c>
      <c r="J5137" s="4" t="s">
        <v>12</v>
      </c>
      <c r="K5137" s="4" t="s">
        <v>12</v>
      </c>
      <c r="L5137" s="4" t="s">
        <v>12</v>
      </c>
      <c r="M5137" s="4" t="s">
        <v>12</v>
      </c>
      <c r="N5137" s="4" t="s">
        <v>12</v>
      </c>
      <c r="O5137" s="4" t="s">
        <v>12</v>
      </c>
      <c r="P5137" s="4" t="s">
        <v>12</v>
      </c>
      <c r="Q5137" s="4" t="s">
        <v>12</v>
      </c>
      <c r="R5137" s="4" t="s">
        <v>12</v>
      </c>
      <c r="S5137" s="4" t="s">
        <v>12</v>
      </c>
      <c r="T5137" s="4" t="s">
        <v>12</v>
      </c>
      <c r="U5137" s="4" t="s">
        <v>12</v>
      </c>
    </row>
    <row r="5138" spans="1:6">
      <c r="A5138" t="n">
        <v>51340</v>
      </c>
      <c r="B5138" s="44" t="n">
        <v>36</v>
      </c>
      <c r="C5138" s="7" t="n">
        <v>8</v>
      </c>
      <c r="D5138" s="7" t="n">
        <v>0</v>
      </c>
      <c r="E5138" s="7" t="n">
        <v>0</v>
      </c>
      <c r="F5138" s="7" t="s">
        <v>206</v>
      </c>
      <c r="G5138" s="7" t="s">
        <v>483</v>
      </c>
      <c r="H5138" s="7" t="s">
        <v>530</v>
      </c>
      <c r="I5138" s="7" t="s">
        <v>13</v>
      </c>
      <c r="J5138" s="7" t="s">
        <v>13</v>
      </c>
      <c r="K5138" s="7" t="s">
        <v>13</v>
      </c>
      <c r="L5138" s="7" t="s">
        <v>13</v>
      </c>
      <c r="M5138" s="7" t="s">
        <v>13</v>
      </c>
      <c r="N5138" s="7" t="s">
        <v>13</v>
      </c>
      <c r="O5138" s="7" t="s">
        <v>13</v>
      </c>
      <c r="P5138" s="7" t="s">
        <v>13</v>
      </c>
      <c r="Q5138" s="7" t="s">
        <v>13</v>
      </c>
      <c r="R5138" s="7" t="s">
        <v>13</v>
      </c>
      <c r="S5138" s="7" t="s">
        <v>13</v>
      </c>
      <c r="T5138" s="7" t="s">
        <v>13</v>
      </c>
      <c r="U5138" s="7" t="s">
        <v>13</v>
      </c>
    </row>
    <row r="5139" spans="1:6">
      <c r="A5139" t="s">
        <v>4</v>
      </c>
      <c r="B5139" s="4" t="s">
        <v>5</v>
      </c>
      <c r="C5139" s="4" t="s">
        <v>7</v>
      </c>
      <c r="D5139" s="4" t="s">
        <v>9</v>
      </c>
      <c r="E5139" s="4" t="s">
        <v>7</v>
      </c>
      <c r="F5139" s="4" t="s">
        <v>12</v>
      </c>
      <c r="G5139" s="4" t="s">
        <v>12</v>
      </c>
      <c r="H5139" s="4" t="s">
        <v>12</v>
      </c>
      <c r="I5139" s="4" t="s">
        <v>12</v>
      </c>
      <c r="J5139" s="4" t="s">
        <v>12</v>
      </c>
      <c r="K5139" s="4" t="s">
        <v>12</v>
      </c>
      <c r="L5139" s="4" t="s">
        <v>12</v>
      </c>
      <c r="M5139" s="4" t="s">
        <v>12</v>
      </c>
      <c r="N5139" s="4" t="s">
        <v>12</v>
      </c>
      <c r="O5139" s="4" t="s">
        <v>12</v>
      </c>
      <c r="P5139" s="4" t="s">
        <v>12</v>
      </c>
      <c r="Q5139" s="4" t="s">
        <v>12</v>
      </c>
      <c r="R5139" s="4" t="s">
        <v>12</v>
      </c>
      <c r="S5139" s="4" t="s">
        <v>12</v>
      </c>
      <c r="T5139" s="4" t="s">
        <v>12</v>
      </c>
      <c r="U5139" s="4" t="s">
        <v>12</v>
      </c>
    </row>
    <row r="5140" spans="1:6">
      <c r="A5140" t="n">
        <v>51395</v>
      </c>
      <c r="B5140" s="44" t="n">
        <v>36</v>
      </c>
      <c r="C5140" s="7" t="n">
        <v>8</v>
      </c>
      <c r="D5140" s="7" t="n">
        <v>29</v>
      </c>
      <c r="E5140" s="7" t="n">
        <v>0</v>
      </c>
      <c r="F5140" s="7" t="s">
        <v>606</v>
      </c>
      <c r="G5140" s="7" t="s">
        <v>528</v>
      </c>
      <c r="H5140" s="7" t="s">
        <v>607</v>
      </c>
      <c r="I5140" s="7" t="s">
        <v>608</v>
      </c>
      <c r="J5140" s="7" t="s">
        <v>13</v>
      </c>
      <c r="K5140" s="7" t="s">
        <v>13</v>
      </c>
      <c r="L5140" s="7" t="s">
        <v>13</v>
      </c>
      <c r="M5140" s="7" t="s">
        <v>13</v>
      </c>
      <c r="N5140" s="7" t="s">
        <v>13</v>
      </c>
      <c r="O5140" s="7" t="s">
        <v>13</v>
      </c>
      <c r="P5140" s="7" t="s">
        <v>13</v>
      </c>
      <c r="Q5140" s="7" t="s">
        <v>13</v>
      </c>
      <c r="R5140" s="7" t="s">
        <v>13</v>
      </c>
      <c r="S5140" s="7" t="s">
        <v>13</v>
      </c>
      <c r="T5140" s="7" t="s">
        <v>13</v>
      </c>
      <c r="U5140" s="7" t="s">
        <v>13</v>
      </c>
    </row>
    <row r="5141" spans="1:6">
      <c r="A5141" t="s">
        <v>4</v>
      </c>
      <c r="B5141" s="4" t="s">
        <v>5</v>
      </c>
      <c r="C5141" s="4" t="s">
        <v>9</v>
      </c>
      <c r="D5141" s="4" t="s">
        <v>7</v>
      </c>
      <c r="E5141" s="4" t="s">
        <v>12</v>
      </c>
      <c r="F5141" s="4" t="s">
        <v>10</v>
      </c>
      <c r="G5141" s="4" t="s">
        <v>10</v>
      </c>
      <c r="H5141" s="4" t="s">
        <v>10</v>
      </c>
    </row>
    <row r="5142" spans="1:6">
      <c r="A5142" t="n">
        <v>51462</v>
      </c>
      <c r="B5142" s="45" t="n">
        <v>48</v>
      </c>
      <c r="C5142" s="7" t="n">
        <v>29</v>
      </c>
      <c r="D5142" s="7" t="n">
        <v>0</v>
      </c>
      <c r="E5142" s="7" t="s">
        <v>608</v>
      </c>
      <c r="F5142" s="7" t="n">
        <v>0</v>
      </c>
      <c r="G5142" s="7" t="n">
        <v>1</v>
      </c>
      <c r="H5142" s="7" t="n">
        <v>1.40129846432482e-45</v>
      </c>
    </row>
    <row r="5143" spans="1:6">
      <c r="A5143" t="s">
        <v>4</v>
      </c>
      <c r="B5143" s="4" t="s">
        <v>5</v>
      </c>
      <c r="C5143" s="4" t="s">
        <v>7</v>
      </c>
    </row>
    <row r="5144" spans="1:6">
      <c r="A5144" t="n">
        <v>51492</v>
      </c>
      <c r="B5144" s="54" t="n">
        <v>116</v>
      </c>
      <c r="C5144" s="7" t="n">
        <v>0</v>
      </c>
    </row>
    <row r="5145" spans="1:6">
      <c r="A5145" t="s">
        <v>4</v>
      </c>
      <c r="B5145" s="4" t="s">
        <v>5</v>
      </c>
      <c r="C5145" s="4" t="s">
        <v>7</v>
      </c>
      <c r="D5145" s="4" t="s">
        <v>9</v>
      </c>
    </row>
    <row r="5146" spans="1:6">
      <c r="A5146" t="n">
        <v>51494</v>
      </c>
      <c r="B5146" s="54" t="n">
        <v>116</v>
      </c>
      <c r="C5146" s="7" t="n">
        <v>2</v>
      </c>
      <c r="D5146" s="7" t="n">
        <v>1</v>
      </c>
    </row>
    <row r="5147" spans="1:6">
      <c r="A5147" t="s">
        <v>4</v>
      </c>
      <c r="B5147" s="4" t="s">
        <v>5</v>
      </c>
      <c r="C5147" s="4" t="s">
        <v>7</v>
      </c>
      <c r="D5147" s="4" t="s">
        <v>11</v>
      </c>
    </row>
    <row r="5148" spans="1:6">
      <c r="A5148" t="n">
        <v>51498</v>
      </c>
      <c r="B5148" s="54" t="n">
        <v>116</v>
      </c>
      <c r="C5148" s="7" t="n">
        <v>5</v>
      </c>
      <c r="D5148" s="7" t="n">
        <v>1106247680</v>
      </c>
    </row>
    <row r="5149" spans="1:6">
      <c r="A5149" t="s">
        <v>4</v>
      </c>
      <c r="B5149" s="4" t="s">
        <v>5</v>
      </c>
      <c r="C5149" s="4" t="s">
        <v>7</v>
      </c>
      <c r="D5149" s="4" t="s">
        <v>9</v>
      </c>
    </row>
    <row r="5150" spans="1:6">
      <c r="A5150" t="n">
        <v>51504</v>
      </c>
      <c r="B5150" s="54" t="n">
        <v>116</v>
      </c>
      <c r="C5150" s="7" t="n">
        <v>6</v>
      </c>
      <c r="D5150" s="7" t="n">
        <v>1</v>
      </c>
    </row>
    <row r="5151" spans="1:6">
      <c r="A5151" t="s">
        <v>4</v>
      </c>
      <c r="B5151" s="4" t="s">
        <v>5</v>
      </c>
      <c r="C5151" s="4" t="s">
        <v>9</v>
      </c>
      <c r="D5151" s="4" t="s">
        <v>10</v>
      </c>
      <c r="E5151" s="4" t="s">
        <v>10</v>
      </c>
      <c r="F5151" s="4" t="s">
        <v>10</v>
      </c>
      <c r="G5151" s="4" t="s">
        <v>10</v>
      </c>
    </row>
    <row r="5152" spans="1:6">
      <c r="A5152" t="n">
        <v>51508</v>
      </c>
      <c r="B5152" s="42" t="n">
        <v>46</v>
      </c>
      <c r="C5152" s="7" t="n">
        <v>0</v>
      </c>
      <c r="D5152" s="7" t="n">
        <v>-8.22999954223633</v>
      </c>
      <c r="E5152" s="7" t="n">
        <v>0.00999999977648258</v>
      </c>
      <c r="F5152" s="7" t="n">
        <v>-22.1700000762939</v>
      </c>
      <c r="G5152" s="7" t="n">
        <v>270</v>
      </c>
    </row>
    <row r="5153" spans="1:21">
      <c r="A5153" t="s">
        <v>4</v>
      </c>
      <c r="B5153" s="4" t="s">
        <v>5</v>
      </c>
      <c r="C5153" s="4" t="s">
        <v>9</v>
      </c>
      <c r="D5153" s="4" t="s">
        <v>10</v>
      </c>
      <c r="E5153" s="4" t="s">
        <v>10</v>
      </c>
      <c r="F5153" s="4" t="s">
        <v>10</v>
      </c>
      <c r="G5153" s="4" t="s">
        <v>10</v>
      </c>
    </row>
    <row r="5154" spans="1:21">
      <c r="A5154" t="n">
        <v>51527</v>
      </c>
      <c r="B5154" s="42" t="n">
        <v>46</v>
      </c>
      <c r="C5154" s="7" t="n">
        <v>29</v>
      </c>
      <c r="D5154" s="7" t="n">
        <v>-17.4300003051758</v>
      </c>
      <c r="E5154" s="7" t="n">
        <v>0.00999999977648258</v>
      </c>
      <c r="F5154" s="7" t="n">
        <v>-19.6499996185303</v>
      </c>
      <c r="G5154" s="7" t="n">
        <v>270</v>
      </c>
    </row>
    <row r="5155" spans="1:21">
      <c r="A5155" t="s">
        <v>4</v>
      </c>
      <c r="B5155" s="4" t="s">
        <v>5</v>
      </c>
      <c r="C5155" s="4" t="s">
        <v>9</v>
      </c>
      <c r="D5155" s="4" t="s">
        <v>9</v>
      </c>
      <c r="E5155" s="4" t="s">
        <v>9</v>
      </c>
    </row>
    <row r="5156" spans="1:21">
      <c r="A5156" t="n">
        <v>51546</v>
      </c>
      <c r="B5156" s="63" t="n">
        <v>61</v>
      </c>
      <c r="C5156" s="7" t="n">
        <v>0</v>
      </c>
      <c r="D5156" s="7" t="n">
        <v>29</v>
      </c>
      <c r="E5156" s="7" t="n">
        <v>1000</v>
      </c>
    </row>
    <row r="5157" spans="1:21">
      <c r="A5157" t="s">
        <v>4</v>
      </c>
      <c r="B5157" s="4" t="s">
        <v>5</v>
      </c>
      <c r="C5157" s="4" t="s">
        <v>7</v>
      </c>
      <c r="D5157" s="4" t="s">
        <v>7</v>
      </c>
      <c r="E5157" s="4" t="s">
        <v>10</v>
      </c>
      <c r="F5157" s="4" t="s">
        <v>10</v>
      </c>
      <c r="G5157" s="4" t="s">
        <v>10</v>
      </c>
      <c r="H5157" s="4" t="s">
        <v>9</v>
      </c>
    </row>
    <row r="5158" spans="1:21">
      <c r="A5158" t="n">
        <v>51553</v>
      </c>
      <c r="B5158" s="55" t="n">
        <v>45</v>
      </c>
      <c r="C5158" s="7" t="n">
        <v>2</v>
      </c>
      <c r="D5158" s="7" t="n">
        <v>3</v>
      </c>
      <c r="E5158" s="7" t="n">
        <v>-9.05000019073486</v>
      </c>
      <c r="F5158" s="7" t="n">
        <v>1.21000003814697</v>
      </c>
      <c r="G5158" s="7" t="n">
        <v>-21.8600006103516</v>
      </c>
      <c r="H5158" s="7" t="n">
        <v>0</v>
      </c>
    </row>
    <row r="5159" spans="1:21">
      <c r="A5159" t="s">
        <v>4</v>
      </c>
      <c r="B5159" s="4" t="s">
        <v>5</v>
      </c>
      <c r="C5159" s="4" t="s">
        <v>7</v>
      </c>
      <c r="D5159" s="4" t="s">
        <v>7</v>
      </c>
      <c r="E5159" s="4" t="s">
        <v>10</v>
      </c>
      <c r="F5159" s="4" t="s">
        <v>10</v>
      </c>
      <c r="G5159" s="4" t="s">
        <v>10</v>
      </c>
      <c r="H5159" s="4" t="s">
        <v>9</v>
      </c>
      <c r="I5159" s="4" t="s">
        <v>7</v>
      </c>
    </row>
    <row r="5160" spans="1:21">
      <c r="A5160" t="n">
        <v>51570</v>
      </c>
      <c r="B5160" s="55" t="n">
        <v>45</v>
      </c>
      <c r="C5160" s="7" t="n">
        <v>4</v>
      </c>
      <c r="D5160" s="7" t="n">
        <v>3</v>
      </c>
      <c r="E5160" s="7" t="n">
        <v>10.4899997711182</v>
      </c>
      <c r="F5160" s="7" t="n">
        <v>93.5299987792969</v>
      </c>
      <c r="G5160" s="7" t="n">
        <v>0</v>
      </c>
      <c r="H5160" s="7" t="n">
        <v>0</v>
      </c>
      <c r="I5160" s="7" t="n">
        <v>1</v>
      </c>
    </row>
    <row r="5161" spans="1:21">
      <c r="A5161" t="s">
        <v>4</v>
      </c>
      <c r="B5161" s="4" t="s">
        <v>5</v>
      </c>
      <c r="C5161" s="4" t="s">
        <v>7</v>
      </c>
      <c r="D5161" s="4" t="s">
        <v>7</v>
      </c>
      <c r="E5161" s="4" t="s">
        <v>10</v>
      </c>
      <c r="F5161" s="4" t="s">
        <v>9</v>
      </c>
    </row>
    <row r="5162" spans="1:21">
      <c r="A5162" t="n">
        <v>51588</v>
      </c>
      <c r="B5162" s="55" t="n">
        <v>45</v>
      </c>
      <c r="C5162" s="7" t="n">
        <v>5</v>
      </c>
      <c r="D5162" s="7" t="n">
        <v>3</v>
      </c>
      <c r="E5162" s="7" t="n">
        <v>2.70000004768372</v>
      </c>
      <c r="F5162" s="7" t="n">
        <v>0</v>
      </c>
    </row>
    <row r="5163" spans="1:21">
      <c r="A5163" t="s">
        <v>4</v>
      </c>
      <c r="B5163" s="4" t="s">
        <v>5</v>
      </c>
      <c r="C5163" s="4" t="s">
        <v>7</v>
      </c>
      <c r="D5163" s="4" t="s">
        <v>7</v>
      </c>
      <c r="E5163" s="4" t="s">
        <v>10</v>
      </c>
      <c r="F5163" s="4" t="s">
        <v>9</v>
      </c>
    </row>
    <row r="5164" spans="1:21">
      <c r="A5164" t="n">
        <v>51597</v>
      </c>
      <c r="B5164" s="55" t="n">
        <v>45</v>
      </c>
      <c r="C5164" s="7" t="n">
        <v>5</v>
      </c>
      <c r="D5164" s="7" t="n">
        <v>3</v>
      </c>
      <c r="E5164" s="7" t="n">
        <v>2.5</v>
      </c>
      <c r="F5164" s="7" t="n">
        <v>2000</v>
      </c>
    </row>
    <row r="5165" spans="1:21">
      <c r="A5165" t="s">
        <v>4</v>
      </c>
      <c r="B5165" s="4" t="s">
        <v>5</v>
      </c>
      <c r="C5165" s="4" t="s">
        <v>7</v>
      </c>
      <c r="D5165" s="4" t="s">
        <v>7</v>
      </c>
      <c r="E5165" s="4" t="s">
        <v>10</v>
      </c>
      <c r="F5165" s="4" t="s">
        <v>9</v>
      </c>
    </row>
    <row r="5166" spans="1:21">
      <c r="A5166" t="n">
        <v>51606</v>
      </c>
      <c r="B5166" s="55" t="n">
        <v>45</v>
      </c>
      <c r="C5166" s="7" t="n">
        <v>11</v>
      </c>
      <c r="D5166" s="7" t="n">
        <v>3</v>
      </c>
      <c r="E5166" s="7" t="n">
        <v>40</v>
      </c>
      <c r="F5166" s="7" t="n">
        <v>0</v>
      </c>
    </row>
    <row r="5167" spans="1:21">
      <c r="A5167" t="s">
        <v>4</v>
      </c>
      <c r="B5167" s="4" t="s">
        <v>5</v>
      </c>
      <c r="C5167" s="4" t="s">
        <v>7</v>
      </c>
      <c r="D5167" s="4" t="s">
        <v>9</v>
      </c>
      <c r="E5167" s="4" t="s">
        <v>10</v>
      </c>
    </row>
    <row r="5168" spans="1:21">
      <c r="A5168" t="n">
        <v>51615</v>
      </c>
      <c r="B5168" s="25" t="n">
        <v>58</v>
      </c>
      <c r="C5168" s="7" t="n">
        <v>100</v>
      </c>
      <c r="D5168" s="7" t="n">
        <v>1000</v>
      </c>
      <c r="E5168" s="7" t="n">
        <v>1</v>
      </c>
    </row>
    <row r="5169" spans="1:9">
      <c r="A5169" t="s">
        <v>4</v>
      </c>
      <c r="B5169" s="4" t="s">
        <v>5</v>
      </c>
      <c r="C5169" s="4" t="s">
        <v>7</v>
      </c>
      <c r="D5169" s="4" t="s">
        <v>9</v>
      </c>
    </row>
    <row r="5170" spans="1:9">
      <c r="A5170" t="n">
        <v>51623</v>
      </c>
      <c r="B5170" s="25" t="n">
        <v>58</v>
      </c>
      <c r="C5170" s="7" t="n">
        <v>255</v>
      </c>
      <c r="D5170" s="7" t="n">
        <v>0</v>
      </c>
    </row>
    <row r="5171" spans="1:9">
      <c r="A5171" t="s">
        <v>4</v>
      </c>
      <c r="B5171" s="4" t="s">
        <v>5</v>
      </c>
      <c r="C5171" s="4" t="s">
        <v>9</v>
      </c>
      <c r="D5171" s="4" t="s">
        <v>7</v>
      </c>
      <c r="E5171" s="4" t="s">
        <v>10</v>
      </c>
      <c r="F5171" s="4" t="s">
        <v>9</v>
      </c>
    </row>
    <row r="5172" spans="1:9">
      <c r="A5172" t="n">
        <v>51627</v>
      </c>
      <c r="B5172" s="47" t="n">
        <v>59</v>
      </c>
      <c r="C5172" s="7" t="n">
        <v>0</v>
      </c>
      <c r="D5172" s="7" t="n">
        <v>13</v>
      </c>
      <c r="E5172" s="7" t="n">
        <v>0.150000005960464</v>
      </c>
      <c r="F5172" s="7" t="n">
        <v>0</v>
      </c>
    </row>
    <row r="5173" spans="1:9">
      <c r="A5173" t="s">
        <v>4</v>
      </c>
      <c r="B5173" s="4" t="s">
        <v>5</v>
      </c>
      <c r="C5173" s="4" t="s">
        <v>9</v>
      </c>
    </row>
    <row r="5174" spans="1:9">
      <c r="A5174" t="n">
        <v>51637</v>
      </c>
      <c r="B5174" s="26" t="n">
        <v>16</v>
      </c>
      <c r="C5174" s="7" t="n">
        <v>1000</v>
      </c>
    </row>
    <row r="5175" spans="1:9">
      <c r="A5175" t="s">
        <v>4</v>
      </c>
      <c r="B5175" s="4" t="s">
        <v>5</v>
      </c>
      <c r="C5175" s="4" t="s">
        <v>7</v>
      </c>
      <c r="D5175" s="4" t="s">
        <v>9</v>
      </c>
    </row>
    <row r="5176" spans="1:9">
      <c r="A5176" t="n">
        <v>51640</v>
      </c>
      <c r="B5176" s="55" t="n">
        <v>45</v>
      </c>
      <c r="C5176" s="7" t="n">
        <v>7</v>
      </c>
      <c r="D5176" s="7" t="n">
        <v>255</v>
      </c>
    </row>
    <row r="5177" spans="1:9">
      <c r="A5177" t="s">
        <v>4</v>
      </c>
      <c r="B5177" s="4" t="s">
        <v>5</v>
      </c>
      <c r="C5177" s="4" t="s">
        <v>7</v>
      </c>
      <c r="D5177" s="4" t="s">
        <v>9</v>
      </c>
      <c r="E5177" s="4" t="s">
        <v>10</v>
      </c>
    </row>
    <row r="5178" spans="1:9">
      <c r="A5178" t="n">
        <v>51644</v>
      </c>
      <c r="B5178" s="25" t="n">
        <v>58</v>
      </c>
      <c r="C5178" s="7" t="n">
        <v>101</v>
      </c>
      <c r="D5178" s="7" t="n">
        <v>500</v>
      </c>
      <c r="E5178" s="7" t="n">
        <v>1</v>
      </c>
    </row>
    <row r="5179" spans="1:9">
      <c r="A5179" t="s">
        <v>4</v>
      </c>
      <c r="B5179" s="4" t="s">
        <v>5</v>
      </c>
      <c r="C5179" s="4" t="s">
        <v>7</v>
      </c>
      <c r="D5179" s="4" t="s">
        <v>9</v>
      </c>
    </row>
    <row r="5180" spans="1:9">
      <c r="A5180" t="n">
        <v>51652</v>
      </c>
      <c r="B5180" s="25" t="n">
        <v>58</v>
      </c>
      <c r="C5180" s="7" t="n">
        <v>254</v>
      </c>
      <c r="D5180" s="7" t="n">
        <v>0</v>
      </c>
    </row>
    <row r="5181" spans="1:9">
      <c r="A5181" t="s">
        <v>4</v>
      </c>
      <c r="B5181" s="4" t="s">
        <v>5</v>
      </c>
      <c r="C5181" s="4" t="s">
        <v>7</v>
      </c>
      <c r="D5181" s="4" t="s">
        <v>7</v>
      </c>
      <c r="E5181" s="4" t="s">
        <v>10</v>
      </c>
      <c r="F5181" s="4" t="s">
        <v>10</v>
      </c>
      <c r="G5181" s="4" t="s">
        <v>10</v>
      </c>
      <c r="H5181" s="4" t="s">
        <v>9</v>
      </c>
    </row>
    <row r="5182" spans="1:9">
      <c r="A5182" t="n">
        <v>51656</v>
      </c>
      <c r="B5182" s="55" t="n">
        <v>45</v>
      </c>
      <c r="C5182" s="7" t="n">
        <v>2</v>
      </c>
      <c r="D5182" s="7" t="n">
        <v>3</v>
      </c>
      <c r="E5182" s="7" t="n">
        <v>-17.0799999237061</v>
      </c>
      <c r="F5182" s="7" t="n">
        <v>0.389999985694885</v>
      </c>
      <c r="G5182" s="7" t="n">
        <v>-19.2800006866455</v>
      </c>
      <c r="H5182" s="7" t="n">
        <v>0</v>
      </c>
    </row>
    <row r="5183" spans="1:9">
      <c r="A5183" t="s">
        <v>4</v>
      </c>
      <c r="B5183" s="4" t="s">
        <v>5</v>
      </c>
      <c r="C5183" s="4" t="s">
        <v>7</v>
      </c>
      <c r="D5183" s="4" t="s">
        <v>7</v>
      </c>
      <c r="E5183" s="4" t="s">
        <v>10</v>
      </c>
      <c r="F5183" s="4" t="s">
        <v>10</v>
      </c>
      <c r="G5183" s="4" t="s">
        <v>10</v>
      </c>
      <c r="H5183" s="4" t="s">
        <v>9</v>
      </c>
      <c r="I5183" s="4" t="s">
        <v>7</v>
      </c>
    </row>
    <row r="5184" spans="1:9">
      <c r="A5184" t="n">
        <v>51673</v>
      </c>
      <c r="B5184" s="55" t="n">
        <v>45</v>
      </c>
      <c r="C5184" s="7" t="n">
        <v>4</v>
      </c>
      <c r="D5184" s="7" t="n">
        <v>3</v>
      </c>
      <c r="E5184" s="7" t="n">
        <v>8.69999980926514</v>
      </c>
      <c r="F5184" s="7" t="n">
        <v>180.830001831055</v>
      </c>
      <c r="G5184" s="7" t="n">
        <v>0</v>
      </c>
      <c r="H5184" s="7" t="n">
        <v>0</v>
      </c>
      <c r="I5184" s="7" t="n">
        <v>0</v>
      </c>
    </row>
    <row r="5185" spans="1:9">
      <c r="A5185" t="s">
        <v>4</v>
      </c>
      <c r="B5185" s="4" t="s">
        <v>5</v>
      </c>
      <c r="C5185" s="4" t="s">
        <v>7</v>
      </c>
      <c r="D5185" s="4" t="s">
        <v>7</v>
      </c>
      <c r="E5185" s="4" t="s">
        <v>10</v>
      </c>
      <c r="F5185" s="4" t="s">
        <v>9</v>
      </c>
    </row>
    <row r="5186" spans="1:9">
      <c r="A5186" t="n">
        <v>51691</v>
      </c>
      <c r="B5186" s="55" t="n">
        <v>45</v>
      </c>
      <c r="C5186" s="7" t="n">
        <v>5</v>
      </c>
      <c r="D5186" s="7" t="n">
        <v>3</v>
      </c>
      <c r="E5186" s="7" t="n">
        <v>2.5</v>
      </c>
      <c r="F5186" s="7" t="n">
        <v>0</v>
      </c>
    </row>
    <row r="5187" spans="1:9">
      <c r="A5187" t="s">
        <v>4</v>
      </c>
      <c r="B5187" s="4" t="s">
        <v>5</v>
      </c>
      <c r="C5187" s="4" t="s">
        <v>7</v>
      </c>
      <c r="D5187" s="4" t="s">
        <v>7</v>
      </c>
      <c r="E5187" s="4" t="s">
        <v>10</v>
      </c>
      <c r="F5187" s="4" t="s">
        <v>9</v>
      </c>
    </row>
    <row r="5188" spans="1:9">
      <c r="A5188" t="n">
        <v>51700</v>
      </c>
      <c r="B5188" s="55" t="n">
        <v>45</v>
      </c>
      <c r="C5188" s="7" t="n">
        <v>11</v>
      </c>
      <c r="D5188" s="7" t="n">
        <v>3</v>
      </c>
      <c r="E5188" s="7" t="n">
        <v>40</v>
      </c>
      <c r="F5188" s="7" t="n">
        <v>0</v>
      </c>
    </row>
    <row r="5189" spans="1:9">
      <c r="A5189" t="s">
        <v>4</v>
      </c>
      <c r="B5189" s="4" t="s">
        <v>5</v>
      </c>
      <c r="C5189" s="4" t="s">
        <v>7</v>
      </c>
      <c r="D5189" s="4" t="s">
        <v>7</v>
      </c>
      <c r="E5189" s="4" t="s">
        <v>10</v>
      </c>
      <c r="F5189" s="4" t="s">
        <v>10</v>
      </c>
      <c r="G5189" s="4" t="s">
        <v>10</v>
      </c>
      <c r="H5189" s="4" t="s">
        <v>9</v>
      </c>
    </row>
    <row r="5190" spans="1:9">
      <c r="A5190" t="n">
        <v>51709</v>
      </c>
      <c r="B5190" s="55" t="n">
        <v>45</v>
      </c>
      <c r="C5190" s="7" t="n">
        <v>2</v>
      </c>
      <c r="D5190" s="7" t="n">
        <v>3</v>
      </c>
      <c r="E5190" s="7" t="n">
        <v>-17.0799999237061</v>
      </c>
      <c r="F5190" s="7" t="n">
        <v>1.36000001430511</v>
      </c>
      <c r="G5190" s="7" t="n">
        <v>-19.2800006866455</v>
      </c>
      <c r="H5190" s="7" t="n">
        <v>4000</v>
      </c>
    </row>
    <row r="5191" spans="1:9">
      <c r="A5191" t="s">
        <v>4</v>
      </c>
      <c r="B5191" s="4" t="s">
        <v>5</v>
      </c>
      <c r="C5191" s="4" t="s">
        <v>7</v>
      </c>
      <c r="D5191" s="4" t="s">
        <v>9</v>
      </c>
    </row>
    <row r="5192" spans="1:9">
      <c r="A5192" t="n">
        <v>51726</v>
      </c>
      <c r="B5192" s="25" t="n">
        <v>58</v>
      </c>
      <c r="C5192" s="7" t="n">
        <v>255</v>
      </c>
      <c r="D5192" s="7" t="n">
        <v>0</v>
      </c>
    </row>
    <row r="5193" spans="1:9">
      <c r="A5193" t="s">
        <v>4</v>
      </c>
      <c r="B5193" s="4" t="s">
        <v>5</v>
      </c>
      <c r="C5193" s="4" t="s">
        <v>7</v>
      </c>
      <c r="D5193" s="4" t="s">
        <v>9</v>
      </c>
    </row>
    <row r="5194" spans="1:9">
      <c r="A5194" t="n">
        <v>51730</v>
      </c>
      <c r="B5194" s="55" t="n">
        <v>45</v>
      </c>
      <c r="C5194" s="7" t="n">
        <v>7</v>
      </c>
      <c r="D5194" s="7" t="n">
        <v>255</v>
      </c>
    </row>
    <row r="5195" spans="1:9">
      <c r="A5195" t="s">
        <v>4</v>
      </c>
      <c r="B5195" s="4" t="s">
        <v>5</v>
      </c>
      <c r="C5195" s="4" t="s">
        <v>7</v>
      </c>
      <c r="D5195" s="4" t="s">
        <v>10</v>
      </c>
      <c r="E5195" s="4" t="s">
        <v>9</v>
      </c>
      <c r="F5195" s="4" t="s">
        <v>7</v>
      </c>
    </row>
    <row r="5196" spans="1:9">
      <c r="A5196" t="n">
        <v>51734</v>
      </c>
      <c r="B5196" s="13" t="n">
        <v>49</v>
      </c>
      <c r="C5196" s="7" t="n">
        <v>3</v>
      </c>
      <c r="D5196" s="7" t="n">
        <v>0.699999988079071</v>
      </c>
      <c r="E5196" s="7" t="n">
        <v>500</v>
      </c>
      <c r="F5196" s="7" t="n">
        <v>0</v>
      </c>
    </row>
    <row r="5197" spans="1:9">
      <c r="A5197" t="s">
        <v>4</v>
      </c>
      <c r="B5197" s="4" t="s">
        <v>5</v>
      </c>
      <c r="C5197" s="4" t="s">
        <v>7</v>
      </c>
      <c r="D5197" s="4" t="s">
        <v>9</v>
      </c>
      <c r="E5197" s="4" t="s">
        <v>10</v>
      </c>
    </row>
    <row r="5198" spans="1:9">
      <c r="A5198" t="n">
        <v>51743</v>
      </c>
      <c r="B5198" s="25" t="n">
        <v>58</v>
      </c>
      <c r="C5198" s="7" t="n">
        <v>101</v>
      </c>
      <c r="D5198" s="7" t="n">
        <v>300</v>
      </c>
      <c r="E5198" s="7" t="n">
        <v>1</v>
      </c>
    </row>
    <row r="5199" spans="1:9">
      <c r="A5199" t="s">
        <v>4</v>
      </c>
      <c r="B5199" s="4" t="s">
        <v>5</v>
      </c>
      <c r="C5199" s="4" t="s">
        <v>7</v>
      </c>
      <c r="D5199" s="4" t="s">
        <v>9</v>
      </c>
    </row>
    <row r="5200" spans="1:9">
      <c r="A5200" t="n">
        <v>51751</v>
      </c>
      <c r="B5200" s="25" t="n">
        <v>58</v>
      </c>
      <c r="C5200" s="7" t="n">
        <v>254</v>
      </c>
      <c r="D5200" s="7" t="n">
        <v>0</v>
      </c>
    </row>
    <row r="5201" spans="1:8">
      <c r="A5201" t="s">
        <v>4</v>
      </c>
      <c r="B5201" s="4" t="s">
        <v>5</v>
      </c>
      <c r="C5201" s="4" t="s">
        <v>7</v>
      </c>
    </row>
    <row r="5202" spans="1:8">
      <c r="A5202" t="n">
        <v>51755</v>
      </c>
      <c r="B5202" s="54" t="n">
        <v>116</v>
      </c>
      <c r="C5202" s="7" t="n">
        <v>0</v>
      </c>
    </row>
    <row r="5203" spans="1:8">
      <c r="A5203" t="s">
        <v>4</v>
      </c>
      <c r="B5203" s="4" t="s">
        <v>5</v>
      </c>
      <c r="C5203" s="4" t="s">
        <v>7</v>
      </c>
      <c r="D5203" s="4" t="s">
        <v>9</v>
      </c>
    </row>
    <row r="5204" spans="1:8">
      <c r="A5204" t="n">
        <v>51757</v>
      </c>
      <c r="B5204" s="54" t="n">
        <v>116</v>
      </c>
      <c r="C5204" s="7" t="n">
        <v>2</v>
      </c>
      <c r="D5204" s="7" t="n">
        <v>1</v>
      </c>
    </row>
    <row r="5205" spans="1:8">
      <c r="A5205" t="s">
        <v>4</v>
      </c>
      <c r="B5205" s="4" t="s">
        <v>5</v>
      </c>
      <c r="C5205" s="4" t="s">
        <v>7</v>
      </c>
      <c r="D5205" s="4" t="s">
        <v>11</v>
      </c>
    </row>
    <row r="5206" spans="1:8">
      <c r="A5206" t="n">
        <v>51761</v>
      </c>
      <c r="B5206" s="54" t="n">
        <v>116</v>
      </c>
      <c r="C5206" s="7" t="n">
        <v>5</v>
      </c>
      <c r="D5206" s="7" t="n">
        <v>1097859072</v>
      </c>
    </row>
    <row r="5207" spans="1:8">
      <c r="A5207" t="s">
        <v>4</v>
      </c>
      <c r="B5207" s="4" t="s">
        <v>5</v>
      </c>
      <c r="C5207" s="4" t="s">
        <v>7</v>
      </c>
      <c r="D5207" s="4" t="s">
        <v>9</v>
      </c>
    </row>
    <row r="5208" spans="1:8">
      <c r="A5208" t="n">
        <v>51767</v>
      </c>
      <c r="B5208" s="54" t="n">
        <v>116</v>
      </c>
      <c r="C5208" s="7" t="n">
        <v>6</v>
      </c>
      <c r="D5208" s="7" t="n">
        <v>1</v>
      </c>
    </row>
    <row r="5209" spans="1:8">
      <c r="A5209" t="s">
        <v>4</v>
      </c>
      <c r="B5209" s="4" t="s">
        <v>5</v>
      </c>
      <c r="C5209" s="4" t="s">
        <v>7</v>
      </c>
      <c r="D5209" s="4" t="s">
        <v>7</v>
      </c>
      <c r="E5209" s="4" t="s">
        <v>10</v>
      </c>
      <c r="F5209" s="4" t="s">
        <v>10</v>
      </c>
      <c r="G5209" s="4" t="s">
        <v>10</v>
      </c>
      <c r="H5209" s="4" t="s">
        <v>9</v>
      </c>
    </row>
    <row r="5210" spans="1:8">
      <c r="A5210" t="n">
        <v>51771</v>
      </c>
      <c r="B5210" s="55" t="n">
        <v>45</v>
      </c>
      <c r="C5210" s="7" t="n">
        <v>2</v>
      </c>
      <c r="D5210" s="7" t="n">
        <v>3</v>
      </c>
      <c r="E5210" s="7" t="n">
        <v>-16.3400001525879</v>
      </c>
      <c r="F5210" s="7" t="n">
        <v>1.30999994277954</v>
      </c>
      <c r="G5210" s="7" t="n">
        <v>-20.4899997711182</v>
      </c>
      <c r="H5210" s="7" t="n">
        <v>0</v>
      </c>
    </row>
    <row r="5211" spans="1:8">
      <c r="A5211" t="s">
        <v>4</v>
      </c>
      <c r="B5211" s="4" t="s">
        <v>5</v>
      </c>
      <c r="C5211" s="4" t="s">
        <v>7</v>
      </c>
      <c r="D5211" s="4" t="s">
        <v>7</v>
      </c>
      <c r="E5211" s="4" t="s">
        <v>10</v>
      </c>
      <c r="F5211" s="4" t="s">
        <v>10</v>
      </c>
      <c r="G5211" s="4" t="s">
        <v>10</v>
      </c>
      <c r="H5211" s="4" t="s">
        <v>9</v>
      </c>
      <c r="I5211" s="4" t="s">
        <v>7</v>
      </c>
    </row>
    <row r="5212" spans="1:8">
      <c r="A5212" t="n">
        <v>51788</v>
      </c>
      <c r="B5212" s="55" t="n">
        <v>45</v>
      </c>
      <c r="C5212" s="7" t="n">
        <v>4</v>
      </c>
      <c r="D5212" s="7" t="n">
        <v>3</v>
      </c>
      <c r="E5212" s="7" t="n">
        <v>4.34000015258789</v>
      </c>
      <c r="F5212" s="7" t="n">
        <v>309.640014648438</v>
      </c>
      <c r="G5212" s="7" t="n">
        <v>0</v>
      </c>
      <c r="H5212" s="7" t="n">
        <v>0</v>
      </c>
      <c r="I5212" s="7" t="n">
        <v>0</v>
      </c>
    </row>
    <row r="5213" spans="1:8">
      <c r="A5213" t="s">
        <v>4</v>
      </c>
      <c r="B5213" s="4" t="s">
        <v>5</v>
      </c>
      <c r="C5213" s="4" t="s">
        <v>7</v>
      </c>
      <c r="D5213" s="4" t="s">
        <v>7</v>
      </c>
      <c r="E5213" s="4" t="s">
        <v>10</v>
      </c>
      <c r="F5213" s="4" t="s">
        <v>9</v>
      </c>
    </row>
    <row r="5214" spans="1:8">
      <c r="A5214" t="n">
        <v>51806</v>
      </c>
      <c r="B5214" s="55" t="n">
        <v>45</v>
      </c>
      <c r="C5214" s="7" t="n">
        <v>5</v>
      </c>
      <c r="D5214" s="7" t="n">
        <v>3</v>
      </c>
      <c r="E5214" s="7" t="n">
        <v>2.59999990463257</v>
      </c>
      <c r="F5214" s="7" t="n">
        <v>0</v>
      </c>
    </row>
    <row r="5215" spans="1:8">
      <c r="A5215" t="s">
        <v>4</v>
      </c>
      <c r="B5215" s="4" t="s">
        <v>5</v>
      </c>
      <c r="C5215" s="4" t="s">
        <v>7</v>
      </c>
      <c r="D5215" s="4" t="s">
        <v>7</v>
      </c>
      <c r="E5215" s="4" t="s">
        <v>10</v>
      </c>
      <c r="F5215" s="4" t="s">
        <v>9</v>
      </c>
    </row>
    <row r="5216" spans="1:8">
      <c r="A5216" t="n">
        <v>51815</v>
      </c>
      <c r="B5216" s="55" t="n">
        <v>45</v>
      </c>
      <c r="C5216" s="7" t="n">
        <v>5</v>
      </c>
      <c r="D5216" s="7" t="n">
        <v>3</v>
      </c>
      <c r="E5216" s="7" t="n">
        <v>2.5</v>
      </c>
      <c r="F5216" s="7" t="n">
        <v>2000</v>
      </c>
    </row>
    <row r="5217" spans="1:9">
      <c r="A5217" t="s">
        <v>4</v>
      </c>
      <c r="B5217" s="4" t="s">
        <v>5</v>
      </c>
      <c r="C5217" s="4" t="s">
        <v>7</v>
      </c>
      <c r="D5217" s="4" t="s">
        <v>7</v>
      </c>
      <c r="E5217" s="4" t="s">
        <v>10</v>
      </c>
      <c r="F5217" s="4" t="s">
        <v>9</v>
      </c>
    </row>
    <row r="5218" spans="1:9">
      <c r="A5218" t="n">
        <v>51824</v>
      </c>
      <c r="B5218" s="55" t="n">
        <v>45</v>
      </c>
      <c r="C5218" s="7" t="n">
        <v>11</v>
      </c>
      <c r="D5218" s="7" t="n">
        <v>3</v>
      </c>
      <c r="E5218" s="7" t="n">
        <v>40</v>
      </c>
      <c r="F5218" s="7" t="n">
        <v>0</v>
      </c>
    </row>
    <row r="5219" spans="1:9">
      <c r="A5219" t="s">
        <v>4</v>
      </c>
      <c r="B5219" s="4" t="s">
        <v>5</v>
      </c>
      <c r="C5219" s="4" t="s">
        <v>12</v>
      </c>
      <c r="D5219" s="4" t="s">
        <v>12</v>
      </c>
    </row>
    <row r="5220" spans="1:9">
      <c r="A5220" t="n">
        <v>51833</v>
      </c>
      <c r="B5220" s="61" t="n">
        <v>70</v>
      </c>
      <c r="C5220" s="7" t="s">
        <v>30</v>
      </c>
      <c r="D5220" s="7" t="s">
        <v>290</v>
      </c>
    </row>
    <row r="5221" spans="1:9">
      <c r="A5221" t="s">
        <v>4</v>
      </c>
      <c r="B5221" s="4" t="s">
        <v>5</v>
      </c>
      <c r="C5221" s="4" t="s">
        <v>7</v>
      </c>
      <c r="D5221" s="4" t="s">
        <v>9</v>
      </c>
      <c r="E5221" s="4" t="s">
        <v>12</v>
      </c>
      <c r="F5221" s="4" t="s">
        <v>12</v>
      </c>
      <c r="G5221" s="4" t="s">
        <v>12</v>
      </c>
      <c r="H5221" s="4" t="s">
        <v>12</v>
      </c>
    </row>
    <row r="5222" spans="1:9">
      <c r="A5222" t="n">
        <v>51846</v>
      </c>
      <c r="B5222" s="30" t="n">
        <v>51</v>
      </c>
      <c r="C5222" s="7" t="n">
        <v>3</v>
      </c>
      <c r="D5222" s="7" t="n">
        <v>29</v>
      </c>
      <c r="E5222" s="7" t="s">
        <v>609</v>
      </c>
      <c r="F5222" s="7" t="s">
        <v>246</v>
      </c>
      <c r="G5222" s="7" t="s">
        <v>245</v>
      </c>
      <c r="H5222" s="7" t="s">
        <v>246</v>
      </c>
    </row>
    <row r="5223" spans="1:9">
      <c r="A5223" t="s">
        <v>4</v>
      </c>
      <c r="B5223" s="4" t="s">
        <v>5</v>
      </c>
      <c r="C5223" s="4" t="s">
        <v>7</v>
      </c>
      <c r="D5223" s="4" t="s">
        <v>9</v>
      </c>
    </row>
    <row r="5224" spans="1:9">
      <c r="A5224" t="n">
        <v>51859</v>
      </c>
      <c r="B5224" s="25" t="n">
        <v>58</v>
      </c>
      <c r="C5224" s="7" t="n">
        <v>255</v>
      </c>
      <c r="D5224" s="7" t="n">
        <v>0</v>
      </c>
    </row>
    <row r="5225" spans="1:9">
      <c r="A5225" t="s">
        <v>4</v>
      </c>
      <c r="B5225" s="4" t="s">
        <v>5</v>
      </c>
      <c r="C5225" s="4" t="s">
        <v>9</v>
      </c>
      <c r="D5225" s="4" t="s">
        <v>9</v>
      </c>
      <c r="E5225" s="4" t="s">
        <v>10</v>
      </c>
      <c r="F5225" s="4" t="s">
        <v>10</v>
      </c>
      <c r="G5225" s="4" t="s">
        <v>10</v>
      </c>
      <c r="H5225" s="4" t="s">
        <v>10</v>
      </c>
      <c r="I5225" s="4" t="s">
        <v>7</v>
      </c>
      <c r="J5225" s="4" t="s">
        <v>9</v>
      </c>
    </row>
    <row r="5226" spans="1:9">
      <c r="A5226" t="n">
        <v>51863</v>
      </c>
      <c r="B5226" s="66" t="n">
        <v>55</v>
      </c>
      <c r="C5226" s="7" t="n">
        <v>0</v>
      </c>
      <c r="D5226" s="7" t="n">
        <v>65533</v>
      </c>
      <c r="E5226" s="7" t="n">
        <v>-12.7700004577637</v>
      </c>
      <c r="F5226" s="7" t="n">
        <v>0.00999999977648258</v>
      </c>
      <c r="G5226" s="7" t="n">
        <v>-22.1700000762939</v>
      </c>
      <c r="H5226" s="7" t="n">
        <v>1.20000004768372</v>
      </c>
      <c r="I5226" s="7" t="n">
        <v>1</v>
      </c>
      <c r="J5226" s="7" t="n">
        <v>0</v>
      </c>
    </row>
    <row r="5227" spans="1:9">
      <c r="A5227" t="s">
        <v>4</v>
      </c>
      <c r="B5227" s="4" t="s">
        <v>5</v>
      </c>
      <c r="C5227" s="4" t="s">
        <v>7</v>
      </c>
      <c r="D5227" s="4" t="s">
        <v>9</v>
      </c>
    </row>
    <row r="5228" spans="1:9">
      <c r="A5228" t="n">
        <v>51887</v>
      </c>
      <c r="B5228" s="55" t="n">
        <v>45</v>
      </c>
      <c r="C5228" s="7" t="n">
        <v>7</v>
      </c>
      <c r="D5228" s="7" t="n">
        <v>255</v>
      </c>
    </row>
    <row r="5229" spans="1:9">
      <c r="A5229" t="s">
        <v>4</v>
      </c>
      <c r="B5229" s="4" t="s">
        <v>5</v>
      </c>
      <c r="C5229" s="4" t="s">
        <v>12</v>
      </c>
      <c r="D5229" s="4" t="s">
        <v>9</v>
      </c>
    </row>
    <row r="5230" spans="1:9">
      <c r="A5230" t="n">
        <v>51891</v>
      </c>
      <c r="B5230" s="34" t="n">
        <v>29</v>
      </c>
      <c r="C5230" s="7" t="s">
        <v>516</v>
      </c>
      <c r="D5230" s="7" t="n">
        <v>65533</v>
      </c>
    </row>
    <row r="5231" spans="1:9">
      <c r="A5231" t="s">
        <v>4</v>
      </c>
      <c r="B5231" s="4" t="s">
        <v>5</v>
      </c>
      <c r="C5231" s="4" t="s">
        <v>7</v>
      </c>
      <c r="D5231" s="4" t="s">
        <v>9</v>
      </c>
      <c r="E5231" s="4" t="s">
        <v>12</v>
      </c>
    </row>
    <row r="5232" spans="1:9">
      <c r="A5232" t="n">
        <v>51907</v>
      </c>
      <c r="B5232" s="30" t="n">
        <v>51</v>
      </c>
      <c r="C5232" s="7" t="n">
        <v>4</v>
      </c>
      <c r="D5232" s="7" t="n">
        <v>29</v>
      </c>
      <c r="E5232" s="7" t="s">
        <v>278</v>
      </c>
    </row>
    <row r="5233" spans="1:10">
      <c r="A5233" t="s">
        <v>4</v>
      </c>
      <c r="B5233" s="4" t="s">
        <v>5</v>
      </c>
      <c r="C5233" s="4" t="s">
        <v>9</v>
      </c>
    </row>
    <row r="5234" spans="1:10">
      <c r="A5234" t="n">
        <v>51921</v>
      </c>
      <c r="B5234" s="26" t="n">
        <v>16</v>
      </c>
      <c r="C5234" s="7" t="n">
        <v>0</v>
      </c>
    </row>
    <row r="5235" spans="1:10">
      <c r="A5235" t="s">
        <v>4</v>
      </c>
      <c r="B5235" s="4" t="s">
        <v>5</v>
      </c>
      <c r="C5235" s="4" t="s">
        <v>9</v>
      </c>
      <c r="D5235" s="4" t="s">
        <v>7</v>
      </c>
      <c r="E5235" s="4" t="s">
        <v>11</v>
      </c>
      <c r="F5235" s="4" t="s">
        <v>52</v>
      </c>
      <c r="G5235" s="4" t="s">
        <v>7</v>
      </c>
      <c r="H5235" s="4" t="s">
        <v>7</v>
      </c>
    </row>
    <row r="5236" spans="1:10">
      <c r="A5236" t="n">
        <v>51924</v>
      </c>
      <c r="B5236" s="31" t="n">
        <v>26</v>
      </c>
      <c r="C5236" s="7" t="n">
        <v>29</v>
      </c>
      <c r="D5236" s="7" t="n">
        <v>17</v>
      </c>
      <c r="E5236" s="7" t="n">
        <v>39351</v>
      </c>
      <c r="F5236" s="7" t="s">
        <v>610</v>
      </c>
      <c r="G5236" s="7" t="n">
        <v>2</v>
      </c>
      <c r="H5236" s="7" t="n">
        <v>0</v>
      </c>
    </row>
    <row r="5237" spans="1:10">
      <c r="A5237" t="s">
        <v>4</v>
      </c>
      <c r="B5237" s="4" t="s">
        <v>5</v>
      </c>
    </row>
    <row r="5238" spans="1:10">
      <c r="A5238" t="n">
        <v>52015</v>
      </c>
      <c r="B5238" s="32" t="n">
        <v>28</v>
      </c>
    </row>
    <row r="5239" spans="1:10">
      <c r="A5239" t="s">
        <v>4</v>
      </c>
      <c r="B5239" s="4" t="s">
        <v>5</v>
      </c>
      <c r="C5239" s="4" t="s">
        <v>7</v>
      </c>
      <c r="D5239" s="4" t="s">
        <v>9</v>
      </c>
      <c r="E5239" s="4" t="s">
        <v>12</v>
      </c>
      <c r="F5239" s="4" t="s">
        <v>12</v>
      </c>
      <c r="G5239" s="4" t="s">
        <v>12</v>
      </c>
      <c r="H5239" s="4" t="s">
        <v>12</v>
      </c>
    </row>
    <row r="5240" spans="1:10">
      <c r="A5240" t="n">
        <v>52016</v>
      </c>
      <c r="B5240" s="30" t="n">
        <v>51</v>
      </c>
      <c r="C5240" s="7" t="n">
        <v>3</v>
      </c>
      <c r="D5240" s="7" t="n">
        <v>29</v>
      </c>
      <c r="E5240" s="7" t="s">
        <v>243</v>
      </c>
      <c r="F5240" s="7" t="s">
        <v>246</v>
      </c>
      <c r="G5240" s="7" t="s">
        <v>245</v>
      </c>
      <c r="H5240" s="7" t="s">
        <v>246</v>
      </c>
    </row>
    <row r="5241" spans="1:10">
      <c r="A5241" t="s">
        <v>4</v>
      </c>
      <c r="B5241" s="4" t="s">
        <v>5</v>
      </c>
      <c r="C5241" s="4" t="s">
        <v>9</v>
      </c>
      <c r="D5241" s="4" t="s">
        <v>7</v>
      </c>
      <c r="E5241" s="4" t="s">
        <v>7</v>
      </c>
      <c r="F5241" s="4" t="s">
        <v>12</v>
      </c>
    </row>
    <row r="5242" spans="1:10">
      <c r="A5242" t="n">
        <v>52029</v>
      </c>
      <c r="B5242" s="48" t="n">
        <v>47</v>
      </c>
      <c r="C5242" s="7" t="n">
        <v>29</v>
      </c>
      <c r="D5242" s="7" t="n">
        <v>0</v>
      </c>
      <c r="E5242" s="7" t="n">
        <v>0</v>
      </c>
      <c r="F5242" s="7" t="s">
        <v>606</v>
      </c>
    </row>
    <row r="5243" spans="1:10">
      <c r="A5243" t="s">
        <v>4</v>
      </c>
      <c r="B5243" s="4" t="s">
        <v>5</v>
      </c>
      <c r="C5243" s="4" t="s">
        <v>9</v>
      </c>
    </row>
    <row r="5244" spans="1:10">
      <c r="A5244" t="n">
        <v>52043</v>
      </c>
      <c r="B5244" s="26" t="n">
        <v>16</v>
      </c>
      <c r="C5244" s="7" t="n">
        <v>800</v>
      </c>
    </row>
    <row r="5245" spans="1:10">
      <c r="A5245" t="s">
        <v>4</v>
      </c>
      <c r="B5245" s="4" t="s">
        <v>5</v>
      </c>
      <c r="C5245" s="4" t="s">
        <v>7</v>
      </c>
      <c r="D5245" s="4" t="s">
        <v>10</v>
      </c>
      <c r="E5245" s="4" t="s">
        <v>10</v>
      </c>
      <c r="F5245" s="4" t="s">
        <v>10</v>
      </c>
    </row>
    <row r="5246" spans="1:10">
      <c r="A5246" t="n">
        <v>52046</v>
      </c>
      <c r="B5246" s="55" t="n">
        <v>45</v>
      </c>
      <c r="C5246" s="7" t="n">
        <v>9</v>
      </c>
      <c r="D5246" s="7" t="n">
        <v>0.0500000007450581</v>
      </c>
      <c r="E5246" s="7" t="n">
        <v>0.0500000007450581</v>
      </c>
      <c r="F5246" s="7" t="n">
        <v>0.200000002980232</v>
      </c>
    </row>
    <row r="5247" spans="1:10">
      <c r="A5247" t="s">
        <v>4</v>
      </c>
      <c r="B5247" s="4" t="s">
        <v>5</v>
      </c>
      <c r="C5247" s="4" t="s">
        <v>7</v>
      </c>
      <c r="D5247" s="4" t="s">
        <v>9</v>
      </c>
      <c r="E5247" s="4" t="s">
        <v>12</v>
      </c>
    </row>
    <row r="5248" spans="1:10">
      <c r="A5248" t="n">
        <v>52060</v>
      </c>
      <c r="B5248" s="30" t="n">
        <v>51</v>
      </c>
      <c r="C5248" s="7" t="n">
        <v>4</v>
      </c>
      <c r="D5248" s="7" t="n">
        <v>29</v>
      </c>
      <c r="E5248" s="7" t="s">
        <v>169</v>
      </c>
    </row>
    <row r="5249" spans="1:8">
      <c r="A5249" t="s">
        <v>4</v>
      </c>
      <c r="B5249" s="4" t="s">
        <v>5</v>
      </c>
      <c r="C5249" s="4" t="s">
        <v>9</v>
      </c>
    </row>
    <row r="5250" spans="1:8">
      <c r="A5250" t="n">
        <v>52073</v>
      </c>
      <c r="B5250" s="26" t="n">
        <v>16</v>
      </c>
      <c r="C5250" s="7" t="n">
        <v>0</v>
      </c>
    </row>
    <row r="5251" spans="1:8">
      <c r="A5251" t="s">
        <v>4</v>
      </c>
      <c r="B5251" s="4" t="s">
        <v>5</v>
      </c>
      <c r="C5251" s="4" t="s">
        <v>9</v>
      </c>
      <c r="D5251" s="4" t="s">
        <v>7</v>
      </c>
      <c r="E5251" s="4" t="s">
        <v>11</v>
      </c>
      <c r="F5251" s="4" t="s">
        <v>52</v>
      </c>
      <c r="G5251" s="4" t="s">
        <v>7</v>
      </c>
      <c r="H5251" s="4" t="s">
        <v>7</v>
      </c>
    </row>
    <row r="5252" spans="1:8">
      <c r="A5252" t="n">
        <v>52076</v>
      </c>
      <c r="B5252" s="31" t="n">
        <v>26</v>
      </c>
      <c r="C5252" s="7" t="n">
        <v>29</v>
      </c>
      <c r="D5252" s="7" t="n">
        <v>17</v>
      </c>
      <c r="E5252" s="7" t="n">
        <v>39352</v>
      </c>
      <c r="F5252" s="7" t="s">
        <v>611</v>
      </c>
      <c r="G5252" s="7" t="n">
        <v>2</v>
      </c>
      <c r="H5252" s="7" t="n">
        <v>0</v>
      </c>
    </row>
    <row r="5253" spans="1:8">
      <c r="A5253" t="s">
        <v>4</v>
      </c>
      <c r="B5253" s="4" t="s">
        <v>5</v>
      </c>
    </row>
    <row r="5254" spans="1:8">
      <c r="A5254" t="n">
        <v>52156</v>
      </c>
      <c r="B5254" s="32" t="n">
        <v>28</v>
      </c>
    </row>
    <row r="5255" spans="1:8">
      <c r="A5255" t="s">
        <v>4</v>
      </c>
      <c r="B5255" s="4" t="s">
        <v>5</v>
      </c>
      <c r="C5255" s="4" t="s">
        <v>12</v>
      </c>
      <c r="D5255" s="4" t="s">
        <v>9</v>
      </c>
    </row>
    <row r="5256" spans="1:8">
      <c r="A5256" t="n">
        <v>52157</v>
      </c>
      <c r="B5256" s="34" t="n">
        <v>29</v>
      </c>
      <c r="C5256" s="7" t="s">
        <v>13</v>
      </c>
      <c r="D5256" s="7" t="n">
        <v>65533</v>
      </c>
    </row>
    <row r="5257" spans="1:8">
      <c r="A5257" t="s">
        <v>4</v>
      </c>
      <c r="B5257" s="4" t="s">
        <v>5</v>
      </c>
      <c r="C5257" s="4" t="s">
        <v>7</v>
      </c>
      <c r="D5257" s="4" t="s">
        <v>9</v>
      </c>
      <c r="E5257" s="4" t="s">
        <v>10</v>
      </c>
    </row>
    <row r="5258" spans="1:8">
      <c r="A5258" t="n">
        <v>52161</v>
      </c>
      <c r="B5258" s="25" t="n">
        <v>58</v>
      </c>
      <c r="C5258" s="7" t="n">
        <v>101</v>
      </c>
      <c r="D5258" s="7" t="n">
        <v>500</v>
      </c>
      <c r="E5258" s="7" t="n">
        <v>1</v>
      </c>
    </row>
    <row r="5259" spans="1:8">
      <c r="A5259" t="s">
        <v>4</v>
      </c>
      <c r="B5259" s="4" t="s">
        <v>5</v>
      </c>
      <c r="C5259" s="4" t="s">
        <v>7</v>
      </c>
      <c r="D5259" s="4" t="s">
        <v>9</v>
      </c>
    </row>
    <row r="5260" spans="1:8">
      <c r="A5260" t="n">
        <v>52169</v>
      </c>
      <c r="B5260" s="25" t="n">
        <v>58</v>
      </c>
      <c r="C5260" s="7" t="n">
        <v>254</v>
      </c>
      <c r="D5260" s="7" t="n">
        <v>0</v>
      </c>
    </row>
    <row r="5261" spans="1:8">
      <c r="A5261" t="s">
        <v>4</v>
      </c>
      <c r="B5261" s="4" t="s">
        <v>5</v>
      </c>
      <c r="C5261" s="4" t="s">
        <v>7</v>
      </c>
      <c r="D5261" s="4" t="s">
        <v>7</v>
      </c>
      <c r="E5261" s="4" t="s">
        <v>10</v>
      </c>
      <c r="F5261" s="4" t="s">
        <v>10</v>
      </c>
      <c r="G5261" s="4" t="s">
        <v>10</v>
      </c>
      <c r="H5261" s="4" t="s">
        <v>9</v>
      </c>
    </row>
    <row r="5262" spans="1:8">
      <c r="A5262" t="n">
        <v>52173</v>
      </c>
      <c r="B5262" s="55" t="n">
        <v>45</v>
      </c>
      <c r="C5262" s="7" t="n">
        <v>2</v>
      </c>
      <c r="D5262" s="7" t="n">
        <v>3</v>
      </c>
      <c r="E5262" s="7" t="n">
        <v>-14.3500003814697</v>
      </c>
      <c r="F5262" s="7" t="n">
        <v>1.30999994277954</v>
      </c>
      <c r="G5262" s="7" t="n">
        <v>-21.4400005340576</v>
      </c>
      <c r="H5262" s="7" t="n">
        <v>0</v>
      </c>
    </row>
    <row r="5263" spans="1:8">
      <c r="A5263" t="s">
        <v>4</v>
      </c>
      <c r="B5263" s="4" t="s">
        <v>5</v>
      </c>
      <c r="C5263" s="4" t="s">
        <v>7</v>
      </c>
      <c r="D5263" s="4" t="s">
        <v>7</v>
      </c>
      <c r="E5263" s="4" t="s">
        <v>10</v>
      </c>
      <c r="F5263" s="4" t="s">
        <v>10</v>
      </c>
      <c r="G5263" s="4" t="s">
        <v>10</v>
      </c>
      <c r="H5263" s="4" t="s">
        <v>9</v>
      </c>
      <c r="I5263" s="4" t="s">
        <v>7</v>
      </c>
    </row>
    <row r="5264" spans="1:8">
      <c r="A5264" t="n">
        <v>52190</v>
      </c>
      <c r="B5264" s="55" t="n">
        <v>45</v>
      </c>
      <c r="C5264" s="7" t="n">
        <v>4</v>
      </c>
      <c r="D5264" s="7" t="n">
        <v>3</v>
      </c>
      <c r="E5264" s="7" t="n">
        <v>11.4099998474121</v>
      </c>
      <c r="F5264" s="7" t="n">
        <v>106.519996643066</v>
      </c>
      <c r="G5264" s="7" t="n">
        <v>0</v>
      </c>
      <c r="H5264" s="7" t="n">
        <v>0</v>
      </c>
      <c r="I5264" s="7" t="n">
        <v>1</v>
      </c>
    </row>
    <row r="5265" spans="1:9">
      <c r="A5265" t="s">
        <v>4</v>
      </c>
      <c r="B5265" s="4" t="s">
        <v>5</v>
      </c>
      <c r="C5265" s="4" t="s">
        <v>7</v>
      </c>
      <c r="D5265" s="4" t="s">
        <v>7</v>
      </c>
      <c r="E5265" s="4" t="s">
        <v>10</v>
      </c>
      <c r="F5265" s="4" t="s">
        <v>9</v>
      </c>
    </row>
    <row r="5266" spans="1:9">
      <c r="A5266" t="n">
        <v>52208</v>
      </c>
      <c r="B5266" s="55" t="n">
        <v>45</v>
      </c>
      <c r="C5266" s="7" t="n">
        <v>5</v>
      </c>
      <c r="D5266" s="7" t="n">
        <v>3</v>
      </c>
      <c r="E5266" s="7" t="n">
        <v>3.20000004768372</v>
      </c>
      <c r="F5266" s="7" t="n">
        <v>0</v>
      </c>
    </row>
    <row r="5267" spans="1:9">
      <c r="A5267" t="s">
        <v>4</v>
      </c>
      <c r="B5267" s="4" t="s">
        <v>5</v>
      </c>
      <c r="C5267" s="4" t="s">
        <v>7</v>
      </c>
      <c r="D5267" s="4" t="s">
        <v>7</v>
      </c>
      <c r="E5267" s="4" t="s">
        <v>10</v>
      </c>
      <c r="F5267" s="4" t="s">
        <v>9</v>
      </c>
    </row>
    <row r="5268" spans="1:9">
      <c r="A5268" t="n">
        <v>52217</v>
      </c>
      <c r="B5268" s="55" t="n">
        <v>45</v>
      </c>
      <c r="C5268" s="7" t="n">
        <v>11</v>
      </c>
      <c r="D5268" s="7" t="n">
        <v>3</v>
      </c>
      <c r="E5268" s="7" t="n">
        <v>40</v>
      </c>
      <c r="F5268" s="7" t="n">
        <v>0</v>
      </c>
    </row>
    <row r="5269" spans="1:9">
      <c r="A5269" t="s">
        <v>4</v>
      </c>
      <c r="B5269" s="4" t="s">
        <v>5</v>
      </c>
      <c r="C5269" s="4" t="s">
        <v>9</v>
      </c>
      <c r="D5269" s="4" t="s">
        <v>10</v>
      </c>
      <c r="E5269" s="4" t="s">
        <v>10</v>
      </c>
      <c r="F5269" s="4" t="s">
        <v>10</v>
      </c>
      <c r="G5269" s="4" t="s">
        <v>10</v>
      </c>
    </row>
    <row r="5270" spans="1:9">
      <c r="A5270" t="n">
        <v>52226</v>
      </c>
      <c r="B5270" s="42" t="n">
        <v>46</v>
      </c>
      <c r="C5270" s="7" t="n">
        <v>0</v>
      </c>
      <c r="D5270" s="7" t="n">
        <v>-12.7700004577637</v>
      </c>
      <c r="E5270" s="7" t="n">
        <v>0.00999999977648258</v>
      </c>
      <c r="F5270" s="7" t="n">
        <v>-22.1700000762939</v>
      </c>
      <c r="G5270" s="7" t="n">
        <v>270</v>
      </c>
    </row>
    <row r="5271" spans="1:9">
      <c r="A5271" t="s">
        <v>4</v>
      </c>
      <c r="B5271" s="4" t="s">
        <v>5</v>
      </c>
      <c r="C5271" s="4" t="s">
        <v>7</v>
      </c>
      <c r="D5271" s="4" t="s">
        <v>9</v>
      </c>
    </row>
    <row r="5272" spans="1:9">
      <c r="A5272" t="n">
        <v>52245</v>
      </c>
      <c r="B5272" s="25" t="n">
        <v>58</v>
      </c>
      <c r="C5272" s="7" t="n">
        <v>255</v>
      </c>
      <c r="D5272" s="7" t="n">
        <v>0</v>
      </c>
    </row>
    <row r="5273" spans="1:9">
      <c r="A5273" t="s">
        <v>4</v>
      </c>
      <c r="B5273" s="4" t="s">
        <v>5</v>
      </c>
      <c r="C5273" s="4" t="s">
        <v>7</v>
      </c>
      <c r="D5273" s="4" t="s">
        <v>9</v>
      </c>
      <c r="E5273" s="4" t="s">
        <v>7</v>
      </c>
      <c r="F5273" s="4" t="s">
        <v>14</v>
      </c>
    </row>
    <row r="5274" spans="1:9">
      <c r="A5274" t="n">
        <v>52249</v>
      </c>
      <c r="B5274" s="10" t="n">
        <v>5</v>
      </c>
      <c r="C5274" s="7" t="n">
        <v>30</v>
      </c>
      <c r="D5274" s="7" t="n">
        <v>8608</v>
      </c>
      <c r="E5274" s="7" t="n">
        <v>1</v>
      </c>
      <c r="F5274" s="11" t="n">
        <f t="normal" ca="1">A5286</f>
        <v>0</v>
      </c>
    </row>
    <row r="5275" spans="1:9">
      <c r="A5275" t="s">
        <v>4</v>
      </c>
      <c r="B5275" s="4" t="s">
        <v>5</v>
      </c>
      <c r="C5275" s="4" t="s">
        <v>7</v>
      </c>
      <c r="D5275" s="4" t="s">
        <v>9</v>
      </c>
      <c r="E5275" s="4" t="s">
        <v>12</v>
      </c>
    </row>
    <row r="5276" spans="1:9">
      <c r="A5276" t="n">
        <v>52258</v>
      </c>
      <c r="B5276" s="30" t="n">
        <v>51</v>
      </c>
      <c r="C5276" s="7" t="n">
        <v>4</v>
      </c>
      <c r="D5276" s="7" t="n">
        <v>0</v>
      </c>
      <c r="E5276" s="7" t="s">
        <v>612</v>
      </c>
    </row>
    <row r="5277" spans="1:9">
      <c r="A5277" t="s">
        <v>4</v>
      </c>
      <c r="B5277" s="4" t="s">
        <v>5</v>
      </c>
      <c r="C5277" s="4" t="s">
        <v>9</v>
      </c>
    </row>
    <row r="5278" spans="1:9">
      <c r="A5278" t="n">
        <v>52271</v>
      </c>
      <c r="B5278" s="26" t="n">
        <v>16</v>
      </c>
      <c r="C5278" s="7" t="n">
        <v>0</v>
      </c>
    </row>
    <row r="5279" spans="1:9">
      <c r="A5279" t="s">
        <v>4</v>
      </c>
      <c r="B5279" s="4" t="s">
        <v>5</v>
      </c>
      <c r="C5279" s="4" t="s">
        <v>9</v>
      </c>
      <c r="D5279" s="4" t="s">
        <v>7</v>
      </c>
      <c r="E5279" s="4" t="s">
        <v>11</v>
      </c>
      <c r="F5279" s="4" t="s">
        <v>52</v>
      </c>
      <c r="G5279" s="4" t="s">
        <v>7</v>
      </c>
      <c r="H5279" s="4" t="s">
        <v>7</v>
      </c>
    </row>
    <row r="5280" spans="1:9">
      <c r="A5280" t="n">
        <v>52274</v>
      </c>
      <c r="B5280" s="31" t="n">
        <v>26</v>
      </c>
      <c r="C5280" s="7" t="n">
        <v>0</v>
      </c>
      <c r="D5280" s="7" t="n">
        <v>17</v>
      </c>
      <c r="E5280" s="7" t="n">
        <v>62220</v>
      </c>
      <c r="F5280" s="7" t="s">
        <v>613</v>
      </c>
      <c r="G5280" s="7" t="n">
        <v>2</v>
      </c>
      <c r="H5280" s="7" t="n">
        <v>0</v>
      </c>
    </row>
    <row r="5281" spans="1:8">
      <c r="A5281" t="s">
        <v>4</v>
      </c>
      <c r="B5281" s="4" t="s">
        <v>5</v>
      </c>
    </row>
    <row r="5282" spans="1:8">
      <c r="A5282" t="n">
        <v>52327</v>
      </c>
      <c r="B5282" s="32" t="n">
        <v>28</v>
      </c>
    </row>
    <row r="5283" spans="1:8">
      <c r="A5283" t="s">
        <v>4</v>
      </c>
      <c r="B5283" s="4" t="s">
        <v>5</v>
      </c>
      <c r="C5283" s="4" t="s">
        <v>14</v>
      </c>
    </row>
    <row r="5284" spans="1:8">
      <c r="A5284" t="n">
        <v>52328</v>
      </c>
      <c r="B5284" s="19" t="n">
        <v>3</v>
      </c>
      <c r="C5284" s="11" t="n">
        <f t="normal" ca="1">A5294</f>
        <v>0</v>
      </c>
    </row>
    <row r="5285" spans="1:8">
      <c r="A5285" t="s">
        <v>4</v>
      </c>
      <c r="B5285" s="4" t="s">
        <v>5</v>
      </c>
      <c r="C5285" s="4" t="s">
        <v>7</v>
      </c>
      <c r="D5285" s="4" t="s">
        <v>9</v>
      </c>
      <c r="E5285" s="4" t="s">
        <v>12</v>
      </c>
    </row>
    <row r="5286" spans="1:8">
      <c r="A5286" t="n">
        <v>52333</v>
      </c>
      <c r="B5286" s="30" t="n">
        <v>51</v>
      </c>
      <c r="C5286" s="7" t="n">
        <v>4</v>
      </c>
      <c r="D5286" s="7" t="n">
        <v>0</v>
      </c>
      <c r="E5286" s="7" t="s">
        <v>612</v>
      </c>
    </row>
    <row r="5287" spans="1:8">
      <c r="A5287" t="s">
        <v>4</v>
      </c>
      <c r="B5287" s="4" t="s">
        <v>5</v>
      </c>
      <c r="C5287" s="4" t="s">
        <v>9</v>
      </c>
    </row>
    <row r="5288" spans="1:8">
      <c r="A5288" t="n">
        <v>52346</v>
      </c>
      <c r="B5288" s="26" t="n">
        <v>16</v>
      </c>
      <c r="C5288" s="7" t="n">
        <v>0</v>
      </c>
    </row>
    <row r="5289" spans="1:8">
      <c r="A5289" t="s">
        <v>4</v>
      </c>
      <c r="B5289" s="4" t="s">
        <v>5</v>
      </c>
      <c r="C5289" s="4" t="s">
        <v>9</v>
      </c>
      <c r="D5289" s="4" t="s">
        <v>7</v>
      </c>
      <c r="E5289" s="4" t="s">
        <v>11</v>
      </c>
      <c r="F5289" s="4" t="s">
        <v>52</v>
      </c>
      <c r="G5289" s="4" t="s">
        <v>7</v>
      </c>
      <c r="H5289" s="4" t="s">
        <v>7</v>
      </c>
    </row>
    <row r="5290" spans="1:8">
      <c r="A5290" t="n">
        <v>52349</v>
      </c>
      <c r="B5290" s="31" t="n">
        <v>26</v>
      </c>
      <c r="C5290" s="7" t="n">
        <v>0</v>
      </c>
      <c r="D5290" s="7" t="n">
        <v>17</v>
      </c>
      <c r="E5290" s="7" t="n">
        <v>62221</v>
      </c>
      <c r="F5290" s="7" t="s">
        <v>614</v>
      </c>
      <c r="G5290" s="7" t="n">
        <v>2</v>
      </c>
      <c r="H5290" s="7" t="n">
        <v>0</v>
      </c>
    </row>
    <row r="5291" spans="1:8">
      <c r="A5291" t="s">
        <v>4</v>
      </c>
      <c r="B5291" s="4" t="s">
        <v>5</v>
      </c>
    </row>
    <row r="5292" spans="1:8">
      <c r="A5292" t="n">
        <v>52405</v>
      </c>
      <c r="B5292" s="32" t="n">
        <v>28</v>
      </c>
    </row>
    <row r="5293" spans="1:8">
      <c r="A5293" t="s">
        <v>4</v>
      </c>
      <c r="B5293" s="4" t="s">
        <v>5</v>
      </c>
      <c r="C5293" s="4" t="s">
        <v>7</v>
      </c>
      <c r="D5293" s="4" t="s">
        <v>9</v>
      </c>
      <c r="E5293" s="4" t="s">
        <v>12</v>
      </c>
      <c r="F5293" s="4" t="s">
        <v>12</v>
      </c>
      <c r="G5293" s="4" t="s">
        <v>12</v>
      </c>
      <c r="H5293" s="4" t="s">
        <v>12</v>
      </c>
    </row>
    <row r="5294" spans="1:8">
      <c r="A5294" t="n">
        <v>52406</v>
      </c>
      <c r="B5294" s="30" t="n">
        <v>51</v>
      </c>
      <c r="C5294" s="7" t="n">
        <v>3</v>
      </c>
      <c r="D5294" s="7" t="n">
        <v>29</v>
      </c>
      <c r="E5294" s="7" t="s">
        <v>262</v>
      </c>
      <c r="F5294" s="7" t="s">
        <v>244</v>
      </c>
      <c r="G5294" s="7" t="s">
        <v>245</v>
      </c>
      <c r="H5294" s="7" t="s">
        <v>246</v>
      </c>
    </row>
    <row r="5295" spans="1:8">
      <c r="A5295" t="s">
        <v>4</v>
      </c>
      <c r="B5295" s="4" t="s">
        <v>5</v>
      </c>
      <c r="C5295" s="4" t="s">
        <v>9</v>
      </c>
      <c r="D5295" s="4" t="s">
        <v>7</v>
      </c>
      <c r="E5295" s="4" t="s">
        <v>10</v>
      </c>
      <c r="F5295" s="4" t="s">
        <v>9</v>
      </c>
    </row>
    <row r="5296" spans="1:8">
      <c r="A5296" t="n">
        <v>52419</v>
      </c>
      <c r="B5296" s="47" t="n">
        <v>59</v>
      </c>
      <c r="C5296" s="7" t="n">
        <v>29</v>
      </c>
      <c r="D5296" s="7" t="n">
        <v>16</v>
      </c>
      <c r="E5296" s="7" t="n">
        <v>0.150000005960464</v>
      </c>
      <c r="F5296" s="7" t="n">
        <v>0</v>
      </c>
    </row>
    <row r="5297" spans="1:8">
      <c r="A5297" t="s">
        <v>4</v>
      </c>
      <c r="B5297" s="4" t="s">
        <v>5</v>
      </c>
      <c r="C5297" s="4" t="s">
        <v>9</v>
      </c>
    </row>
    <row r="5298" spans="1:8">
      <c r="A5298" t="n">
        <v>52429</v>
      </c>
      <c r="B5298" s="26" t="n">
        <v>16</v>
      </c>
      <c r="C5298" s="7" t="n">
        <v>1000</v>
      </c>
    </row>
    <row r="5299" spans="1:8">
      <c r="A5299" t="s">
        <v>4</v>
      </c>
      <c r="B5299" s="4" t="s">
        <v>5</v>
      </c>
      <c r="C5299" s="4" t="s">
        <v>9</v>
      </c>
      <c r="D5299" s="4" t="s">
        <v>7</v>
      </c>
      <c r="E5299" s="4" t="s">
        <v>7</v>
      </c>
      <c r="F5299" s="4" t="s">
        <v>12</v>
      </c>
    </row>
    <row r="5300" spans="1:8">
      <c r="A5300" t="n">
        <v>52432</v>
      </c>
      <c r="B5300" s="48" t="n">
        <v>47</v>
      </c>
      <c r="C5300" s="7" t="n">
        <v>29</v>
      </c>
      <c r="D5300" s="7" t="n">
        <v>0</v>
      </c>
      <c r="E5300" s="7" t="n">
        <v>0</v>
      </c>
      <c r="F5300" s="7" t="s">
        <v>528</v>
      </c>
    </row>
    <row r="5301" spans="1:8">
      <c r="A5301" t="s">
        <v>4</v>
      </c>
      <c r="B5301" s="4" t="s">
        <v>5</v>
      </c>
      <c r="C5301" s="4" t="s">
        <v>9</v>
      </c>
      <c r="D5301" s="4" t="s">
        <v>9</v>
      </c>
      <c r="E5301" s="4" t="s">
        <v>10</v>
      </c>
      <c r="F5301" s="4" t="s">
        <v>7</v>
      </c>
    </row>
    <row r="5302" spans="1:8">
      <c r="A5302" t="n">
        <v>52450</v>
      </c>
      <c r="B5302" s="70" t="n">
        <v>53</v>
      </c>
      <c r="C5302" s="7" t="n">
        <v>29</v>
      </c>
      <c r="D5302" s="7" t="n">
        <v>0</v>
      </c>
      <c r="E5302" s="7" t="n">
        <v>10</v>
      </c>
      <c r="F5302" s="7" t="n">
        <v>1</v>
      </c>
    </row>
    <row r="5303" spans="1:8">
      <c r="A5303" t="s">
        <v>4</v>
      </c>
      <c r="B5303" s="4" t="s">
        <v>5</v>
      </c>
      <c r="C5303" s="4" t="s">
        <v>9</v>
      </c>
    </row>
    <row r="5304" spans="1:8">
      <c r="A5304" t="n">
        <v>52460</v>
      </c>
      <c r="B5304" s="26" t="n">
        <v>16</v>
      </c>
      <c r="C5304" s="7" t="n">
        <v>500</v>
      </c>
    </row>
    <row r="5305" spans="1:8">
      <c r="A5305" t="s">
        <v>4</v>
      </c>
      <c r="B5305" s="4" t="s">
        <v>5</v>
      </c>
      <c r="C5305" s="4" t="s">
        <v>7</v>
      </c>
      <c r="D5305" s="4" t="s">
        <v>9</v>
      </c>
      <c r="E5305" s="4" t="s">
        <v>10</v>
      </c>
    </row>
    <row r="5306" spans="1:8">
      <c r="A5306" t="n">
        <v>52463</v>
      </c>
      <c r="B5306" s="25" t="n">
        <v>58</v>
      </c>
      <c r="C5306" s="7" t="n">
        <v>101</v>
      </c>
      <c r="D5306" s="7" t="n">
        <v>300</v>
      </c>
      <c r="E5306" s="7" t="n">
        <v>1</v>
      </c>
    </row>
    <row r="5307" spans="1:8">
      <c r="A5307" t="s">
        <v>4</v>
      </c>
      <c r="B5307" s="4" t="s">
        <v>5</v>
      </c>
      <c r="C5307" s="4" t="s">
        <v>7</v>
      </c>
      <c r="D5307" s="4" t="s">
        <v>9</v>
      </c>
    </row>
    <row r="5308" spans="1:8">
      <c r="A5308" t="n">
        <v>52471</v>
      </c>
      <c r="B5308" s="25" t="n">
        <v>58</v>
      </c>
      <c r="C5308" s="7" t="n">
        <v>254</v>
      </c>
      <c r="D5308" s="7" t="n">
        <v>0</v>
      </c>
    </row>
    <row r="5309" spans="1:8">
      <c r="A5309" t="s">
        <v>4</v>
      </c>
      <c r="B5309" s="4" t="s">
        <v>5</v>
      </c>
      <c r="C5309" s="4" t="s">
        <v>7</v>
      </c>
      <c r="D5309" s="4" t="s">
        <v>7</v>
      </c>
      <c r="E5309" s="4" t="s">
        <v>10</v>
      </c>
      <c r="F5309" s="4" t="s">
        <v>10</v>
      </c>
      <c r="G5309" s="4" t="s">
        <v>10</v>
      </c>
      <c r="H5309" s="4" t="s">
        <v>9</v>
      </c>
    </row>
    <row r="5310" spans="1:8">
      <c r="A5310" t="n">
        <v>52475</v>
      </c>
      <c r="B5310" s="55" t="n">
        <v>45</v>
      </c>
      <c r="C5310" s="7" t="n">
        <v>2</v>
      </c>
      <c r="D5310" s="7" t="n">
        <v>3</v>
      </c>
      <c r="E5310" s="7" t="n">
        <v>-17.5400009155273</v>
      </c>
      <c r="F5310" s="7" t="n">
        <v>1.39999997615814</v>
      </c>
      <c r="G5310" s="7" t="n">
        <v>-19.7199993133545</v>
      </c>
      <c r="H5310" s="7" t="n">
        <v>0</v>
      </c>
    </row>
    <row r="5311" spans="1:8">
      <c r="A5311" t="s">
        <v>4</v>
      </c>
      <c r="B5311" s="4" t="s">
        <v>5</v>
      </c>
      <c r="C5311" s="4" t="s">
        <v>7</v>
      </c>
      <c r="D5311" s="4" t="s">
        <v>7</v>
      </c>
      <c r="E5311" s="4" t="s">
        <v>10</v>
      </c>
      <c r="F5311" s="4" t="s">
        <v>10</v>
      </c>
      <c r="G5311" s="4" t="s">
        <v>10</v>
      </c>
      <c r="H5311" s="4" t="s">
        <v>9</v>
      </c>
      <c r="I5311" s="4" t="s">
        <v>7</v>
      </c>
    </row>
    <row r="5312" spans="1:8">
      <c r="A5312" t="n">
        <v>52492</v>
      </c>
      <c r="B5312" s="55" t="n">
        <v>45</v>
      </c>
      <c r="C5312" s="7" t="n">
        <v>4</v>
      </c>
      <c r="D5312" s="7" t="n">
        <v>3</v>
      </c>
      <c r="E5312" s="7" t="n">
        <v>355.239990234375</v>
      </c>
      <c r="F5312" s="7" t="n">
        <v>73.3300018310547</v>
      </c>
      <c r="G5312" s="7" t="n">
        <v>4</v>
      </c>
      <c r="H5312" s="7" t="n">
        <v>0</v>
      </c>
      <c r="I5312" s="7" t="n">
        <v>0</v>
      </c>
    </row>
    <row r="5313" spans="1:9">
      <c r="A5313" t="s">
        <v>4</v>
      </c>
      <c r="B5313" s="4" t="s">
        <v>5</v>
      </c>
      <c r="C5313" s="4" t="s">
        <v>7</v>
      </c>
      <c r="D5313" s="4" t="s">
        <v>7</v>
      </c>
      <c r="E5313" s="4" t="s">
        <v>10</v>
      </c>
      <c r="F5313" s="4" t="s">
        <v>9</v>
      </c>
    </row>
    <row r="5314" spans="1:9">
      <c r="A5314" t="n">
        <v>52510</v>
      </c>
      <c r="B5314" s="55" t="n">
        <v>45</v>
      </c>
      <c r="C5314" s="7" t="n">
        <v>5</v>
      </c>
      <c r="D5314" s="7" t="n">
        <v>3</v>
      </c>
      <c r="E5314" s="7" t="n">
        <v>1.20000004768372</v>
      </c>
      <c r="F5314" s="7" t="n">
        <v>0</v>
      </c>
    </row>
    <row r="5315" spans="1:9">
      <c r="A5315" t="s">
        <v>4</v>
      </c>
      <c r="B5315" s="4" t="s">
        <v>5</v>
      </c>
      <c r="C5315" s="4" t="s">
        <v>7</v>
      </c>
      <c r="D5315" s="4" t="s">
        <v>7</v>
      </c>
      <c r="E5315" s="4" t="s">
        <v>10</v>
      </c>
      <c r="F5315" s="4" t="s">
        <v>9</v>
      </c>
    </row>
    <row r="5316" spans="1:9">
      <c r="A5316" t="n">
        <v>52519</v>
      </c>
      <c r="B5316" s="55" t="n">
        <v>45</v>
      </c>
      <c r="C5316" s="7" t="n">
        <v>11</v>
      </c>
      <c r="D5316" s="7" t="n">
        <v>3</v>
      </c>
      <c r="E5316" s="7" t="n">
        <v>40</v>
      </c>
      <c r="F5316" s="7" t="n">
        <v>0</v>
      </c>
    </row>
    <row r="5317" spans="1:9">
      <c r="A5317" t="s">
        <v>4</v>
      </c>
      <c r="B5317" s="4" t="s">
        <v>5</v>
      </c>
      <c r="C5317" s="4" t="s">
        <v>9</v>
      </c>
    </row>
    <row r="5318" spans="1:9">
      <c r="A5318" t="n">
        <v>52528</v>
      </c>
      <c r="B5318" s="69" t="n">
        <v>54</v>
      </c>
      <c r="C5318" s="7" t="n">
        <v>29</v>
      </c>
    </row>
    <row r="5319" spans="1:9">
      <c r="A5319" t="s">
        <v>4</v>
      </c>
      <c r="B5319" s="4" t="s">
        <v>5</v>
      </c>
      <c r="C5319" s="4" t="s">
        <v>9</v>
      </c>
      <c r="D5319" s="4" t="s">
        <v>9</v>
      </c>
      <c r="E5319" s="4" t="s">
        <v>9</v>
      </c>
    </row>
    <row r="5320" spans="1:9">
      <c r="A5320" t="n">
        <v>52531</v>
      </c>
      <c r="B5320" s="63" t="n">
        <v>61</v>
      </c>
      <c r="C5320" s="7" t="n">
        <v>29</v>
      </c>
      <c r="D5320" s="7" t="n">
        <v>0</v>
      </c>
      <c r="E5320" s="7" t="n">
        <v>1000</v>
      </c>
    </row>
    <row r="5321" spans="1:9">
      <c r="A5321" t="s">
        <v>4</v>
      </c>
      <c r="B5321" s="4" t="s">
        <v>5</v>
      </c>
      <c r="C5321" s="4" t="s">
        <v>7</v>
      </c>
      <c r="D5321" s="4" t="s">
        <v>9</v>
      </c>
    </row>
    <row r="5322" spans="1:9">
      <c r="A5322" t="n">
        <v>52538</v>
      </c>
      <c r="B5322" s="25" t="n">
        <v>58</v>
      </c>
      <c r="C5322" s="7" t="n">
        <v>255</v>
      </c>
      <c r="D5322" s="7" t="n">
        <v>0</v>
      </c>
    </row>
    <row r="5323" spans="1:9">
      <c r="A5323" t="s">
        <v>4</v>
      </c>
      <c r="B5323" s="4" t="s">
        <v>5</v>
      </c>
      <c r="C5323" s="4" t="s">
        <v>7</v>
      </c>
      <c r="D5323" s="4" t="s">
        <v>10</v>
      </c>
      <c r="E5323" s="4" t="s">
        <v>10</v>
      </c>
      <c r="F5323" s="4" t="s">
        <v>10</v>
      </c>
    </row>
    <row r="5324" spans="1:9">
      <c r="A5324" t="n">
        <v>52542</v>
      </c>
      <c r="B5324" s="55" t="n">
        <v>45</v>
      </c>
      <c r="C5324" s="7" t="n">
        <v>9</v>
      </c>
      <c r="D5324" s="7" t="n">
        <v>0.0399999991059303</v>
      </c>
      <c r="E5324" s="7" t="n">
        <v>0.0399999991059303</v>
      </c>
      <c r="F5324" s="7" t="n">
        <v>0.150000005960464</v>
      </c>
    </row>
    <row r="5325" spans="1:9">
      <c r="A5325" t="s">
        <v>4</v>
      </c>
      <c r="B5325" s="4" t="s">
        <v>5</v>
      </c>
      <c r="C5325" s="4" t="s">
        <v>12</v>
      </c>
      <c r="D5325" s="4" t="s">
        <v>9</v>
      </c>
    </row>
    <row r="5326" spans="1:9">
      <c r="A5326" t="n">
        <v>52556</v>
      </c>
      <c r="B5326" s="34" t="n">
        <v>29</v>
      </c>
      <c r="C5326" s="7" t="s">
        <v>516</v>
      </c>
      <c r="D5326" s="7" t="n">
        <v>65533</v>
      </c>
    </row>
    <row r="5327" spans="1:9">
      <c r="A5327" t="s">
        <v>4</v>
      </c>
      <c r="B5327" s="4" t="s">
        <v>5</v>
      </c>
      <c r="C5327" s="4" t="s">
        <v>7</v>
      </c>
      <c r="D5327" s="4" t="s">
        <v>9</v>
      </c>
      <c r="E5327" s="4" t="s">
        <v>12</v>
      </c>
    </row>
    <row r="5328" spans="1:9">
      <c r="A5328" t="n">
        <v>52572</v>
      </c>
      <c r="B5328" s="30" t="n">
        <v>51</v>
      </c>
      <c r="C5328" s="7" t="n">
        <v>4</v>
      </c>
      <c r="D5328" s="7" t="n">
        <v>29</v>
      </c>
      <c r="E5328" s="7" t="s">
        <v>431</v>
      </c>
    </row>
    <row r="5329" spans="1:6">
      <c r="A5329" t="s">
        <v>4</v>
      </c>
      <c r="B5329" s="4" t="s">
        <v>5</v>
      </c>
      <c r="C5329" s="4" t="s">
        <v>9</v>
      </c>
    </row>
    <row r="5330" spans="1:6">
      <c r="A5330" t="n">
        <v>52585</v>
      </c>
      <c r="B5330" s="26" t="n">
        <v>16</v>
      </c>
      <c r="C5330" s="7" t="n">
        <v>0</v>
      </c>
    </row>
    <row r="5331" spans="1:6">
      <c r="A5331" t="s">
        <v>4</v>
      </c>
      <c r="B5331" s="4" t="s">
        <v>5</v>
      </c>
      <c r="C5331" s="4" t="s">
        <v>9</v>
      </c>
      <c r="D5331" s="4" t="s">
        <v>7</v>
      </c>
      <c r="E5331" s="4" t="s">
        <v>11</v>
      </c>
      <c r="F5331" s="4" t="s">
        <v>52</v>
      </c>
      <c r="G5331" s="4" t="s">
        <v>7</v>
      </c>
      <c r="H5331" s="4" t="s">
        <v>7</v>
      </c>
      <c r="I5331" s="4" t="s">
        <v>7</v>
      </c>
      <c r="J5331" s="4" t="s">
        <v>11</v>
      </c>
      <c r="K5331" s="4" t="s">
        <v>52</v>
      </c>
      <c r="L5331" s="4" t="s">
        <v>7</v>
      </c>
      <c r="M5331" s="4" t="s">
        <v>7</v>
      </c>
    </row>
    <row r="5332" spans="1:6">
      <c r="A5332" t="n">
        <v>52588</v>
      </c>
      <c r="B5332" s="31" t="n">
        <v>26</v>
      </c>
      <c r="C5332" s="7" t="n">
        <v>29</v>
      </c>
      <c r="D5332" s="7" t="n">
        <v>17</v>
      </c>
      <c r="E5332" s="7" t="n">
        <v>39353</v>
      </c>
      <c r="F5332" s="7" t="s">
        <v>615</v>
      </c>
      <c r="G5332" s="7" t="n">
        <v>2</v>
      </c>
      <c r="H5332" s="7" t="n">
        <v>3</v>
      </c>
      <c r="I5332" s="7" t="n">
        <v>17</v>
      </c>
      <c r="J5332" s="7" t="n">
        <v>39354</v>
      </c>
      <c r="K5332" s="7" t="s">
        <v>616</v>
      </c>
      <c r="L5332" s="7" t="n">
        <v>2</v>
      </c>
      <c r="M5332" s="7" t="n">
        <v>0</v>
      </c>
    </row>
    <row r="5333" spans="1:6">
      <c r="A5333" t="s">
        <v>4</v>
      </c>
      <c r="B5333" s="4" t="s">
        <v>5</v>
      </c>
    </row>
    <row r="5334" spans="1:6">
      <c r="A5334" t="n">
        <v>52670</v>
      </c>
      <c r="B5334" s="32" t="n">
        <v>28</v>
      </c>
    </row>
    <row r="5335" spans="1:6">
      <c r="A5335" t="s">
        <v>4</v>
      </c>
      <c r="B5335" s="4" t="s">
        <v>5</v>
      </c>
      <c r="C5335" s="4" t="s">
        <v>12</v>
      </c>
      <c r="D5335" s="4" t="s">
        <v>9</v>
      </c>
    </row>
    <row r="5336" spans="1:6">
      <c r="A5336" t="n">
        <v>52671</v>
      </c>
      <c r="B5336" s="34" t="n">
        <v>29</v>
      </c>
      <c r="C5336" s="7" t="s">
        <v>13</v>
      </c>
      <c r="D5336" s="7" t="n">
        <v>65533</v>
      </c>
    </row>
    <row r="5337" spans="1:6">
      <c r="A5337" t="s">
        <v>4</v>
      </c>
      <c r="B5337" s="4" t="s">
        <v>5</v>
      </c>
      <c r="C5337" s="4" t="s">
        <v>7</v>
      </c>
      <c r="D5337" s="4" t="s">
        <v>9</v>
      </c>
      <c r="E5337" s="4" t="s">
        <v>10</v>
      </c>
    </row>
    <row r="5338" spans="1:6">
      <c r="A5338" t="n">
        <v>52675</v>
      </c>
      <c r="B5338" s="25" t="n">
        <v>58</v>
      </c>
      <c r="C5338" s="7" t="n">
        <v>101</v>
      </c>
      <c r="D5338" s="7" t="n">
        <v>500</v>
      </c>
      <c r="E5338" s="7" t="n">
        <v>1</v>
      </c>
    </row>
    <row r="5339" spans="1:6">
      <c r="A5339" t="s">
        <v>4</v>
      </c>
      <c r="B5339" s="4" t="s">
        <v>5</v>
      </c>
      <c r="C5339" s="4" t="s">
        <v>7</v>
      </c>
      <c r="D5339" s="4" t="s">
        <v>9</v>
      </c>
    </row>
    <row r="5340" spans="1:6">
      <c r="A5340" t="n">
        <v>52683</v>
      </c>
      <c r="B5340" s="25" t="n">
        <v>58</v>
      </c>
      <c r="C5340" s="7" t="n">
        <v>254</v>
      </c>
      <c r="D5340" s="7" t="n">
        <v>0</v>
      </c>
    </row>
    <row r="5341" spans="1:6">
      <c r="A5341" t="s">
        <v>4</v>
      </c>
      <c r="B5341" s="4" t="s">
        <v>5</v>
      </c>
      <c r="C5341" s="4" t="s">
        <v>7</v>
      </c>
      <c r="D5341" s="4" t="s">
        <v>7</v>
      </c>
      <c r="E5341" s="4" t="s">
        <v>10</v>
      </c>
      <c r="F5341" s="4" t="s">
        <v>10</v>
      </c>
      <c r="G5341" s="4" t="s">
        <v>10</v>
      </c>
      <c r="H5341" s="4" t="s">
        <v>9</v>
      </c>
    </row>
    <row r="5342" spans="1:6">
      <c r="A5342" t="n">
        <v>52687</v>
      </c>
      <c r="B5342" s="55" t="n">
        <v>45</v>
      </c>
      <c r="C5342" s="7" t="n">
        <v>2</v>
      </c>
      <c r="D5342" s="7" t="n">
        <v>3</v>
      </c>
      <c r="E5342" s="7" t="n">
        <v>-17.3500003814697</v>
      </c>
      <c r="F5342" s="7" t="n">
        <v>1.42999994754791</v>
      </c>
      <c r="G5342" s="7" t="n">
        <v>-19.8700008392334</v>
      </c>
      <c r="H5342" s="7" t="n">
        <v>0</v>
      </c>
    </row>
    <row r="5343" spans="1:6">
      <c r="A5343" t="s">
        <v>4</v>
      </c>
      <c r="B5343" s="4" t="s">
        <v>5</v>
      </c>
      <c r="C5343" s="4" t="s">
        <v>7</v>
      </c>
      <c r="D5343" s="4" t="s">
        <v>7</v>
      </c>
      <c r="E5343" s="4" t="s">
        <v>10</v>
      </c>
      <c r="F5343" s="4" t="s">
        <v>10</v>
      </c>
      <c r="G5343" s="4" t="s">
        <v>10</v>
      </c>
      <c r="H5343" s="4" t="s">
        <v>9</v>
      </c>
      <c r="I5343" s="4" t="s">
        <v>7</v>
      </c>
    </row>
    <row r="5344" spans="1:6">
      <c r="A5344" t="n">
        <v>52704</v>
      </c>
      <c r="B5344" s="55" t="n">
        <v>45</v>
      </c>
      <c r="C5344" s="7" t="n">
        <v>4</v>
      </c>
      <c r="D5344" s="7" t="n">
        <v>3</v>
      </c>
      <c r="E5344" s="7" t="n">
        <v>7.55000019073486</v>
      </c>
      <c r="F5344" s="7" t="n">
        <v>277.510009765625</v>
      </c>
      <c r="G5344" s="7" t="n">
        <v>0</v>
      </c>
      <c r="H5344" s="7" t="n">
        <v>0</v>
      </c>
      <c r="I5344" s="7" t="n">
        <v>1</v>
      </c>
    </row>
    <row r="5345" spans="1:13">
      <c r="A5345" t="s">
        <v>4</v>
      </c>
      <c r="B5345" s="4" t="s">
        <v>5</v>
      </c>
      <c r="C5345" s="4" t="s">
        <v>7</v>
      </c>
      <c r="D5345" s="4" t="s">
        <v>7</v>
      </c>
      <c r="E5345" s="4" t="s">
        <v>10</v>
      </c>
      <c r="F5345" s="4" t="s">
        <v>9</v>
      </c>
    </row>
    <row r="5346" spans="1:13">
      <c r="A5346" t="n">
        <v>52722</v>
      </c>
      <c r="B5346" s="55" t="n">
        <v>45</v>
      </c>
      <c r="C5346" s="7" t="n">
        <v>5</v>
      </c>
      <c r="D5346" s="7" t="n">
        <v>3</v>
      </c>
      <c r="E5346" s="7" t="n">
        <v>1.20000004768372</v>
      </c>
      <c r="F5346" s="7" t="n">
        <v>0</v>
      </c>
    </row>
    <row r="5347" spans="1:13">
      <c r="A5347" t="s">
        <v>4</v>
      </c>
      <c r="B5347" s="4" t="s">
        <v>5</v>
      </c>
      <c r="C5347" s="4" t="s">
        <v>7</v>
      </c>
      <c r="D5347" s="4" t="s">
        <v>7</v>
      </c>
      <c r="E5347" s="4" t="s">
        <v>10</v>
      </c>
      <c r="F5347" s="4" t="s">
        <v>9</v>
      </c>
    </row>
    <row r="5348" spans="1:13">
      <c r="A5348" t="n">
        <v>52731</v>
      </c>
      <c r="B5348" s="55" t="n">
        <v>45</v>
      </c>
      <c r="C5348" s="7" t="n">
        <v>11</v>
      </c>
      <c r="D5348" s="7" t="n">
        <v>3</v>
      </c>
      <c r="E5348" s="7" t="n">
        <v>40</v>
      </c>
      <c r="F5348" s="7" t="n">
        <v>0</v>
      </c>
    </row>
    <row r="5349" spans="1:13">
      <c r="A5349" t="s">
        <v>4</v>
      </c>
      <c r="B5349" s="4" t="s">
        <v>5</v>
      </c>
      <c r="C5349" s="4" t="s">
        <v>7</v>
      </c>
      <c r="D5349" s="4" t="s">
        <v>9</v>
      </c>
    </row>
    <row r="5350" spans="1:13">
      <c r="A5350" t="n">
        <v>52740</v>
      </c>
      <c r="B5350" s="25" t="n">
        <v>58</v>
      </c>
      <c r="C5350" s="7" t="n">
        <v>255</v>
      </c>
      <c r="D5350" s="7" t="n">
        <v>0</v>
      </c>
    </row>
    <row r="5351" spans="1:13">
      <c r="A5351" t="s">
        <v>4</v>
      </c>
      <c r="B5351" s="4" t="s">
        <v>5</v>
      </c>
      <c r="C5351" s="4" t="s">
        <v>7</v>
      </c>
      <c r="D5351" s="4" t="s">
        <v>9</v>
      </c>
      <c r="E5351" s="4" t="s">
        <v>12</v>
      </c>
    </row>
    <row r="5352" spans="1:13">
      <c r="A5352" t="n">
        <v>52744</v>
      </c>
      <c r="B5352" s="30" t="n">
        <v>51</v>
      </c>
      <c r="C5352" s="7" t="n">
        <v>4</v>
      </c>
      <c r="D5352" s="7" t="n">
        <v>0</v>
      </c>
      <c r="E5352" s="7" t="s">
        <v>119</v>
      </c>
    </row>
    <row r="5353" spans="1:13">
      <c r="A5353" t="s">
        <v>4</v>
      </c>
      <c r="B5353" s="4" t="s">
        <v>5</v>
      </c>
      <c r="C5353" s="4" t="s">
        <v>9</v>
      </c>
    </row>
    <row r="5354" spans="1:13">
      <c r="A5354" t="n">
        <v>52757</v>
      </c>
      <c r="B5354" s="26" t="n">
        <v>16</v>
      </c>
      <c r="C5354" s="7" t="n">
        <v>0</v>
      </c>
    </row>
    <row r="5355" spans="1:13">
      <c r="A5355" t="s">
        <v>4</v>
      </c>
      <c r="B5355" s="4" t="s">
        <v>5</v>
      </c>
      <c r="C5355" s="4" t="s">
        <v>9</v>
      </c>
      <c r="D5355" s="4" t="s">
        <v>7</v>
      </c>
      <c r="E5355" s="4" t="s">
        <v>11</v>
      </c>
      <c r="F5355" s="4" t="s">
        <v>52</v>
      </c>
      <c r="G5355" s="4" t="s">
        <v>7</v>
      </c>
      <c r="H5355" s="4" t="s">
        <v>7</v>
      </c>
      <c r="I5355" s="4" t="s">
        <v>7</v>
      </c>
      <c r="J5355" s="4" t="s">
        <v>11</v>
      </c>
      <c r="K5355" s="4" t="s">
        <v>52</v>
      </c>
      <c r="L5355" s="4" t="s">
        <v>7</v>
      </c>
      <c r="M5355" s="4" t="s">
        <v>7</v>
      </c>
    </row>
    <row r="5356" spans="1:13">
      <c r="A5356" t="n">
        <v>52760</v>
      </c>
      <c r="B5356" s="31" t="n">
        <v>26</v>
      </c>
      <c r="C5356" s="7" t="n">
        <v>0</v>
      </c>
      <c r="D5356" s="7" t="n">
        <v>17</v>
      </c>
      <c r="E5356" s="7" t="n">
        <v>62222</v>
      </c>
      <c r="F5356" s="7" t="s">
        <v>617</v>
      </c>
      <c r="G5356" s="7" t="n">
        <v>2</v>
      </c>
      <c r="H5356" s="7" t="n">
        <v>3</v>
      </c>
      <c r="I5356" s="7" t="n">
        <v>17</v>
      </c>
      <c r="J5356" s="7" t="n">
        <v>62223</v>
      </c>
      <c r="K5356" s="7" t="s">
        <v>618</v>
      </c>
      <c r="L5356" s="7" t="n">
        <v>2</v>
      </c>
      <c r="M5356" s="7" t="n">
        <v>0</v>
      </c>
    </row>
    <row r="5357" spans="1:13">
      <c r="A5357" t="s">
        <v>4</v>
      </c>
      <c r="B5357" s="4" t="s">
        <v>5</v>
      </c>
    </row>
    <row r="5358" spans="1:13">
      <c r="A5358" t="n">
        <v>52853</v>
      </c>
      <c r="B5358" s="32" t="n">
        <v>28</v>
      </c>
    </row>
    <row r="5359" spans="1:13">
      <c r="A5359" t="s">
        <v>4</v>
      </c>
      <c r="B5359" s="4" t="s">
        <v>5</v>
      </c>
      <c r="C5359" s="4" t="s">
        <v>7</v>
      </c>
      <c r="D5359" s="4" t="s">
        <v>9</v>
      </c>
      <c r="E5359" s="4" t="s">
        <v>10</v>
      </c>
    </row>
    <row r="5360" spans="1:13">
      <c r="A5360" t="n">
        <v>52854</v>
      </c>
      <c r="B5360" s="25" t="n">
        <v>58</v>
      </c>
      <c r="C5360" s="7" t="n">
        <v>101</v>
      </c>
      <c r="D5360" s="7" t="n">
        <v>500</v>
      </c>
      <c r="E5360" s="7" t="n">
        <v>1</v>
      </c>
    </row>
    <row r="5361" spans="1:13">
      <c r="A5361" t="s">
        <v>4</v>
      </c>
      <c r="B5361" s="4" t="s">
        <v>5</v>
      </c>
      <c r="C5361" s="4" t="s">
        <v>7</v>
      </c>
      <c r="D5361" s="4" t="s">
        <v>9</v>
      </c>
    </row>
    <row r="5362" spans="1:13">
      <c r="A5362" t="n">
        <v>52862</v>
      </c>
      <c r="B5362" s="25" t="n">
        <v>58</v>
      </c>
      <c r="C5362" s="7" t="n">
        <v>254</v>
      </c>
      <c r="D5362" s="7" t="n">
        <v>0</v>
      </c>
    </row>
    <row r="5363" spans="1:13">
      <c r="A5363" t="s">
        <v>4</v>
      </c>
      <c r="B5363" s="4" t="s">
        <v>5</v>
      </c>
      <c r="C5363" s="4" t="s">
        <v>7</v>
      </c>
      <c r="D5363" s="4" t="s">
        <v>7</v>
      </c>
      <c r="E5363" s="4" t="s">
        <v>10</v>
      </c>
      <c r="F5363" s="4" t="s">
        <v>10</v>
      </c>
      <c r="G5363" s="4" t="s">
        <v>10</v>
      </c>
      <c r="H5363" s="4" t="s">
        <v>9</v>
      </c>
    </row>
    <row r="5364" spans="1:13">
      <c r="A5364" t="n">
        <v>52866</v>
      </c>
      <c r="B5364" s="55" t="n">
        <v>45</v>
      </c>
      <c r="C5364" s="7" t="n">
        <v>2</v>
      </c>
      <c r="D5364" s="7" t="n">
        <v>3</v>
      </c>
      <c r="E5364" s="7" t="n">
        <v>-17.2800006866455</v>
      </c>
      <c r="F5364" s="7" t="n">
        <v>1.44000005722046</v>
      </c>
      <c r="G5364" s="7" t="n">
        <v>-19.6399993896484</v>
      </c>
      <c r="H5364" s="7" t="n">
        <v>0</v>
      </c>
    </row>
    <row r="5365" spans="1:13">
      <c r="A5365" t="s">
        <v>4</v>
      </c>
      <c r="B5365" s="4" t="s">
        <v>5</v>
      </c>
      <c r="C5365" s="4" t="s">
        <v>7</v>
      </c>
      <c r="D5365" s="4" t="s">
        <v>7</v>
      </c>
      <c r="E5365" s="4" t="s">
        <v>10</v>
      </c>
      <c r="F5365" s="4" t="s">
        <v>10</v>
      </c>
      <c r="G5365" s="4" t="s">
        <v>10</v>
      </c>
      <c r="H5365" s="4" t="s">
        <v>9</v>
      </c>
      <c r="I5365" s="4" t="s">
        <v>7</v>
      </c>
    </row>
    <row r="5366" spans="1:13">
      <c r="A5366" t="n">
        <v>52883</v>
      </c>
      <c r="B5366" s="55" t="n">
        <v>45</v>
      </c>
      <c r="C5366" s="7" t="n">
        <v>4</v>
      </c>
      <c r="D5366" s="7" t="n">
        <v>3</v>
      </c>
      <c r="E5366" s="7" t="n">
        <v>355.690002441406</v>
      </c>
      <c r="F5366" s="7" t="n">
        <v>142.169998168945</v>
      </c>
      <c r="G5366" s="7" t="n">
        <v>-4</v>
      </c>
      <c r="H5366" s="7" t="n">
        <v>0</v>
      </c>
      <c r="I5366" s="7" t="n">
        <v>0</v>
      </c>
    </row>
    <row r="5367" spans="1:13">
      <c r="A5367" t="s">
        <v>4</v>
      </c>
      <c r="B5367" s="4" t="s">
        <v>5</v>
      </c>
      <c r="C5367" s="4" t="s">
        <v>7</v>
      </c>
      <c r="D5367" s="4" t="s">
        <v>7</v>
      </c>
      <c r="E5367" s="4" t="s">
        <v>10</v>
      </c>
      <c r="F5367" s="4" t="s">
        <v>9</v>
      </c>
    </row>
    <row r="5368" spans="1:13">
      <c r="A5368" t="n">
        <v>52901</v>
      </c>
      <c r="B5368" s="55" t="n">
        <v>45</v>
      </c>
      <c r="C5368" s="7" t="n">
        <v>5</v>
      </c>
      <c r="D5368" s="7" t="n">
        <v>3</v>
      </c>
      <c r="E5368" s="7" t="n">
        <v>1.20000004768372</v>
      </c>
      <c r="F5368" s="7" t="n">
        <v>0</v>
      </c>
    </row>
    <row r="5369" spans="1:13">
      <c r="A5369" t="s">
        <v>4</v>
      </c>
      <c r="B5369" s="4" t="s">
        <v>5</v>
      </c>
      <c r="C5369" s="4" t="s">
        <v>7</v>
      </c>
      <c r="D5369" s="4" t="s">
        <v>7</v>
      </c>
      <c r="E5369" s="4" t="s">
        <v>10</v>
      </c>
      <c r="F5369" s="4" t="s">
        <v>9</v>
      </c>
    </row>
    <row r="5370" spans="1:13">
      <c r="A5370" t="n">
        <v>52910</v>
      </c>
      <c r="B5370" s="55" t="n">
        <v>45</v>
      </c>
      <c r="C5370" s="7" t="n">
        <v>5</v>
      </c>
      <c r="D5370" s="7" t="n">
        <v>3</v>
      </c>
      <c r="E5370" s="7" t="n">
        <v>1.10000002384186</v>
      </c>
      <c r="F5370" s="7" t="n">
        <v>10000</v>
      </c>
    </row>
    <row r="5371" spans="1:13">
      <c r="A5371" t="s">
        <v>4</v>
      </c>
      <c r="B5371" s="4" t="s">
        <v>5</v>
      </c>
      <c r="C5371" s="4" t="s">
        <v>7</v>
      </c>
      <c r="D5371" s="4" t="s">
        <v>7</v>
      </c>
      <c r="E5371" s="4" t="s">
        <v>10</v>
      </c>
      <c r="F5371" s="4" t="s">
        <v>9</v>
      </c>
    </row>
    <row r="5372" spans="1:13">
      <c r="A5372" t="n">
        <v>52919</v>
      </c>
      <c r="B5372" s="55" t="n">
        <v>45</v>
      </c>
      <c r="C5372" s="7" t="n">
        <v>11</v>
      </c>
      <c r="D5372" s="7" t="n">
        <v>3</v>
      </c>
      <c r="E5372" s="7" t="n">
        <v>40</v>
      </c>
      <c r="F5372" s="7" t="n">
        <v>0</v>
      </c>
    </row>
    <row r="5373" spans="1:13">
      <c r="A5373" t="s">
        <v>4</v>
      </c>
      <c r="B5373" s="4" t="s">
        <v>5</v>
      </c>
      <c r="C5373" s="4" t="s">
        <v>7</v>
      </c>
      <c r="D5373" s="4" t="s">
        <v>9</v>
      </c>
    </row>
    <row r="5374" spans="1:13">
      <c r="A5374" t="n">
        <v>52928</v>
      </c>
      <c r="B5374" s="25" t="n">
        <v>58</v>
      </c>
      <c r="C5374" s="7" t="n">
        <v>255</v>
      </c>
      <c r="D5374" s="7" t="n">
        <v>0</v>
      </c>
    </row>
    <row r="5375" spans="1:13">
      <c r="A5375" t="s">
        <v>4</v>
      </c>
      <c r="B5375" s="4" t="s">
        <v>5</v>
      </c>
      <c r="C5375" s="4" t="s">
        <v>7</v>
      </c>
      <c r="D5375" s="4" t="s">
        <v>9</v>
      </c>
      <c r="E5375" s="4" t="s">
        <v>12</v>
      </c>
      <c r="F5375" s="4" t="s">
        <v>12</v>
      </c>
      <c r="G5375" s="4" t="s">
        <v>12</v>
      </c>
      <c r="H5375" s="4" t="s">
        <v>12</v>
      </c>
    </row>
    <row r="5376" spans="1:13">
      <c r="A5376" t="n">
        <v>52932</v>
      </c>
      <c r="B5376" s="30" t="n">
        <v>51</v>
      </c>
      <c r="C5376" s="7" t="n">
        <v>3</v>
      </c>
      <c r="D5376" s="7" t="n">
        <v>29</v>
      </c>
      <c r="E5376" s="7" t="s">
        <v>343</v>
      </c>
      <c r="F5376" s="7" t="s">
        <v>244</v>
      </c>
      <c r="G5376" s="7" t="s">
        <v>245</v>
      </c>
      <c r="H5376" s="7" t="s">
        <v>246</v>
      </c>
    </row>
    <row r="5377" spans="1:9">
      <c r="A5377" t="s">
        <v>4</v>
      </c>
      <c r="B5377" s="4" t="s">
        <v>5</v>
      </c>
      <c r="C5377" s="4" t="s">
        <v>9</v>
      </c>
      <c r="D5377" s="4" t="s">
        <v>7</v>
      </c>
      <c r="E5377" s="4" t="s">
        <v>7</v>
      </c>
      <c r="F5377" s="4" t="s">
        <v>12</v>
      </c>
    </row>
    <row r="5378" spans="1:9">
      <c r="A5378" t="n">
        <v>52945</v>
      </c>
      <c r="B5378" s="46" t="n">
        <v>20</v>
      </c>
      <c r="C5378" s="7" t="n">
        <v>29</v>
      </c>
      <c r="D5378" s="7" t="n">
        <v>2</v>
      </c>
      <c r="E5378" s="7" t="n">
        <v>10</v>
      </c>
      <c r="F5378" s="7" t="s">
        <v>251</v>
      </c>
    </row>
    <row r="5379" spans="1:9">
      <c r="A5379" t="s">
        <v>4</v>
      </c>
      <c r="B5379" s="4" t="s">
        <v>5</v>
      </c>
      <c r="C5379" s="4" t="s">
        <v>9</v>
      </c>
    </row>
    <row r="5380" spans="1:9">
      <c r="A5380" t="n">
        <v>52965</v>
      </c>
      <c r="B5380" s="26" t="n">
        <v>16</v>
      </c>
      <c r="C5380" s="7" t="n">
        <v>300</v>
      </c>
    </row>
    <row r="5381" spans="1:9">
      <c r="A5381" t="s">
        <v>4</v>
      </c>
      <c r="B5381" s="4" t="s">
        <v>5</v>
      </c>
      <c r="C5381" s="4" t="s">
        <v>7</v>
      </c>
      <c r="D5381" s="4" t="s">
        <v>9</v>
      </c>
      <c r="E5381" s="4" t="s">
        <v>12</v>
      </c>
    </row>
    <row r="5382" spans="1:9">
      <c r="A5382" t="n">
        <v>52968</v>
      </c>
      <c r="B5382" s="30" t="n">
        <v>51</v>
      </c>
      <c r="C5382" s="7" t="n">
        <v>4</v>
      </c>
      <c r="D5382" s="7" t="n">
        <v>29</v>
      </c>
      <c r="E5382" s="7" t="s">
        <v>325</v>
      </c>
    </row>
    <row r="5383" spans="1:9">
      <c r="A5383" t="s">
        <v>4</v>
      </c>
      <c r="B5383" s="4" t="s">
        <v>5</v>
      </c>
      <c r="C5383" s="4" t="s">
        <v>9</v>
      </c>
    </row>
    <row r="5384" spans="1:9">
      <c r="A5384" t="n">
        <v>52982</v>
      </c>
      <c r="B5384" s="26" t="n">
        <v>16</v>
      </c>
      <c r="C5384" s="7" t="n">
        <v>0</v>
      </c>
    </row>
    <row r="5385" spans="1:9">
      <c r="A5385" t="s">
        <v>4</v>
      </c>
      <c r="B5385" s="4" t="s">
        <v>5</v>
      </c>
      <c r="C5385" s="4" t="s">
        <v>9</v>
      </c>
      <c r="D5385" s="4" t="s">
        <v>7</v>
      </c>
      <c r="E5385" s="4" t="s">
        <v>11</v>
      </c>
      <c r="F5385" s="4" t="s">
        <v>52</v>
      </c>
      <c r="G5385" s="4" t="s">
        <v>7</v>
      </c>
      <c r="H5385" s="4" t="s">
        <v>7</v>
      </c>
    </row>
    <row r="5386" spans="1:9">
      <c r="A5386" t="n">
        <v>52985</v>
      </c>
      <c r="B5386" s="31" t="n">
        <v>26</v>
      </c>
      <c r="C5386" s="7" t="n">
        <v>29</v>
      </c>
      <c r="D5386" s="7" t="n">
        <v>17</v>
      </c>
      <c r="E5386" s="7" t="n">
        <v>39355</v>
      </c>
      <c r="F5386" s="7" t="s">
        <v>619</v>
      </c>
      <c r="G5386" s="7" t="n">
        <v>2</v>
      </c>
      <c r="H5386" s="7" t="n">
        <v>0</v>
      </c>
    </row>
    <row r="5387" spans="1:9">
      <c r="A5387" t="s">
        <v>4</v>
      </c>
      <c r="B5387" s="4" t="s">
        <v>5</v>
      </c>
    </row>
    <row r="5388" spans="1:9">
      <c r="A5388" t="n">
        <v>53083</v>
      </c>
      <c r="B5388" s="32" t="n">
        <v>28</v>
      </c>
    </row>
    <row r="5389" spans="1:9">
      <c r="A5389" t="s">
        <v>4</v>
      </c>
      <c r="B5389" s="4" t="s">
        <v>5</v>
      </c>
      <c r="C5389" s="4" t="s">
        <v>7</v>
      </c>
      <c r="D5389" s="4" t="s">
        <v>9</v>
      </c>
      <c r="E5389" s="4" t="s">
        <v>12</v>
      </c>
      <c r="F5389" s="4" t="s">
        <v>12</v>
      </c>
      <c r="G5389" s="4" t="s">
        <v>12</v>
      </c>
      <c r="H5389" s="4" t="s">
        <v>12</v>
      </c>
    </row>
    <row r="5390" spans="1:9">
      <c r="A5390" t="n">
        <v>53084</v>
      </c>
      <c r="B5390" s="30" t="n">
        <v>51</v>
      </c>
      <c r="C5390" s="7" t="n">
        <v>3</v>
      </c>
      <c r="D5390" s="7" t="n">
        <v>29</v>
      </c>
      <c r="E5390" s="7" t="s">
        <v>620</v>
      </c>
      <c r="F5390" s="7" t="s">
        <v>244</v>
      </c>
      <c r="G5390" s="7" t="s">
        <v>245</v>
      </c>
      <c r="H5390" s="7" t="s">
        <v>246</v>
      </c>
    </row>
    <row r="5391" spans="1:9">
      <c r="A5391" t="s">
        <v>4</v>
      </c>
      <c r="B5391" s="4" t="s">
        <v>5</v>
      </c>
      <c r="C5391" s="4" t="s">
        <v>9</v>
      </c>
      <c r="D5391" s="4" t="s">
        <v>10</v>
      </c>
      <c r="E5391" s="4" t="s">
        <v>10</v>
      </c>
      <c r="F5391" s="4" t="s">
        <v>10</v>
      </c>
      <c r="G5391" s="4" t="s">
        <v>9</v>
      </c>
      <c r="H5391" s="4" t="s">
        <v>9</v>
      </c>
    </row>
    <row r="5392" spans="1:9">
      <c r="A5392" t="n">
        <v>53097</v>
      </c>
      <c r="B5392" s="65" t="n">
        <v>60</v>
      </c>
      <c r="C5392" s="7" t="n">
        <v>29</v>
      </c>
      <c r="D5392" s="7" t="n">
        <v>0</v>
      </c>
      <c r="E5392" s="7" t="n">
        <v>0</v>
      </c>
      <c r="F5392" s="7" t="n">
        <v>0</v>
      </c>
      <c r="G5392" s="7" t="n">
        <v>300</v>
      </c>
      <c r="H5392" s="7" t="n">
        <v>0</v>
      </c>
    </row>
    <row r="5393" spans="1:8">
      <c r="A5393" t="s">
        <v>4</v>
      </c>
      <c r="B5393" s="4" t="s">
        <v>5</v>
      </c>
      <c r="C5393" s="4" t="s">
        <v>9</v>
      </c>
      <c r="D5393" s="4" t="s">
        <v>7</v>
      </c>
      <c r="E5393" s="4" t="s">
        <v>7</v>
      </c>
      <c r="F5393" s="4" t="s">
        <v>12</v>
      </c>
    </row>
    <row r="5394" spans="1:8">
      <c r="A5394" t="n">
        <v>53116</v>
      </c>
      <c r="B5394" s="48" t="n">
        <v>47</v>
      </c>
      <c r="C5394" s="7" t="n">
        <v>29</v>
      </c>
      <c r="D5394" s="7" t="n">
        <v>0</v>
      </c>
      <c r="E5394" s="7" t="n">
        <v>0</v>
      </c>
      <c r="F5394" s="7" t="s">
        <v>607</v>
      </c>
    </row>
    <row r="5395" spans="1:8">
      <c r="A5395" t="s">
        <v>4</v>
      </c>
      <c r="B5395" s="4" t="s">
        <v>5</v>
      </c>
      <c r="C5395" s="4" t="s">
        <v>9</v>
      </c>
    </row>
    <row r="5396" spans="1:8">
      <c r="A5396" t="n">
        <v>53135</v>
      </c>
      <c r="B5396" s="26" t="n">
        <v>16</v>
      </c>
      <c r="C5396" s="7" t="n">
        <v>800</v>
      </c>
    </row>
    <row r="5397" spans="1:8">
      <c r="A5397" t="s">
        <v>4</v>
      </c>
      <c r="B5397" s="4" t="s">
        <v>5</v>
      </c>
      <c r="C5397" s="4" t="s">
        <v>7</v>
      </c>
      <c r="D5397" s="4" t="s">
        <v>10</v>
      </c>
      <c r="E5397" s="4" t="s">
        <v>10</v>
      </c>
      <c r="F5397" s="4" t="s">
        <v>10</v>
      </c>
    </row>
    <row r="5398" spans="1:8">
      <c r="A5398" t="n">
        <v>53138</v>
      </c>
      <c r="B5398" s="55" t="n">
        <v>45</v>
      </c>
      <c r="C5398" s="7" t="n">
        <v>9</v>
      </c>
      <c r="D5398" s="7" t="n">
        <v>0.0500000007450581</v>
      </c>
      <c r="E5398" s="7" t="n">
        <v>0.0500000007450581</v>
      </c>
      <c r="F5398" s="7" t="n">
        <v>0.200000002980232</v>
      </c>
    </row>
    <row r="5399" spans="1:8">
      <c r="A5399" t="s">
        <v>4</v>
      </c>
      <c r="B5399" s="4" t="s">
        <v>5</v>
      </c>
      <c r="C5399" s="4" t="s">
        <v>7</v>
      </c>
      <c r="D5399" s="4" t="s">
        <v>9</v>
      </c>
      <c r="E5399" s="4" t="s">
        <v>12</v>
      </c>
    </row>
    <row r="5400" spans="1:8">
      <c r="A5400" t="n">
        <v>53152</v>
      </c>
      <c r="B5400" s="30" t="n">
        <v>51</v>
      </c>
      <c r="C5400" s="7" t="n">
        <v>4</v>
      </c>
      <c r="D5400" s="7" t="n">
        <v>29</v>
      </c>
      <c r="E5400" s="7" t="s">
        <v>282</v>
      </c>
    </row>
    <row r="5401" spans="1:8">
      <c r="A5401" t="s">
        <v>4</v>
      </c>
      <c r="B5401" s="4" t="s">
        <v>5</v>
      </c>
      <c r="C5401" s="4" t="s">
        <v>9</v>
      </c>
    </row>
    <row r="5402" spans="1:8">
      <c r="A5402" t="n">
        <v>53166</v>
      </c>
      <c r="B5402" s="26" t="n">
        <v>16</v>
      </c>
      <c r="C5402" s="7" t="n">
        <v>0</v>
      </c>
    </row>
    <row r="5403" spans="1:8">
      <c r="A5403" t="s">
        <v>4</v>
      </c>
      <c r="B5403" s="4" t="s">
        <v>5</v>
      </c>
      <c r="C5403" s="4" t="s">
        <v>9</v>
      </c>
      <c r="D5403" s="4" t="s">
        <v>7</v>
      </c>
      <c r="E5403" s="4" t="s">
        <v>11</v>
      </c>
      <c r="F5403" s="4" t="s">
        <v>52</v>
      </c>
      <c r="G5403" s="4" t="s">
        <v>7</v>
      </c>
      <c r="H5403" s="4" t="s">
        <v>7</v>
      </c>
    </row>
    <row r="5404" spans="1:8">
      <c r="A5404" t="n">
        <v>53169</v>
      </c>
      <c r="B5404" s="31" t="n">
        <v>26</v>
      </c>
      <c r="C5404" s="7" t="n">
        <v>29</v>
      </c>
      <c r="D5404" s="7" t="n">
        <v>17</v>
      </c>
      <c r="E5404" s="7" t="n">
        <v>39356</v>
      </c>
      <c r="F5404" s="7" t="s">
        <v>621</v>
      </c>
      <c r="G5404" s="7" t="n">
        <v>2</v>
      </c>
      <c r="H5404" s="7" t="n">
        <v>0</v>
      </c>
    </row>
    <row r="5405" spans="1:8">
      <c r="A5405" t="s">
        <v>4</v>
      </c>
      <c r="B5405" s="4" t="s">
        <v>5</v>
      </c>
    </row>
    <row r="5406" spans="1:8">
      <c r="A5406" t="n">
        <v>53259</v>
      </c>
      <c r="B5406" s="32" t="n">
        <v>28</v>
      </c>
    </row>
    <row r="5407" spans="1:8">
      <c r="A5407" t="s">
        <v>4</v>
      </c>
      <c r="B5407" s="4" t="s">
        <v>5</v>
      </c>
      <c r="C5407" s="4" t="s">
        <v>7</v>
      </c>
      <c r="D5407" s="4" t="s">
        <v>9</v>
      </c>
      <c r="E5407" s="4" t="s">
        <v>12</v>
      </c>
    </row>
    <row r="5408" spans="1:8">
      <c r="A5408" t="n">
        <v>53260</v>
      </c>
      <c r="B5408" s="30" t="n">
        <v>51</v>
      </c>
      <c r="C5408" s="7" t="n">
        <v>4</v>
      </c>
      <c r="D5408" s="7" t="n">
        <v>0</v>
      </c>
      <c r="E5408" s="7" t="s">
        <v>174</v>
      </c>
    </row>
    <row r="5409" spans="1:8">
      <c r="A5409" t="s">
        <v>4</v>
      </c>
      <c r="B5409" s="4" t="s">
        <v>5</v>
      </c>
      <c r="C5409" s="4" t="s">
        <v>9</v>
      </c>
    </row>
    <row r="5410" spans="1:8">
      <c r="A5410" t="n">
        <v>53274</v>
      </c>
      <c r="B5410" s="26" t="n">
        <v>16</v>
      </c>
      <c r="C5410" s="7" t="n">
        <v>0</v>
      </c>
    </row>
    <row r="5411" spans="1:8">
      <c r="A5411" t="s">
        <v>4</v>
      </c>
      <c r="B5411" s="4" t="s">
        <v>5</v>
      </c>
      <c r="C5411" s="4" t="s">
        <v>9</v>
      </c>
      <c r="D5411" s="4" t="s">
        <v>7</v>
      </c>
      <c r="E5411" s="4" t="s">
        <v>11</v>
      </c>
      <c r="F5411" s="4" t="s">
        <v>52</v>
      </c>
      <c r="G5411" s="4" t="s">
        <v>7</v>
      </c>
      <c r="H5411" s="4" t="s">
        <v>7</v>
      </c>
      <c r="I5411" s="4" t="s">
        <v>7</v>
      </c>
      <c r="J5411" s="4" t="s">
        <v>11</v>
      </c>
      <c r="K5411" s="4" t="s">
        <v>52</v>
      </c>
      <c r="L5411" s="4" t="s">
        <v>7</v>
      </c>
      <c r="M5411" s="4" t="s">
        <v>7</v>
      </c>
    </row>
    <row r="5412" spans="1:8">
      <c r="A5412" t="n">
        <v>53277</v>
      </c>
      <c r="B5412" s="31" t="n">
        <v>26</v>
      </c>
      <c r="C5412" s="7" t="n">
        <v>0</v>
      </c>
      <c r="D5412" s="7" t="n">
        <v>17</v>
      </c>
      <c r="E5412" s="7" t="n">
        <v>62224</v>
      </c>
      <c r="F5412" s="7" t="s">
        <v>622</v>
      </c>
      <c r="G5412" s="7" t="n">
        <v>2</v>
      </c>
      <c r="H5412" s="7" t="n">
        <v>3</v>
      </c>
      <c r="I5412" s="7" t="n">
        <v>17</v>
      </c>
      <c r="J5412" s="7" t="n">
        <v>62225</v>
      </c>
      <c r="K5412" s="7" t="s">
        <v>623</v>
      </c>
      <c r="L5412" s="7" t="n">
        <v>2</v>
      </c>
      <c r="M5412" s="7" t="n">
        <v>0</v>
      </c>
    </row>
    <row r="5413" spans="1:8">
      <c r="A5413" t="s">
        <v>4</v>
      </c>
      <c r="B5413" s="4" t="s">
        <v>5</v>
      </c>
    </row>
    <row r="5414" spans="1:8">
      <c r="A5414" t="n">
        <v>53432</v>
      </c>
      <c r="B5414" s="32" t="n">
        <v>28</v>
      </c>
    </row>
    <row r="5415" spans="1:8">
      <c r="A5415" t="s">
        <v>4</v>
      </c>
      <c r="B5415" s="4" t="s">
        <v>5</v>
      </c>
      <c r="C5415" s="4" t="s">
        <v>7</v>
      </c>
      <c r="D5415" s="4" t="s">
        <v>9</v>
      </c>
      <c r="E5415" s="4" t="s">
        <v>7</v>
      </c>
    </row>
    <row r="5416" spans="1:8">
      <c r="A5416" t="n">
        <v>53433</v>
      </c>
      <c r="B5416" s="13" t="n">
        <v>49</v>
      </c>
      <c r="C5416" s="7" t="n">
        <v>1</v>
      </c>
      <c r="D5416" s="7" t="n">
        <v>2000</v>
      </c>
      <c r="E5416" s="7" t="n">
        <v>0</v>
      </c>
    </row>
    <row r="5417" spans="1:8">
      <c r="A5417" t="s">
        <v>4</v>
      </c>
      <c r="B5417" s="4" t="s">
        <v>5</v>
      </c>
      <c r="C5417" s="4" t="s">
        <v>7</v>
      </c>
      <c r="D5417" s="4" t="s">
        <v>9</v>
      </c>
      <c r="E5417" s="4" t="s">
        <v>10</v>
      </c>
    </row>
    <row r="5418" spans="1:8">
      <c r="A5418" t="n">
        <v>53438</v>
      </c>
      <c r="B5418" s="25" t="n">
        <v>58</v>
      </c>
      <c r="C5418" s="7" t="n">
        <v>0</v>
      </c>
      <c r="D5418" s="7" t="n">
        <v>1000</v>
      </c>
      <c r="E5418" s="7" t="n">
        <v>1</v>
      </c>
    </row>
    <row r="5419" spans="1:8">
      <c r="A5419" t="s">
        <v>4</v>
      </c>
      <c r="B5419" s="4" t="s">
        <v>5</v>
      </c>
      <c r="C5419" s="4" t="s">
        <v>7</v>
      </c>
      <c r="D5419" s="4" t="s">
        <v>9</v>
      </c>
    </row>
    <row r="5420" spans="1:8">
      <c r="A5420" t="n">
        <v>53446</v>
      </c>
      <c r="B5420" s="25" t="n">
        <v>58</v>
      </c>
      <c r="C5420" s="7" t="n">
        <v>255</v>
      </c>
      <c r="D5420" s="7" t="n">
        <v>0</v>
      </c>
    </row>
    <row r="5421" spans="1:8">
      <c r="A5421" t="s">
        <v>4</v>
      </c>
      <c r="B5421" s="4" t="s">
        <v>5</v>
      </c>
      <c r="C5421" s="4" t="s">
        <v>7</v>
      </c>
      <c r="D5421" s="4" t="s">
        <v>7</v>
      </c>
    </row>
    <row r="5422" spans="1:8">
      <c r="A5422" t="n">
        <v>53450</v>
      </c>
      <c r="B5422" s="13" t="n">
        <v>49</v>
      </c>
      <c r="C5422" s="7" t="n">
        <v>2</v>
      </c>
      <c r="D5422" s="7" t="n">
        <v>0</v>
      </c>
    </row>
    <row r="5423" spans="1:8">
      <c r="A5423" t="s">
        <v>4</v>
      </c>
      <c r="B5423" s="4" t="s">
        <v>5</v>
      </c>
      <c r="C5423" s="4" t="s">
        <v>9</v>
      </c>
    </row>
    <row r="5424" spans="1:8">
      <c r="A5424" t="n">
        <v>53453</v>
      </c>
      <c r="B5424" s="26" t="n">
        <v>16</v>
      </c>
      <c r="C5424" s="7" t="n">
        <v>500</v>
      </c>
    </row>
    <row r="5425" spans="1:13">
      <c r="A5425" t="s">
        <v>4</v>
      </c>
      <c r="B5425" s="4" t="s">
        <v>5</v>
      </c>
      <c r="C5425" s="4" t="s">
        <v>9</v>
      </c>
      <c r="D5425" s="4" t="s">
        <v>11</v>
      </c>
    </row>
    <row r="5426" spans="1:13">
      <c r="A5426" t="n">
        <v>53456</v>
      </c>
      <c r="B5426" s="43" t="n">
        <v>43</v>
      </c>
      <c r="C5426" s="7" t="n">
        <v>29</v>
      </c>
      <c r="D5426" s="7" t="n">
        <v>128</v>
      </c>
    </row>
    <row r="5427" spans="1:13">
      <c r="A5427" t="s">
        <v>4</v>
      </c>
      <c r="B5427" s="4" t="s">
        <v>5</v>
      </c>
      <c r="C5427" s="4" t="s">
        <v>9</v>
      </c>
      <c r="D5427" s="4" t="s">
        <v>11</v>
      </c>
    </row>
    <row r="5428" spans="1:13">
      <c r="A5428" t="n">
        <v>53463</v>
      </c>
      <c r="B5428" s="43" t="n">
        <v>43</v>
      </c>
      <c r="C5428" s="7" t="n">
        <v>29</v>
      </c>
      <c r="D5428" s="7" t="n">
        <v>32</v>
      </c>
    </row>
    <row r="5429" spans="1:13">
      <c r="A5429" t="s">
        <v>4</v>
      </c>
      <c r="B5429" s="4" t="s">
        <v>5</v>
      </c>
      <c r="C5429" s="4" t="s">
        <v>9</v>
      </c>
    </row>
    <row r="5430" spans="1:13">
      <c r="A5430" t="n">
        <v>53470</v>
      </c>
      <c r="B5430" s="26" t="n">
        <v>16</v>
      </c>
      <c r="C5430" s="7" t="n">
        <v>1</v>
      </c>
    </row>
    <row r="5431" spans="1:13">
      <c r="A5431" t="s">
        <v>4</v>
      </c>
      <c r="B5431" s="4" t="s">
        <v>5</v>
      </c>
      <c r="C5431" s="4" t="s">
        <v>7</v>
      </c>
    </row>
    <row r="5432" spans="1:13">
      <c r="A5432" t="n">
        <v>53473</v>
      </c>
      <c r="B5432" s="21" t="n">
        <v>74</v>
      </c>
      <c r="C5432" s="7" t="n">
        <v>19</v>
      </c>
    </row>
    <row r="5433" spans="1:13">
      <c r="A5433" t="s">
        <v>4</v>
      </c>
      <c r="B5433" s="4" t="s">
        <v>5</v>
      </c>
      <c r="C5433" s="4" t="s">
        <v>7</v>
      </c>
      <c r="D5433" s="4" t="s">
        <v>9</v>
      </c>
      <c r="E5433" s="4" t="s">
        <v>12</v>
      </c>
      <c r="F5433" s="4" t="s">
        <v>12</v>
      </c>
    </row>
    <row r="5434" spans="1:13">
      <c r="A5434" t="n">
        <v>53475</v>
      </c>
      <c r="B5434" s="44" t="n">
        <v>36</v>
      </c>
      <c r="C5434" s="7" t="n">
        <v>10</v>
      </c>
      <c r="D5434" s="7" t="n">
        <v>29</v>
      </c>
      <c r="E5434" s="7" t="s">
        <v>603</v>
      </c>
      <c r="F5434" s="7" t="s">
        <v>13</v>
      </c>
    </row>
    <row r="5435" spans="1:13">
      <c r="A5435" t="s">
        <v>4</v>
      </c>
      <c r="B5435" s="4" t="s">
        <v>5</v>
      </c>
      <c r="C5435" s="4" t="s">
        <v>9</v>
      </c>
      <c r="D5435" s="4" t="s">
        <v>11</v>
      </c>
    </row>
    <row r="5436" spans="1:13">
      <c r="A5436" t="n">
        <v>53489</v>
      </c>
      <c r="B5436" s="62" t="n">
        <v>44</v>
      </c>
      <c r="C5436" s="7" t="n">
        <v>29</v>
      </c>
      <c r="D5436" s="7" t="n">
        <v>128</v>
      </c>
    </row>
    <row r="5437" spans="1:13">
      <c r="A5437" t="s">
        <v>4</v>
      </c>
      <c r="B5437" s="4" t="s">
        <v>5</v>
      </c>
      <c r="C5437" s="4" t="s">
        <v>9</v>
      </c>
      <c r="D5437" s="4" t="s">
        <v>11</v>
      </c>
    </row>
    <row r="5438" spans="1:13">
      <c r="A5438" t="n">
        <v>53496</v>
      </c>
      <c r="B5438" s="62" t="n">
        <v>44</v>
      </c>
      <c r="C5438" s="7" t="n">
        <v>29</v>
      </c>
      <c r="D5438" s="7" t="n">
        <v>32</v>
      </c>
    </row>
    <row r="5439" spans="1:13">
      <c r="A5439" t="s">
        <v>4</v>
      </c>
      <c r="B5439" s="4" t="s">
        <v>5</v>
      </c>
      <c r="C5439" s="4" t="s">
        <v>9</v>
      </c>
      <c r="D5439" s="4" t="s">
        <v>7</v>
      </c>
      <c r="E5439" s="4" t="s">
        <v>7</v>
      </c>
      <c r="F5439" s="4" t="s">
        <v>12</v>
      </c>
    </row>
    <row r="5440" spans="1:13">
      <c r="A5440" t="n">
        <v>53503</v>
      </c>
      <c r="B5440" s="48" t="n">
        <v>47</v>
      </c>
      <c r="C5440" s="7" t="n">
        <v>0</v>
      </c>
      <c r="D5440" s="7" t="n">
        <v>0</v>
      </c>
      <c r="E5440" s="7" t="n">
        <v>0</v>
      </c>
      <c r="F5440" s="7" t="s">
        <v>178</v>
      </c>
    </row>
    <row r="5441" spans="1:6">
      <c r="A5441" t="s">
        <v>4</v>
      </c>
      <c r="B5441" s="4" t="s">
        <v>5</v>
      </c>
      <c r="C5441" s="4" t="s">
        <v>9</v>
      </c>
      <c r="D5441" s="4" t="s">
        <v>7</v>
      </c>
      <c r="E5441" s="4" t="s">
        <v>7</v>
      </c>
      <c r="F5441" s="4" t="s">
        <v>12</v>
      </c>
    </row>
    <row r="5442" spans="1:6">
      <c r="A5442" t="n">
        <v>53516</v>
      </c>
      <c r="B5442" s="48" t="n">
        <v>47</v>
      </c>
      <c r="C5442" s="7" t="n">
        <v>29</v>
      </c>
      <c r="D5442" s="7" t="n">
        <v>0</v>
      </c>
      <c r="E5442" s="7" t="n">
        <v>0</v>
      </c>
      <c r="F5442" s="7" t="s">
        <v>178</v>
      </c>
    </row>
    <row r="5443" spans="1:6">
      <c r="A5443" t="s">
        <v>4</v>
      </c>
      <c r="B5443" s="4" t="s">
        <v>5</v>
      </c>
      <c r="C5443" s="4" t="s">
        <v>9</v>
      </c>
      <c r="D5443" s="4" t="s">
        <v>10</v>
      </c>
      <c r="E5443" s="4" t="s">
        <v>10</v>
      </c>
      <c r="F5443" s="4" t="s">
        <v>10</v>
      </c>
      <c r="G5443" s="4" t="s">
        <v>10</v>
      </c>
    </row>
    <row r="5444" spans="1:6">
      <c r="A5444" t="n">
        <v>53529</v>
      </c>
      <c r="B5444" s="42" t="n">
        <v>46</v>
      </c>
      <c r="C5444" s="7" t="n">
        <v>0</v>
      </c>
      <c r="D5444" s="7" t="n">
        <v>-12.9799995422363</v>
      </c>
      <c r="E5444" s="7" t="n">
        <v>0.00999999977648258</v>
      </c>
      <c r="F5444" s="7" t="n">
        <v>-22.6900005340576</v>
      </c>
      <c r="G5444" s="7" t="n">
        <v>264.299987792969</v>
      </c>
    </row>
    <row r="5445" spans="1:6">
      <c r="A5445" t="s">
        <v>4</v>
      </c>
      <c r="B5445" s="4" t="s">
        <v>5</v>
      </c>
      <c r="C5445" s="4" t="s">
        <v>9</v>
      </c>
      <c r="D5445" s="4" t="s">
        <v>10</v>
      </c>
      <c r="E5445" s="4" t="s">
        <v>10</v>
      </c>
      <c r="F5445" s="4" t="s">
        <v>10</v>
      </c>
      <c r="G5445" s="4" t="s">
        <v>10</v>
      </c>
    </row>
    <row r="5446" spans="1:6">
      <c r="A5446" t="n">
        <v>53548</v>
      </c>
      <c r="B5446" s="42" t="n">
        <v>46</v>
      </c>
      <c r="C5446" s="7" t="n">
        <v>29</v>
      </c>
      <c r="D5446" s="7" t="n">
        <v>-14.0900001525879</v>
      </c>
      <c r="E5446" s="7" t="n">
        <v>0.00999999977648258</v>
      </c>
      <c r="F5446" s="7" t="n">
        <v>-22.3299999237061</v>
      </c>
      <c r="G5446" s="7" t="n">
        <v>81.1999969482422</v>
      </c>
    </row>
    <row r="5447" spans="1:6">
      <c r="A5447" t="s">
        <v>4</v>
      </c>
      <c r="B5447" s="4" t="s">
        <v>5</v>
      </c>
      <c r="C5447" s="4" t="s">
        <v>7</v>
      </c>
      <c r="D5447" s="4" t="s">
        <v>9</v>
      </c>
      <c r="E5447" s="4" t="s">
        <v>12</v>
      </c>
      <c r="F5447" s="4" t="s">
        <v>12</v>
      </c>
      <c r="G5447" s="4" t="s">
        <v>12</v>
      </c>
      <c r="H5447" s="4" t="s">
        <v>12</v>
      </c>
    </row>
    <row r="5448" spans="1:6">
      <c r="A5448" t="n">
        <v>53567</v>
      </c>
      <c r="B5448" s="30" t="n">
        <v>51</v>
      </c>
      <c r="C5448" s="7" t="n">
        <v>3</v>
      </c>
      <c r="D5448" s="7" t="n">
        <v>29</v>
      </c>
      <c r="E5448" s="7" t="s">
        <v>243</v>
      </c>
      <c r="F5448" s="7" t="s">
        <v>246</v>
      </c>
      <c r="G5448" s="7" t="s">
        <v>245</v>
      </c>
      <c r="H5448" s="7" t="s">
        <v>246</v>
      </c>
    </row>
    <row r="5449" spans="1:6">
      <c r="A5449" t="s">
        <v>4</v>
      </c>
      <c r="B5449" s="4" t="s">
        <v>5</v>
      </c>
      <c r="C5449" s="4" t="s">
        <v>7</v>
      </c>
      <c r="D5449" s="4" t="s">
        <v>9</v>
      </c>
      <c r="E5449" s="4" t="s">
        <v>11</v>
      </c>
      <c r="F5449" s="4" t="s">
        <v>9</v>
      </c>
      <c r="G5449" s="4" t="s">
        <v>11</v>
      </c>
      <c r="H5449" s="4" t="s">
        <v>7</v>
      </c>
    </row>
    <row r="5450" spans="1:6">
      <c r="A5450" t="n">
        <v>53580</v>
      </c>
      <c r="B5450" s="13" t="n">
        <v>49</v>
      </c>
      <c r="C5450" s="7" t="n">
        <v>0</v>
      </c>
      <c r="D5450" s="7" t="n">
        <v>310</v>
      </c>
      <c r="E5450" s="7" t="n">
        <v>1060320051</v>
      </c>
      <c r="F5450" s="7" t="n">
        <v>0</v>
      </c>
      <c r="G5450" s="7" t="n">
        <v>0</v>
      </c>
      <c r="H5450" s="7" t="n">
        <v>0</v>
      </c>
    </row>
    <row r="5451" spans="1:6">
      <c r="A5451" t="s">
        <v>4</v>
      </c>
      <c r="B5451" s="4" t="s">
        <v>5</v>
      </c>
      <c r="C5451" s="4" t="s">
        <v>7</v>
      </c>
      <c r="D5451" s="4" t="s">
        <v>9</v>
      </c>
      <c r="E5451" s="4" t="s">
        <v>7</v>
      </c>
      <c r="F5451" s="4" t="s">
        <v>12</v>
      </c>
      <c r="G5451" s="4" t="s">
        <v>12</v>
      </c>
      <c r="H5451" s="4" t="s">
        <v>12</v>
      </c>
      <c r="I5451" s="4" t="s">
        <v>12</v>
      </c>
      <c r="J5451" s="4" t="s">
        <v>12</v>
      </c>
      <c r="K5451" s="4" t="s">
        <v>12</v>
      </c>
      <c r="L5451" s="4" t="s">
        <v>12</v>
      </c>
      <c r="M5451" s="4" t="s">
        <v>12</v>
      </c>
      <c r="N5451" s="4" t="s">
        <v>12</v>
      </c>
      <c r="O5451" s="4" t="s">
        <v>12</v>
      </c>
      <c r="P5451" s="4" t="s">
        <v>12</v>
      </c>
      <c r="Q5451" s="4" t="s">
        <v>12</v>
      </c>
      <c r="R5451" s="4" t="s">
        <v>12</v>
      </c>
      <c r="S5451" s="4" t="s">
        <v>12</v>
      </c>
      <c r="T5451" s="4" t="s">
        <v>12</v>
      </c>
      <c r="U5451" s="4" t="s">
        <v>12</v>
      </c>
    </row>
    <row r="5452" spans="1:6">
      <c r="A5452" t="n">
        <v>53595</v>
      </c>
      <c r="B5452" s="44" t="n">
        <v>36</v>
      </c>
      <c r="C5452" s="7" t="n">
        <v>8</v>
      </c>
      <c r="D5452" s="7" t="n">
        <v>29</v>
      </c>
      <c r="E5452" s="7" t="n">
        <v>0</v>
      </c>
      <c r="F5452" s="7" t="s">
        <v>624</v>
      </c>
      <c r="G5452" s="7" t="s">
        <v>606</v>
      </c>
      <c r="H5452" s="7" t="s">
        <v>625</v>
      </c>
      <c r="I5452" s="7" t="s">
        <v>626</v>
      </c>
      <c r="J5452" s="7" t="s">
        <v>528</v>
      </c>
      <c r="K5452" s="7" t="s">
        <v>627</v>
      </c>
      <c r="L5452" s="7" t="s">
        <v>607</v>
      </c>
      <c r="M5452" s="7" t="s">
        <v>628</v>
      </c>
      <c r="N5452" s="7" t="s">
        <v>629</v>
      </c>
      <c r="O5452" s="7" t="s">
        <v>211</v>
      </c>
      <c r="P5452" s="7" t="s">
        <v>13</v>
      </c>
      <c r="Q5452" s="7" t="s">
        <v>13</v>
      </c>
      <c r="R5452" s="7" t="s">
        <v>13</v>
      </c>
      <c r="S5452" s="7" t="s">
        <v>13</v>
      </c>
      <c r="T5452" s="7" t="s">
        <v>13</v>
      </c>
      <c r="U5452" s="7" t="s">
        <v>13</v>
      </c>
    </row>
    <row r="5453" spans="1:6">
      <c r="A5453" t="s">
        <v>4</v>
      </c>
      <c r="B5453" s="4" t="s">
        <v>5</v>
      </c>
      <c r="C5453" s="4" t="s">
        <v>9</v>
      </c>
      <c r="D5453" s="4" t="s">
        <v>7</v>
      </c>
      <c r="E5453" s="4" t="s">
        <v>12</v>
      </c>
      <c r="F5453" s="4" t="s">
        <v>10</v>
      </c>
      <c r="G5453" s="4" t="s">
        <v>10</v>
      </c>
      <c r="H5453" s="4" t="s">
        <v>10</v>
      </c>
    </row>
    <row r="5454" spans="1:6">
      <c r="A5454" t="n">
        <v>53736</v>
      </c>
      <c r="B5454" s="45" t="n">
        <v>48</v>
      </c>
      <c r="C5454" s="7" t="n">
        <v>29</v>
      </c>
      <c r="D5454" s="7" t="n">
        <v>0</v>
      </c>
      <c r="E5454" s="7" t="s">
        <v>211</v>
      </c>
      <c r="F5454" s="7" t="n">
        <v>0</v>
      </c>
      <c r="G5454" s="7" t="n">
        <v>1</v>
      </c>
      <c r="H5454" s="7" t="n">
        <v>1.40129846432482e-45</v>
      </c>
    </row>
    <row r="5455" spans="1:6">
      <c r="A5455" t="s">
        <v>4</v>
      </c>
      <c r="B5455" s="4" t="s">
        <v>5</v>
      </c>
      <c r="C5455" s="4" t="s">
        <v>7</v>
      </c>
      <c r="D5455" s="4" t="s">
        <v>7</v>
      </c>
      <c r="E5455" s="4" t="s">
        <v>10</v>
      </c>
      <c r="F5455" s="4" t="s">
        <v>10</v>
      </c>
      <c r="G5455" s="4" t="s">
        <v>10</v>
      </c>
      <c r="H5455" s="4" t="s">
        <v>9</v>
      </c>
    </row>
    <row r="5456" spans="1:6">
      <c r="A5456" t="n">
        <v>53764</v>
      </c>
      <c r="B5456" s="55" t="n">
        <v>45</v>
      </c>
      <c r="C5456" s="7" t="n">
        <v>2</v>
      </c>
      <c r="D5456" s="7" t="n">
        <v>3</v>
      </c>
      <c r="E5456" s="7" t="n">
        <v>-14.6499996185303</v>
      </c>
      <c r="F5456" s="7" t="n">
        <v>0.509999990463257</v>
      </c>
      <c r="G5456" s="7" t="n">
        <v>-23.3199996948242</v>
      </c>
      <c r="H5456" s="7" t="n">
        <v>0</v>
      </c>
    </row>
    <row r="5457" spans="1:21">
      <c r="A5457" t="s">
        <v>4</v>
      </c>
      <c r="B5457" s="4" t="s">
        <v>5</v>
      </c>
      <c r="C5457" s="4" t="s">
        <v>7</v>
      </c>
      <c r="D5457" s="4" t="s">
        <v>7</v>
      </c>
      <c r="E5457" s="4" t="s">
        <v>10</v>
      </c>
      <c r="F5457" s="4" t="s">
        <v>10</v>
      </c>
      <c r="G5457" s="4" t="s">
        <v>10</v>
      </c>
      <c r="H5457" s="4" t="s">
        <v>9</v>
      </c>
      <c r="I5457" s="4" t="s">
        <v>7</v>
      </c>
    </row>
    <row r="5458" spans="1:21">
      <c r="A5458" t="n">
        <v>53781</v>
      </c>
      <c r="B5458" s="55" t="n">
        <v>45</v>
      </c>
      <c r="C5458" s="7" t="n">
        <v>4</v>
      </c>
      <c r="D5458" s="7" t="n">
        <v>3</v>
      </c>
      <c r="E5458" s="7" t="n">
        <v>354.350006103516</v>
      </c>
      <c r="F5458" s="7" t="n">
        <v>26.7600002288818</v>
      </c>
      <c r="G5458" s="7" t="n">
        <v>16</v>
      </c>
      <c r="H5458" s="7" t="n">
        <v>0</v>
      </c>
      <c r="I5458" s="7" t="n">
        <v>0</v>
      </c>
    </row>
    <row r="5459" spans="1:21">
      <c r="A5459" t="s">
        <v>4</v>
      </c>
      <c r="B5459" s="4" t="s">
        <v>5</v>
      </c>
      <c r="C5459" s="4" t="s">
        <v>7</v>
      </c>
      <c r="D5459" s="4" t="s">
        <v>7</v>
      </c>
      <c r="E5459" s="4" t="s">
        <v>10</v>
      </c>
      <c r="F5459" s="4" t="s">
        <v>9</v>
      </c>
    </row>
    <row r="5460" spans="1:21">
      <c r="A5460" t="n">
        <v>53799</v>
      </c>
      <c r="B5460" s="55" t="n">
        <v>45</v>
      </c>
      <c r="C5460" s="7" t="n">
        <v>5</v>
      </c>
      <c r="D5460" s="7" t="n">
        <v>3</v>
      </c>
      <c r="E5460" s="7" t="n">
        <v>2.5</v>
      </c>
      <c r="F5460" s="7" t="n">
        <v>0</v>
      </c>
    </row>
    <row r="5461" spans="1:21">
      <c r="A5461" t="s">
        <v>4</v>
      </c>
      <c r="B5461" s="4" t="s">
        <v>5</v>
      </c>
      <c r="C5461" s="4" t="s">
        <v>7</v>
      </c>
      <c r="D5461" s="4" t="s">
        <v>7</v>
      </c>
      <c r="E5461" s="4" t="s">
        <v>10</v>
      </c>
      <c r="F5461" s="4" t="s">
        <v>9</v>
      </c>
    </row>
    <row r="5462" spans="1:21">
      <c r="A5462" t="n">
        <v>53808</v>
      </c>
      <c r="B5462" s="55" t="n">
        <v>45</v>
      </c>
      <c r="C5462" s="7" t="n">
        <v>11</v>
      </c>
      <c r="D5462" s="7" t="n">
        <v>3</v>
      </c>
      <c r="E5462" s="7" t="n">
        <v>40</v>
      </c>
      <c r="F5462" s="7" t="n">
        <v>0</v>
      </c>
    </row>
    <row r="5463" spans="1:21">
      <c r="A5463" t="s">
        <v>4</v>
      </c>
      <c r="B5463" s="4" t="s">
        <v>5</v>
      </c>
      <c r="C5463" s="4" t="s">
        <v>7</v>
      </c>
      <c r="D5463" s="4" t="s">
        <v>7</v>
      </c>
      <c r="E5463" s="4" t="s">
        <v>10</v>
      </c>
      <c r="F5463" s="4" t="s">
        <v>10</v>
      </c>
      <c r="G5463" s="4" t="s">
        <v>10</v>
      </c>
      <c r="H5463" s="4" t="s">
        <v>9</v>
      </c>
    </row>
    <row r="5464" spans="1:21">
      <c r="A5464" t="n">
        <v>53817</v>
      </c>
      <c r="B5464" s="55" t="n">
        <v>45</v>
      </c>
      <c r="C5464" s="7" t="n">
        <v>2</v>
      </c>
      <c r="D5464" s="7" t="n">
        <v>3</v>
      </c>
      <c r="E5464" s="7" t="n">
        <v>-15.3100004196167</v>
      </c>
      <c r="F5464" s="7" t="n">
        <v>1.52999997138977</v>
      </c>
      <c r="G5464" s="7" t="n">
        <v>-22.8500003814697</v>
      </c>
      <c r="H5464" s="7" t="n">
        <v>6000</v>
      </c>
    </row>
    <row r="5465" spans="1:21">
      <c r="A5465" t="s">
        <v>4</v>
      </c>
      <c r="B5465" s="4" t="s">
        <v>5</v>
      </c>
      <c r="C5465" s="4" t="s">
        <v>7</v>
      </c>
      <c r="D5465" s="4" t="s">
        <v>7</v>
      </c>
      <c r="E5465" s="4" t="s">
        <v>10</v>
      </c>
      <c r="F5465" s="4" t="s">
        <v>10</v>
      </c>
      <c r="G5465" s="4" t="s">
        <v>10</v>
      </c>
      <c r="H5465" s="4" t="s">
        <v>9</v>
      </c>
      <c r="I5465" s="4" t="s">
        <v>7</v>
      </c>
    </row>
    <row r="5466" spans="1:21">
      <c r="A5466" t="n">
        <v>53834</v>
      </c>
      <c r="B5466" s="55" t="n">
        <v>45</v>
      </c>
      <c r="C5466" s="7" t="n">
        <v>4</v>
      </c>
      <c r="D5466" s="7" t="n">
        <v>3</v>
      </c>
      <c r="E5466" s="7" t="n">
        <v>354.529998779297</v>
      </c>
      <c r="F5466" s="7" t="n">
        <v>69.4300003051758</v>
      </c>
      <c r="G5466" s="7" t="n">
        <v>16</v>
      </c>
      <c r="H5466" s="7" t="n">
        <v>6000</v>
      </c>
      <c r="I5466" s="7" t="n">
        <v>1</v>
      </c>
    </row>
    <row r="5467" spans="1:21">
      <c r="A5467" t="s">
        <v>4</v>
      </c>
      <c r="B5467" s="4" t="s">
        <v>5</v>
      </c>
      <c r="C5467" s="4" t="s">
        <v>7</v>
      </c>
      <c r="D5467" s="4" t="s">
        <v>7</v>
      </c>
      <c r="E5467" s="4" t="s">
        <v>10</v>
      </c>
      <c r="F5467" s="4" t="s">
        <v>9</v>
      </c>
    </row>
    <row r="5468" spans="1:21">
      <c r="A5468" t="n">
        <v>53852</v>
      </c>
      <c r="B5468" s="55" t="n">
        <v>45</v>
      </c>
      <c r="C5468" s="7" t="n">
        <v>5</v>
      </c>
      <c r="D5468" s="7" t="n">
        <v>3</v>
      </c>
      <c r="E5468" s="7" t="n">
        <v>2.5</v>
      </c>
      <c r="F5468" s="7" t="n">
        <v>6000</v>
      </c>
    </row>
    <row r="5469" spans="1:21">
      <c r="A5469" t="s">
        <v>4</v>
      </c>
      <c r="B5469" s="4" t="s">
        <v>5</v>
      </c>
      <c r="C5469" s="4" t="s">
        <v>7</v>
      </c>
      <c r="D5469" s="4" t="s">
        <v>7</v>
      </c>
      <c r="E5469" s="4" t="s">
        <v>10</v>
      </c>
      <c r="F5469" s="4" t="s">
        <v>9</v>
      </c>
    </row>
    <row r="5470" spans="1:21">
      <c r="A5470" t="n">
        <v>53861</v>
      </c>
      <c r="B5470" s="55" t="n">
        <v>45</v>
      </c>
      <c r="C5470" s="7" t="n">
        <v>11</v>
      </c>
      <c r="D5470" s="7" t="n">
        <v>3</v>
      </c>
      <c r="E5470" s="7" t="n">
        <v>40</v>
      </c>
      <c r="F5470" s="7" t="n">
        <v>6000</v>
      </c>
    </row>
    <row r="5471" spans="1:21">
      <c r="A5471" t="s">
        <v>4</v>
      </c>
      <c r="B5471" s="4" t="s">
        <v>5</v>
      </c>
      <c r="C5471" s="4" t="s">
        <v>7</v>
      </c>
      <c r="D5471" s="4" t="s">
        <v>9</v>
      </c>
      <c r="E5471" s="4" t="s">
        <v>10</v>
      </c>
    </row>
    <row r="5472" spans="1:21">
      <c r="A5472" t="n">
        <v>53870</v>
      </c>
      <c r="B5472" s="25" t="n">
        <v>58</v>
      </c>
      <c r="C5472" s="7" t="n">
        <v>100</v>
      </c>
      <c r="D5472" s="7" t="n">
        <v>1000</v>
      </c>
      <c r="E5472" s="7" t="n">
        <v>1</v>
      </c>
    </row>
    <row r="5473" spans="1:9">
      <c r="A5473" t="s">
        <v>4</v>
      </c>
      <c r="B5473" s="4" t="s">
        <v>5</v>
      </c>
      <c r="C5473" s="4" t="s">
        <v>7</v>
      </c>
      <c r="D5473" s="4" t="s">
        <v>9</v>
      </c>
    </row>
    <row r="5474" spans="1:9">
      <c r="A5474" t="n">
        <v>53878</v>
      </c>
      <c r="B5474" s="25" t="n">
        <v>58</v>
      </c>
      <c r="C5474" s="7" t="n">
        <v>255</v>
      </c>
      <c r="D5474" s="7" t="n">
        <v>0</v>
      </c>
    </row>
    <row r="5475" spans="1:9">
      <c r="A5475" t="s">
        <v>4</v>
      </c>
      <c r="B5475" s="4" t="s">
        <v>5</v>
      </c>
      <c r="C5475" s="4" t="s">
        <v>7</v>
      </c>
      <c r="D5475" s="4" t="s">
        <v>9</v>
      </c>
    </row>
    <row r="5476" spans="1:9">
      <c r="A5476" t="n">
        <v>53882</v>
      </c>
      <c r="B5476" s="55" t="n">
        <v>45</v>
      </c>
      <c r="C5476" s="7" t="n">
        <v>7</v>
      </c>
      <c r="D5476" s="7" t="n">
        <v>255</v>
      </c>
    </row>
    <row r="5477" spans="1:9">
      <c r="A5477" t="s">
        <v>4</v>
      </c>
      <c r="B5477" s="4" t="s">
        <v>5</v>
      </c>
      <c r="C5477" s="4" t="s">
        <v>7</v>
      </c>
      <c r="D5477" s="4" t="s">
        <v>7</v>
      </c>
      <c r="E5477" s="4" t="s">
        <v>10</v>
      </c>
      <c r="F5477" s="4" t="s">
        <v>9</v>
      </c>
    </row>
    <row r="5478" spans="1:9">
      <c r="A5478" t="n">
        <v>53886</v>
      </c>
      <c r="B5478" s="55" t="n">
        <v>45</v>
      </c>
      <c r="C5478" s="7" t="n">
        <v>5</v>
      </c>
      <c r="D5478" s="7" t="n">
        <v>3</v>
      </c>
      <c r="E5478" s="7" t="n">
        <v>2.29999995231628</v>
      </c>
      <c r="F5478" s="7" t="n">
        <v>30000</v>
      </c>
    </row>
    <row r="5479" spans="1:9">
      <c r="A5479" t="s">
        <v>4</v>
      </c>
      <c r="B5479" s="4" t="s">
        <v>5</v>
      </c>
      <c r="C5479" s="4" t="s">
        <v>7</v>
      </c>
      <c r="D5479" s="4" t="s">
        <v>9</v>
      </c>
      <c r="E5479" s="4" t="s">
        <v>12</v>
      </c>
    </row>
    <row r="5480" spans="1:9">
      <c r="A5480" t="n">
        <v>53895</v>
      </c>
      <c r="B5480" s="30" t="n">
        <v>51</v>
      </c>
      <c r="C5480" s="7" t="n">
        <v>4</v>
      </c>
      <c r="D5480" s="7" t="n">
        <v>29</v>
      </c>
      <c r="E5480" s="7" t="s">
        <v>630</v>
      </c>
    </row>
    <row r="5481" spans="1:9">
      <c r="A5481" t="s">
        <v>4</v>
      </c>
      <c r="B5481" s="4" t="s">
        <v>5</v>
      </c>
      <c r="C5481" s="4" t="s">
        <v>9</v>
      </c>
    </row>
    <row r="5482" spans="1:9">
      <c r="A5482" t="n">
        <v>53909</v>
      </c>
      <c r="B5482" s="26" t="n">
        <v>16</v>
      </c>
      <c r="C5482" s="7" t="n">
        <v>0</v>
      </c>
    </row>
    <row r="5483" spans="1:9">
      <c r="A5483" t="s">
        <v>4</v>
      </c>
      <c r="B5483" s="4" t="s">
        <v>5</v>
      </c>
      <c r="C5483" s="4" t="s">
        <v>9</v>
      </c>
      <c r="D5483" s="4" t="s">
        <v>7</v>
      </c>
      <c r="E5483" s="4" t="s">
        <v>11</v>
      </c>
      <c r="F5483" s="4" t="s">
        <v>52</v>
      </c>
      <c r="G5483" s="4" t="s">
        <v>7</v>
      </c>
      <c r="H5483" s="4" t="s">
        <v>7</v>
      </c>
      <c r="I5483" s="4" t="s">
        <v>7</v>
      </c>
      <c r="J5483" s="4" t="s">
        <v>11</v>
      </c>
      <c r="K5483" s="4" t="s">
        <v>52</v>
      </c>
      <c r="L5483" s="4" t="s">
        <v>7</v>
      </c>
      <c r="M5483" s="4" t="s">
        <v>7</v>
      </c>
    </row>
    <row r="5484" spans="1:9">
      <c r="A5484" t="n">
        <v>53912</v>
      </c>
      <c r="B5484" s="31" t="n">
        <v>26</v>
      </c>
      <c r="C5484" s="7" t="n">
        <v>29</v>
      </c>
      <c r="D5484" s="7" t="n">
        <v>17</v>
      </c>
      <c r="E5484" s="7" t="n">
        <v>39357</v>
      </c>
      <c r="F5484" s="7" t="s">
        <v>631</v>
      </c>
      <c r="G5484" s="7" t="n">
        <v>2</v>
      </c>
      <c r="H5484" s="7" t="n">
        <v>3</v>
      </c>
      <c r="I5484" s="7" t="n">
        <v>17</v>
      </c>
      <c r="J5484" s="7" t="n">
        <v>39358</v>
      </c>
      <c r="K5484" s="7" t="s">
        <v>632</v>
      </c>
      <c r="L5484" s="7" t="n">
        <v>2</v>
      </c>
      <c r="M5484" s="7" t="n">
        <v>0</v>
      </c>
    </row>
    <row r="5485" spans="1:9">
      <c r="A5485" t="s">
        <v>4</v>
      </c>
      <c r="B5485" s="4" t="s">
        <v>5</v>
      </c>
    </row>
    <row r="5486" spans="1:9">
      <c r="A5486" t="n">
        <v>54058</v>
      </c>
      <c r="B5486" s="32" t="n">
        <v>28</v>
      </c>
    </row>
    <row r="5487" spans="1:9">
      <c r="A5487" t="s">
        <v>4</v>
      </c>
      <c r="B5487" s="4" t="s">
        <v>5</v>
      </c>
      <c r="C5487" s="4" t="s">
        <v>7</v>
      </c>
      <c r="D5487" s="4" t="s">
        <v>9</v>
      </c>
      <c r="E5487" s="4" t="s">
        <v>12</v>
      </c>
    </row>
    <row r="5488" spans="1:9">
      <c r="A5488" t="n">
        <v>54059</v>
      </c>
      <c r="B5488" s="30" t="n">
        <v>51</v>
      </c>
      <c r="C5488" s="7" t="n">
        <v>4</v>
      </c>
      <c r="D5488" s="7" t="n">
        <v>0</v>
      </c>
      <c r="E5488" s="7" t="s">
        <v>349</v>
      </c>
    </row>
    <row r="5489" spans="1:13">
      <c r="A5489" t="s">
        <v>4</v>
      </c>
      <c r="B5489" s="4" t="s">
        <v>5</v>
      </c>
      <c r="C5489" s="4" t="s">
        <v>9</v>
      </c>
    </row>
    <row r="5490" spans="1:13">
      <c r="A5490" t="n">
        <v>54073</v>
      </c>
      <c r="B5490" s="26" t="n">
        <v>16</v>
      </c>
      <c r="C5490" s="7" t="n">
        <v>0</v>
      </c>
    </row>
    <row r="5491" spans="1:13">
      <c r="A5491" t="s">
        <v>4</v>
      </c>
      <c r="B5491" s="4" t="s">
        <v>5</v>
      </c>
      <c r="C5491" s="4" t="s">
        <v>9</v>
      </c>
      <c r="D5491" s="4" t="s">
        <v>7</v>
      </c>
      <c r="E5491" s="4" t="s">
        <v>11</v>
      </c>
      <c r="F5491" s="4" t="s">
        <v>52</v>
      </c>
      <c r="G5491" s="4" t="s">
        <v>7</v>
      </c>
      <c r="H5491" s="4" t="s">
        <v>7</v>
      </c>
      <c r="I5491" s="4" t="s">
        <v>7</v>
      </c>
      <c r="J5491" s="4" t="s">
        <v>11</v>
      </c>
      <c r="K5491" s="4" t="s">
        <v>52</v>
      </c>
      <c r="L5491" s="4" t="s">
        <v>7</v>
      </c>
      <c r="M5491" s="4" t="s">
        <v>7</v>
      </c>
    </row>
    <row r="5492" spans="1:13">
      <c r="A5492" t="n">
        <v>54076</v>
      </c>
      <c r="B5492" s="31" t="n">
        <v>26</v>
      </c>
      <c r="C5492" s="7" t="n">
        <v>0</v>
      </c>
      <c r="D5492" s="7" t="n">
        <v>17</v>
      </c>
      <c r="E5492" s="7" t="n">
        <v>62226</v>
      </c>
      <c r="F5492" s="7" t="s">
        <v>633</v>
      </c>
      <c r="G5492" s="7" t="n">
        <v>2</v>
      </c>
      <c r="H5492" s="7" t="n">
        <v>3</v>
      </c>
      <c r="I5492" s="7" t="n">
        <v>17</v>
      </c>
      <c r="J5492" s="7" t="n">
        <v>62227</v>
      </c>
      <c r="K5492" s="7" t="s">
        <v>634</v>
      </c>
      <c r="L5492" s="7" t="n">
        <v>2</v>
      </c>
      <c r="M5492" s="7" t="n">
        <v>0</v>
      </c>
    </row>
    <row r="5493" spans="1:13">
      <c r="A5493" t="s">
        <v>4</v>
      </c>
      <c r="B5493" s="4" t="s">
        <v>5</v>
      </c>
    </row>
    <row r="5494" spans="1:13">
      <c r="A5494" t="n">
        <v>54237</v>
      </c>
      <c r="B5494" s="32" t="n">
        <v>28</v>
      </c>
    </row>
    <row r="5495" spans="1:13">
      <c r="A5495" t="s">
        <v>4</v>
      </c>
      <c r="B5495" s="4" t="s">
        <v>5</v>
      </c>
      <c r="C5495" s="4" t="s">
        <v>7</v>
      </c>
      <c r="D5495" s="4" t="s">
        <v>9</v>
      </c>
      <c r="E5495" s="4" t="s">
        <v>12</v>
      </c>
    </row>
    <row r="5496" spans="1:13">
      <c r="A5496" t="n">
        <v>54238</v>
      </c>
      <c r="B5496" s="30" t="n">
        <v>51</v>
      </c>
      <c r="C5496" s="7" t="n">
        <v>4</v>
      </c>
      <c r="D5496" s="7" t="n">
        <v>29</v>
      </c>
      <c r="E5496" s="7" t="s">
        <v>287</v>
      </c>
    </row>
    <row r="5497" spans="1:13">
      <c r="A5497" t="s">
        <v>4</v>
      </c>
      <c r="B5497" s="4" t="s">
        <v>5</v>
      </c>
      <c r="C5497" s="4" t="s">
        <v>9</v>
      </c>
    </row>
    <row r="5498" spans="1:13">
      <c r="A5498" t="n">
        <v>54252</v>
      </c>
      <c r="B5498" s="26" t="n">
        <v>16</v>
      </c>
      <c r="C5498" s="7" t="n">
        <v>0</v>
      </c>
    </row>
    <row r="5499" spans="1:13">
      <c r="A5499" t="s">
        <v>4</v>
      </c>
      <c r="B5499" s="4" t="s">
        <v>5</v>
      </c>
      <c r="C5499" s="4" t="s">
        <v>9</v>
      </c>
      <c r="D5499" s="4" t="s">
        <v>7</v>
      </c>
      <c r="E5499" s="4" t="s">
        <v>11</v>
      </c>
      <c r="F5499" s="4" t="s">
        <v>52</v>
      </c>
      <c r="G5499" s="4" t="s">
        <v>7</v>
      </c>
      <c r="H5499" s="4" t="s">
        <v>7</v>
      </c>
      <c r="I5499" s="4" t="s">
        <v>7</v>
      </c>
      <c r="J5499" s="4" t="s">
        <v>11</v>
      </c>
      <c r="K5499" s="4" t="s">
        <v>52</v>
      </c>
      <c r="L5499" s="4" t="s">
        <v>7</v>
      </c>
      <c r="M5499" s="4" t="s">
        <v>7</v>
      </c>
      <c r="N5499" s="4" t="s">
        <v>7</v>
      </c>
      <c r="O5499" s="4" t="s">
        <v>11</v>
      </c>
      <c r="P5499" s="4" t="s">
        <v>52</v>
      </c>
      <c r="Q5499" s="4" t="s">
        <v>7</v>
      </c>
      <c r="R5499" s="4" t="s">
        <v>7</v>
      </c>
    </row>
    <row r="5500" spans="1:13">
      <c r="A5500" t="n">
        <v>54255</v>
      </c>
      <c r="B5500" s="31" t="n">
        <v>26</v>
      </c>
      <c r="C5500" s="7" t="n">
        <v>29</v>
      </c>
      <c r="D5500" s="7" t="n">
        <v>17</v>
      </c>
      <c r="E5500" s="7" t="n">
        <v>39359</v>
      </c>
      <c r="F5500" s="7" t="s">
        <v>635</v>
      </c>
      <c r="G5500" s="7" t="n">
        <v>2</v>
      </c>
      <c r="H5500" s="7" t="n">
        <v>3</v>
      </c>
      <c r="I5500" s="7" t="n">
        <v>17</v>
      </c>
      <c r="J5500" s="7" t="n">
        <v>39360</v>
      </c>
      <c r="K5500" s="7" t="s">
        <v>636</v>
      </c>
      <c r="L5500" s="7" t="n">
        <v>2</v>
      </c>
      <c r="M5500" s="7" t="n">
        <v>3</v>
      </c>
      <c r="N5500" s="7" t="n">
        <v>17</v>
      </c>
      <c r="O5500" s="7" t="n">
        <v>39361</v>
      </c>
      <c r="P5500" s="7" t="s">
        <v>637</v>
      </c>
      <c r="Q5500" s="7" t="n">
        <v>2</v>
      </c>
      <c r="R5500" s="7" t="n">
        <v>0</v>
      </c>
    </row>
    <row r="5501" spans="1:13">
      <c r="A5501" t="s">
        <v>4</v>
      </c>
      <c r="B5501" s="4" t="s">
        <v>5</v>
      </c>
    </row>
    <row r="5502" spans="1:13">
      <c r="A5502" t="n">
        <v>54507</v>
      </c>
      <c r="B5502" s="32" t="n">
        <v>28</v>
      </c>
    </row>
    <row r="5503" spans="1:13">
      <c r="A5503" t="s">
        <v>4</v>
      </c>
      <c r="B5503" s="4" t="s">
        <v>5</v>
      </c>
      <c r="C5503" s="4" t="s">
        <v>7</v>
      </c>
      <c r="D5503" s="4" t="s">
        <v>9</v>
      </c>
      <c r="E5503" s="4" t="s">
        <v>12</v>
      </c>
    </row>
    <row r="5504" spans="1:13">
      <c r="A5504" t="n">
        <v>54508</v>
      </c>
      <c r="B5504" s="30" t="n">
        <v>51</v>
      </c>
      <c r="C5504" s="7" t="n">
        <v>4</v>
      </c>
      <c r="D5504" s="7" t="n">
        <v>0</v>
      </c>
      <c r="E5504" s="7" t="s">
        <v>347</v>
      </c>
    </row>
    <row r="5505" spans="1:18">
      <c r="A5505" t="s">
        <v>4</v>
      </c>
      <c r="B5505" s="4" t="s">
        <v>5</v>
      </c>
      <c r="C5505" s="4" t="s">
        <v>9</v>
      </c>
    </row>
    <row r="5506" spans="1:18">
      <c r="A5506" t="n">
        <v>54522</v>
      </c>
      <c r="B5506" s="26" t="n">
        <v>16</v>
      </c>
      <c r="C5506" s="7" t="n">
        <v>0</v>
      </c>
    </row>
    <row r="5507" spans="1:18">
      <c r="A5507" t="s">
        <v>4</v>
      </c>
      <c r="B5507" s="4" t="s">
        <v>5</v>
      </c>
      <c r="C5507" s="4" t="s">
        <v>9</v>
      </c>
      <c r="D5507" s="4" t="s">
        <v>7</v>
      </c>
      <c r="E5507" s="4" t="s">
        <v>11</v>
      </c>
      <c r="F5507" s="4" t="s">
        <v>52</v>
      </c>
      <c r="G5507" s="4" t="s">
        <v>7</v>
      </c>
      <c r="H5507" s="4" t="s">
        <v>7</v>
      </c>
      <c r="I5507" s="4" t="s">
        <v>7</v>
      </c>
      <c r="J5507" s="4" t="s">
        <v>11</v>
      </c>
      <c r="K5507" s="4" t="s">
        <v>52</v>
      </c>
      <c r="L5507" s="4" t="s">
        <v>7</v>
      </c>
      <c r="M5507" s="4" t="s">
        <v>7</v>
      </c>
    </row>
    <row r="5508" spans="1:18">
      <c r="A5508" t="n">
        <v>54525</v>
      </c>
      <c r="B5508" s="31" t="n">
        <v>26</v>
      </c>
      <c r="C5508" s="7" t="n">
        <v>0</v>
      </c>
      <c r="D5508" s="7" t="n">
        <v>17</v>
      </c>
      <c r="E5508" s="7" t="n">
        <v>62228</v>
      </c>
      <c r="F5508" s="7" t="s">
        <v>638</v>
      </c>
      <c r="G5508" s="7" t="n">
        <v>2</v>
      </c>
      <c r="H5508" s="7" t="n">
        <v>3</v>
      </c>
      <c r="I5508" s="7" t="n">
        <v>17</v>
      </c>
      <c r="J5508" s="7" t="n">
        <v>62229</v>
      </c>
      <c r="K5508" s="7" t="s">
        <v>639</v>
      </c>
      <c r="L5508" s="7" t="n">
        <v>2</v>
      </c>
      <c r="M5508" s="7" t="n">
        <v>0</v>
      </c>
    </row>
    <row r="5509" spans="1:18">
      <c r="A5509" t="s">
        <v>4</v>
      </c>
      <c r="B5509" s="4" t="s">
        <v>5</v>
      </c>
    </row>
    <row r="5510" spans="1:18">
      <c r="A5510" t="n">
        <v>54679</v>
      </c>
      <c r="B5510" s="32" t="n">
        <v>28</v>
      </c>
    </row>
    <row r="5511" spans="1:18">
      <c r="A5511" t="s">
        <v>4</v>
      </c>
      <c r="B5511" s="4" t="s">
        <v>5</v>
      </c>
      <c r="C5511" s="4" t="s">
        <v>7</v>
      </c>
      <c r="D5511" s="4" t="s">
        <v>9</v>
      </c>
      <c r="E5511" s="4" t="s">
        <v>12</v>
      </c>
    </row>
    <row r="5512" spans="1:18">
      <c r="A5512" t="n">
        <v>54680</v>
      </c>
      <c r="B5512" s="30" t="n">
        <v>51</v>
      </c>
      <c r="C5512" s="7" t="n">
        <v>4</v>
      </c>
      <c r="D5512" s="7" t="n">
        <v>29</v>
      </c>
      <c r="E5512" s="7" t="s">
        <v>164</v>
      </c>
    </row>
    <row r="5513" spans="1:18">
      <c r="A5513" t="s">
        <v>4</v>
      </c>
      <c r="B5513" s="4" t="s">
        <v>5</v>
      </c>
      <c r="C5513" s="4" t="s">
        <v>9</v>
      </c>
    </row>
    <row r="5514" spans="1:18">
      <c r="A5514" t="n">
        <v>54693</v>
      </c>
      <c r="B5514" s="26" t="n">
        <v>16</v>
      </c>
      <c r="C5514" s="7" t="n">
        <v>0</v>
      </c>
    </row>
    <row r="5515" spans="1:18">
      <c r="A5515" t="s">
        <v>4</v>
      </c>
      <c r="B5515" s="4" t="s">
        <v>5</v>
      </c>
      <c r="C5515" s="4" t="s">
        <v>9</v>
      </c>
      <c r="D5515" s="4" t="s">
        <v>7</v>
      </c>
      <c r="E5515" s="4" t="s">
        <v>11</v>
      </c>
      <c r="F5515" s="4" t="s">
        <v>52</v>
      </c>
      <c r="G5515" s="4" t="s">
        <v>7</v>
      </c>
      <c r="H5515" s="4" t="s">
        <v>7</v>
      </c>
    </row>
    <row r="5516" spans="1:18">
      <c r="A5516" t="n">
        <v>54696</v>
      </c>
      <c r="B5516" s="31" t="n">
        <v>26</v>
      </c>
      <c r="C5516" s="7" t="n">
        <v>29</v>
      </c>
      <c r="D5516" s="7" t="n">
        <v>17</v>
      </c>
      <c r="E5516" s="7" t="n">
        <v>39362</v>
      </c>
      <c r="F5516" s="7" t="s">
        <v>640</v>
      </c>
      <c r="G5516" s="7" t="n">
        <v>2</v>
      </c>
      <c r="H5516" s="7" t="n">
        <v>0</v>
      </c>
    </row>
    <row r="5517" spans="1:18">
      <c r="A5517" t="s">
        <v>4</v>
      </c>
      <c r="B5517" s="4" t="s">
        <v>5</v>
      </c>
    </row>
    <row r="5518" spans="1:18">
      <c r="A5518" t="n">
        <v>54784</v>
      </c>
      <c r="B5518" s="32" t="n">
        <v>28</v>
      </c>
    </row>
    <row r="5519" spans="1:18">
      <c r="A5519" t="s">
        <v>4</v>
      </c>
      <c r="B5519" s="4" t="s">
        <v>5</v>
      </c>
      <c r="C5519" s="4" t="s">
        <v>9</v>
      </c>
      <c r="D5519" s="4" t="s">
        <v>7</v>
      </c>
    </row>
    <row r="5520" spans="1:18">
      <c r="A5520" t="n">
        <v>54785</v>
      </c>
      <c r="B5520" s="60" t="n">
        <v>89</v>
      </c>
      <c r="C5520" s="7" t="n">
        <v>65533</v>
      </c>
      <c r="D5520" s="7" t="n">
        <v>1</v>
      </c>
    </row>
    <row r="5521" spans="1:13">
      <c r="A5521" t="s">
        <v>4</v>
      </c>
      <c r="B5521" s="4" t="s">
        <v>5</v>
      </c>
      <c r="C5521" s="4" t="s">
        <v>7</v>
      </c>
      <c r="D5521" s="4" t="s">
        <v>9</v>
      </c>
      <c r="E5521" s="4" t="s">
        <v>10</v>
      </c>
    </row>
    <row r="5522" spans="1:13">
      <c r="A5522" t="n">
        <v>54789</v>
      </c>
      <c r="B5522" s="25" t="n">
        <v>58</v>
      </c>
      <c r="C5522" s="7" t="n">
        <v>101</v>
      </c>
      <c r="D5522" s="7" t="n">
        <v>300</v>
      </c>
      <c r="E5522" s="7" t="n">
        <v>1</v>
      </c>
    </row>
    <row r="5523" spans="1:13">
      <c r="A5523" t="s">
        <v>4</v>
      </c>
      <c r="B5523" s="4" t="s">
        <v>5</v>
      </c>
      <c r="C5523" s="4" t="s">
        <v>7</v>
      </c>
      <c r="D5523" s="4" t="s">
        <v>9</v>
      </c>
    </row>
    <row r="5524" spans="1:13">
      <c r="A5524" t="n">
        <v>54797</v>
      </c>
      <c r="B5524" s="25" t="n">
        <v>58</v>
      </c>
      <c r="C5524" s="7" t="n">
        <v>254</v>
      </c>
      <c r="D5524" s="7" t="n">
        <v>0</v>
      </c>
    </row>
    <row r="5525" spans="1:13">
      <c r="A5525" t="s">
        <v>4</v>
      </c>
      <c r="B5525" s="4" t="s">
        <v>5</v>
      </c>
      <c r="C5525" s="4" t="s">
        <v>7</v>
      </c>
      <c r="D5525" s="4" t="s">
        <v>7</v>
      </c>
      <c r="E5525" s="4" t="s">
        <v>10</v>
      </c>
      <c r="F5525" s="4" t="s">
        <v>10</v>
      </c>
      <c r="G5525" s="4" t="s">
        <v>10</v>
      </c>
      <c r="H5525" s="4" t="s">
        <v>9</v>
      </c>
    </row>
    <row r="5526" spans="1:13">
      <c r="A5526" t="n">
        <v>54801</v>
      </c>
      <c r="B5526" s="55" t="n">
        <v>45</v>
      </c>
      <c r="C5526" s="7" t="n">
        <v>2</v>
      </c>
      <c r="D5526" s="7" t="n">
        <v>3</v>
      </c>
      <c r="E5526" s="7" t="n">
        <v>-14.0799999237061</v>
      </c>
      <c r="F5526" s="7" t="n">
        <v>1.39999997615814</v>
      </c>
      <c r="G5526" s="7" t="n">
        <v>-22.3600006103516</v>
      </c>
      <c r="H5526" s="7" t="n">
        <v>0</v>
      </c>
    </row>
    <row r="5527" spans="1:13">
      <c r="A5527" t="s">
        <v>4</v>
      </c>
      <c r="B5527" s="4" t="s">
        <v>5</v>
      </c>
      <c r="C5527" s="4" t="s">
        <v>7</v>
      </c>
      <c r="D5527" s="4" t="s">
        <v>7</v>
      </c>
      <c r="E5527" s="4" t="s">
        <v>10</v>
      </c>
      <c r="F5527" s="4" t="s">
        <v>10</v>
      </c>
      <c r="G5527" s="4" t="s">
        <v>10</v>
      </c>
      <c r="H5527" s="4" t="s">
        <v>9</v>
      </c>
      <c r="I5527" s="4" t="s">
        <v>7</v>
      </c>
    </row>
    <row r="5528" spans="1:13">
      <c r="A5528" t="n">
        <v>54818</v>
      </c>
      <c r="B5528" s="55" t="n">
        <v>45</v>
      </c>
      <c r="C5528" s="7" t="n">
        <v>4</v>
      </c>
      <c r="D5528" s="7" t="n">
        <v>3</v>
      </c>
      <c r="E5528" s="7" t="n">
        <v>3.76999998092651</v>
      </c>
      <c r="F5528" s="7" t="n">
        <v>127.779998779297</v>
      </c>
      <c r="G5528" s="7" t="n">
        <v>0</v>
      </c>
      <c r="H5528" s="7" t="n">
        <v>0</v>
      </c>
      <c r="I5528" s="7" t="n">
        <v>1</v>
      </c>
    </row>
    <row r="5529" spans="1:13">
      <c r="A5529" t="s">
        <v>4</v>
      </c>
      <c r="B5529" s="4" t="s">
        <v>5</v>
      </c>
      <c r="C5529" s="4" t="s">
        <v>7</v>
      </c>
      <c r="D5529" s="4" t="s">
        <v>7</v>
      </c>
      <c r="E5529" s="4" t="s">
        <v>10</v>
      </c>
      <c r="F5529" s="4" t="s">
        <v>9</v>
      </c>
    </row>
    <row r="5530" spans="1:13">
      <c r="A5530" t="n">
        <v>54836</v>
      </c>
      <c r="B5530" s="55" t="n">
        <v>45</v>
      </c>
      <c r="C5530" s="7" t="n">
        <v>5</v>
      </c>
      <c r="D5530" s="7" t="n">
        <v>3</v>
      </c>
      <c r="E5530" s="7" t="n">
        <v>1.79999995231628</v>
      </c>
      <c r="F5530" s="7" t="n">
        <v>0</v>
      </c>
    </row>
    <row r="5531" spans="1:13">
      <c r="A5531" t="s">
        <v>4</v>
      </c>
      <c r="B5531" s="4" t="s">
        <v>5</v>
      </c>
      <c r="C5531" s="4" t="s">
        <v>7</v>
      </c>
      <c r="D5531" s="4" t="s">
        <v>7</v>
      </c>
      <c r="E5531" s="4" t="s">
        <v>10</v>
      </c>
      <c r="F5531" s="4" t="s">
        <v>9</v>
      </c>
    </row>
    <row r="5532" spans="1:13">
      <c r="A5532" t="n">
        <v>54845</v>
      </c>
      <c r="B5532" s="55" t="n">
        <v>45</v>
      </c>
      <c r="C5532" s="7" t="n">
        <v>11</v>
      </c>
      <c r="D5532" s="7" t="n">
        <v>3</v>
      </c>
      <c r="E5532" s="7" t="n">
        <v>40</v>
      </c>
      <c r="F5532" s="7" t="n">
        <v>0</v>
      </c>
    </row>
    <row r="5533" spans="1:13">
      <c r="A5533" t="s">
        <v>4</v>
      </c>
      <c r="B5533" s="4" t="s">
        <v>5</v>
      </c>
      <c r="C5533" s="4" t="s">
        <v>7</v>
      </c>
      <c r="D5533" s="4" t="s">
        <v>7</v>
      </c>
      <c r="E5533" s="4" t="s">
        <v>10</v>
      </c>
      <c r="F5533" s="4" t="s">
        <v>9</v>
      </c>
    </row>
    <row r="5534" spans="1:13">
      <c r="A5534" t="n">
        <v>54854</v>
      </c>
      <c r="B5534" s="55" t="n">
        <v>45</v>
      </c>
      <c r="C5534" s="7" t="n">
        <v>5</v>
      </c>
      <c r="D5534" s="7" t="n">
        <v>3</v>
      </c>
      <c r="E5534" s="7" t="n">
        <v>1.29999995231628</v>
      </c>
      <c r="F5534" s="7" t="n">
        <v>800</v>
      </c>
    </row>
    <row r="5535" spans="1:13">
      <c r="A5535" t="s">
        <v>4</v>
      </c>
      <c r="B5535" s="4" t="s">
        <v>5</v>
      </c>
      <c r="C5535" s="4" t="s">
        <v>9</v>
      </c>
      <c r="D5535" s="4" t="s">
        <v>7</v>
      </c>
      <c r="E5535" s="4" t="s">
        <v>12</v>
      </c>
      <c r="F5535" s="4" t="s">
        <v>10</v>
      </c>
      <c r="G5535" s="4" t="s">
        <v>10</v>
      </c>
      <c r="H5535" s="4" t="s">
        <v>10</v>
      </c>
    </row>
    <row r="5536" spans="1:13">
      <c r="A5536" t="n">
        <v>54863</v>
      </c>
      <c r="B5536" s="45" t="n">
        <v>48</v>
      </c>
      <c r="C5536" s="7" t="n">
        <v>29</v>
      </c>
      <c r="D5536" s="7" t="n">
        <v>0</v>
      </c>
      <c r="E5536" s="7" t="s">
        <v>624</v>
      </c>
      <c r="F5536" s="7" t="n">
        <v>-1</v>
      </c>
      <c r="G5536" s="7" t="n">
        <v>1</v>
      </c>
      <c r="H5536" s="7" t="n">
        <v>1.40129846432482e-45</v>
      </c>
    </row>
    <row r="5537" spans="1:9">
      <c r="A5537" t="s">
        <v>4</v>
      </c>
      <c r="B5537" s="4" t="s">
        <v>5</v>
      </c>
      <c r="C5537" s="4" t="s">
        <v>7</v>
      </c>
      <c r="D5537" s="4" t="s">
        <v>9</v>
      </c>
      <c r="E5537" s="4" t="s">
        <v>9</v>
      </c>
      <c r="F5537" s="4" t="s">
        <v>11</v>
      </c>
    </row>
    <row r="5538" spans="1:9">
      <c r="A5538" t="n">
        <v>54891</v>
      </c>
      <c r="B5538" s="77" t="n">
        <v>84</v>
      </c>
      <c r="C5538" s="7" t="n">
        <v>0</v>
      </c>
      <c r="D5538" s="7" t="n">
        <v>0</v>
      </c>
      <c r="E5538" s="7" t="n">
        <v>0</v>
      </c>
      <c r="F5538" s="7" t="n">
        <v>1058642330</v>
      </c>
    </row>
    <row r="5539" spans="1:9">
      <c r="A5539" t="s">
        <v>4</v>
      </c>
      <c r="B5539" s="4" t="s">
        <v>5</v>
      </c>
      <c r="C5539" s="4" t="s">
        <v>9</v>
      </c>
    </row>
    <row r="5540" spans="1:9">
      <c r="A5540" t="n">
        <v>54901</v>
      </c>
      <c r="B5540" s="26" t="n">
        <v>16</v>
      </c>
      <c r="C5540" s="7" t="n">
        <v>200</v>
      </c>
    </row>
    <row r="5541" spans="1:9">
      <c r="A5541" t="s">
        <v>4</v>
      </c>
      <c r="B5541" s="4" t="s">
        <v>5</v>
      </c>
      <c r="C5541" s="4" t="s">
        <v>7</v>
      </c>
      <c r="D5541" s="4" t="s">
        <v>9</v>
      </c>
      <c r="E5541" s="4" t="s">
        <v>9</v>
      </c>
      <c r="F5541" s="4" t="s">
        <v>11</v>
      </c>
    </row>
    <row r="5542" spans="1:9">
      <c r="A5542" t="n">
        <v>54904</v>
      </c>
      <c r="B5542" s="77" t="n">
        <v>84</v>
      </c>
      <c r="C5542" s="7" t="n">
        <v>1</v>
      </c>
      <c r="D5542" s="7" t="n">
        <v>0</v>
      </c>
      <c r="E5542" s="7" t="n">
        <v>0</v>
      </c>
      <c r="F5542" s="7" t="n">
        <v>0</v>
      </c>
    </row>
    <row r="5543" spans="1:9">
      <c r="A5543" t="s">
        <v>4</v>
      </c>
      <c r="B5543" s="4" t="s">
        <v>5</v>
      </c>
      <c r="C5543" s="4" t="s">
        <v>7</v>
      </c>
      <c r="D5543" s="4" t="s">
        <v>9</v>
      </c>
      <c r="E5543" s="4" t="s">
        <v>12</v>
      </c>
    </row>
    <row r="5544" spans="1:9">
      <c r="A5544" t="n">
        <v>54914</v>
      </c>
      <c r="B5544" s="30" t="n">
        <v>51</v>
      </c>
      <c r="C5544" s="7" t="n">
        <v>4</v>
      </c>
      <c r="D5544" s="7" t="n">
        <v>29</v>
      </c>
      <c r="E5544" s="7" t="s">
        <v>641</v>
      </c>
    </row>
    <row r="5545" spans="1:9">
      <c r="A5545" t="s">
        <v>4</v>
      </c>
      <c r="B5545" s="4" t="s">
        <v>5</v>
      </c>
      <c r="C5545" s="4" t="s">
        <v>9</v>
      </c>
    </row>
    <row r="5546" spans="1:9">
      <c r="A5546" t="n">
        <v>54928</v>
      </c>
      <c r="B5546" s="26" t="n">
        <v>16</v>
      </c>
      <c r="C5546" s="7" t="n">
        <v>0</v>
      </c>
    </row>
    <row r="5547" spans="1:9">
      <c r="A5547" t="s">
        <v>4</v>
      </c>
      <c r="B5547" s="4" t="s">
        <v>5</v>
      </c>
      <c r="C5547" s="4" t="s">
        <v>9</v>
      </c>
      <c r="D5547" s="4" t="s">
        <v>7</v>
      </c>
      <c r="E5547" s="4" t="s">
        <v>11</v>
      </c>
      <c r="F5547" s="4" t="s">
        <v>52</v>
      </c>
      <c r="G5547" s="4" t="s">
        <v>7</v>
      </c>
      <c r="H5547" s="4" t="s">
        <v>7</v>
      </c>
    </row>
    <row r="5548" spans="1:9">
      <c r="A5548" t="n">
        <v>54931</v>
      </c>
      <c r="B5548" s="31" t="n">
        <v>26</v>
      </c>
      <c r="C5548" s="7" t="n">
        <v>29</v>
      </c>
      <c r="D5548" s="7" t="n">
        <v>17</v>
      </c>
      <c r="E5548" s="7" t="n">
        <v>39363</v>
      </c>
      <c r="F5548" s="7" t="s">
        <v>642</v>
      </c>
      <c r="G5548" s="7" t="n">
        <v>2</v>
      </c>
      <c r="H5548" s="7" t="n">
        <v>0</v>
      </c>
    </row>
    <row r="5549" spans="1:9">
      <c r="A5549" t="s">
        <v>4</v>
      </c>
      <c r="B5549" s="4" t="s">
        <v>5</v>
      </c>
    </row>
    <row r="5550" spans="1:9">
      <c r="A5550" t="n">
        <v>55024</v>
      </c>
      <c r="B5550" s="32" t="n">
        <v>28</v>
      </c>
    </row>
    <row r="5551" spans="1:9">
      <c r="A5551" t="s">
        <v>4</v>
      </c>
      <c r="B5551" s="4" t="s">
        <v>5</v>
      </c>
      <c r="C5551" s="4" t="s">
        <v>7</v>
      </c>
      <c r="D5551" s="4" t="s">
        <v>9</v>
      </c>
      <c r="E5551" s="4" t="s">
        <v>10</v>
      </c>
    </row>
    <row r="5552" spans="1:9">
      <c r="A5552" t="n">
        <v>55025</v>
      </c>
      <c r="B5552" s="25" t="n">
        <v>58</v>
      </c>
      <c r="C5552" s="7" t="n">
        <v>101</v>
      </c>
      <c r="D5552" s="7" t="n">
        <v>300</v>
      </c>
      <c r="E5552" s="7" t="n">
        <v>1</v>
      </c>
    </row>
    <row r="5553" spans="1:8">
      <c r="A5553" t="s">
        <v>4</v>
      </c>
      <c r="B5553" s="4" t="s">
        <v>5</v>
      </c>
      <c r="C5553" s="4" t="s">
        <v>7</v>
      </c>
      <c r="D5553" s="4" t="s">
        <v>9</v>
      </c>
    </row>
    <row r="5554" spans="1:8">
      <c r="A5554" t="n">
        <v>55033</v>
      </c>
      <c r="B5554" s="25" t="n">
        <v>58</v>
      </c>
      <c r="C5554" s="7" t="n">
        <v>254</v>
      </c>
      <c r="D5554" s="7" t="n">
        <v>0</v>
      </c>
    </row>
    <row r="5555" spans="1:8">
      <c r="A5555" t="s">
        <v>4</v>
      </c>
      <c r="B5555" s="4" t="s">
        <v>5</v>
      </c>
      <c r="C5555" s="4" t="s">
        <v>7</v>
      </c>
      <c r="D5555" s="4" t="s">
        <v>7</v>
      </c>
      <c r="E5555" s="4" t="s">
        <v>10</v>
      </c>
      <c r="F5555" s="4" t="s">
        <v>10</v>
      </c>
      <c r="G5555" s="4" t="s">
        <v>10</v>
      </c>
      <c r="H5555" s="4" t="s">
        <v>9</v>
      </c>
    </row>
    <row r="5556" spans="1:8">
      <c r="A5556" t="n">
        <v>55037</v>
      </c>
      <c r="B5556" s="55" t="n">
        <v>45</v>
      </c>
      <c r="C5556" s="7" t="n">
        <v>2</v>
      </c>
      <c r="D5556" s="7" t="n">
        <v>3</v>
      </c>
      <c r="E5556" s="7" t="n">
        <v>-14.0600004196167</v>
      </c>
      <c r="F5556" s="7" t="n">
        <v>1.42999994754791</v>
      </c>
      <c r="G5556" s="7" t="n">
        <v>-22.3199996948242</v>
      </c>
      <c r="H5556" s="7" t="n">
        <v>0</v>
      </c>
    </row>
    <row r="5557" spans="1:8">
      <c r="A5557" t="s">
        <v>4</v>
      </c>
      <c r="B5557" s="4" t="s">
        <v>5</v>
      </c>
      <c r="C5557" s="4" t="s">
        <v>7</v>
      </c>
      <c r="D5557" s="4" t="s">
        <v>7</v>
      </c>
      <c r="E5557" s="4" t="s">
        <v>10</v>
      </c>
      <c r="F5557" s="4" t="s">
        <v>10</v>
      </c>
      <c r="G5557" s="4" t="s">
        <v>10</v>
      </c>
      <c r="H5557" s="4" t="s">
        <v>9</v>
      </c>
      <c r="I5557" s="4" t="s">
        <v>7</v>
      </c>
    </row>
    <row r="5558" spans="1:8">
      <c r="A5558" t="n">
        <v>55054</v>
      </c>
      <c r="B5558" s="55" t="n">
        <v>45</v>
      </c>
      <c r="C5558" s="7" t="n">
        <v>4</v>
      </c>
      <c r="D5558" s="7" t="n">
        <v>3</v>
      </c>
      <c r="E5558" s="7" t="n">
        <v>26.7199993133545</v>
      </c>
      <c r="F5558" s="7" t="n">
        <v>66.7300033569336</v>
      </c>
      <c r="G5558" s="7" t="n">
        <v>0</v>
      </c>
      <c r="H5558" s="7" t="n">
        <v>0</v>
      </c>
      <c r="I5558" s="7" t="n">
        <v>1</v>
      </c>
    </row>
    <row r="5559" spans="1:8">
      <c r="A5559" t="s">
        <v>4</v>
      </c>
      <c r="B5559" s="4" t="s">
        <v>5</v>
      </c>
      <c r="C5559" s="4" t="s">
        <v>7</v>
      </c>
      <c r="D5559" s="4" t="s">
        <v>7</v>
      </c>
      <c r="E5559" s="4" t="s">
        <v>10</v>
      </c>
      <c r="F5559" s="4" t="s">
        <v>9</v>
      </c>
    </row>
    <row r="5560" spans="1:8">
      <c r="A5560" t="n">
        <v>55072</v>
      </c>
      <c r="B5560" s="55" t="n">
        <v>45</v>
      </c>
      <c r="C5560" s="7" t="n">
        <v>5</v>
      </c>
      <c r="D5560" s="7" t="n">
        <v>3</v>
      </c>
      <c r="E5560" s="7" t="n">
        <v>1.5</v>
      </c>
      <c r="F5560" s="7" t="n">
        <v>0</v>
      </c>
    </row>
    <row r="5561" spans="1:8">
      <c r="A5561" t="s">
        <v>4</v>
      </c>
      <c r="B5561" s="4" t="s">
        <v>5</v>
      </c>
      <c r="C5561" s="4" t="s">
        <v>7</v>
      </c>
      <c r="D5561" s="4" t="s">
        <v>7</v>
      </c>
      <c r="E5561" s="4" t="s">
        <v>10</v>
      </c>
      <c r="F5561" s="4" t="s">
        <v>9</v>
      </c>
    </row>
    <row r="5562" spans="1:8">
      <c r="A5562" t="n">
        <v>55081</v>
      </c>
      <c r="B5562" s="55" t="n">
        <v>45</v>
      </c>
      <c r="C5562" s="7" t="n">
        <v>11</v>
      </c>
      <c r="D5562" s="7" t="n">
        <v>3</v>
      </c>
      <c r="E5562" s="7" t="n">
        <v>40</v>
      </c>
      <c r="F5562" s="7" t="n">
        <v>0</v>
      </c>
    </row>
    <row r="5563" spans="1:8">
      <c r="A5563" t="s">
        <v>4</v>
      </c>
      <c r="B5563" s="4" t="s">
        <v>5</v>
      </c>
      <c r="C5563" s="4" t="s">
        <v>7</v>
      </c>
      <c r="D5563" s="4" t="s">
        <v>7</v>
      </c>
      <c r="E5563" s="4" t="s">
        <v>10</v>
      </c>
      <c r="F5563" s="4" t="s">
        <v>9</v>
      </c>
    </row>
    <row r="5564" spans="1:8">
      <c r="A5564" t="n">
        <v>55090</v>
      </c>
      <c r="B5564" s="55" t="n">
        <v>45</v>
      </c>
      <c r="C5564" s="7" t="n">
        <v>5</v>
      </c>
      <c r="D5564" s="7" t="n">
        <v>3</v>
      </c>
      <c r="E5564" s="7" t="n">
        <v>1</v>
      </c>
      <c r="F5564" s="7" t="n">
        <v>800</v>
      </c>
    </row>
    <row r="5565" spans="1:8">
      <c r="A5565" t="s">
        <v>4</v>
      </c>
      <c r="B5565" s="4" t="s">
        <v>5</v>
      </c>
      <c r="C5565" s="4" t="s">
        <v>9</v>
      </c>
      <c r="D5565" s="4" t="s">
        <v>10</v>
      </c>
      <c r="E5565" s="4" t="s">
        <v>10</v>
      </c>
      <c r="F5565" s="4" t="s">
        <v>10</v>
      </c>
      <c r="G5565" s="4" t="s">
        <v>9</v>
      </c>
      <c r="H5565" s="4" t="s">
        <v>9</v>
      </c>
    </row>
    <row r="5566" spans="1:8">
      <c r="A5566" t="n">
        <v>55099</v>
      </c>
      <c r="B5566" s="65" t="n">
        <v>60</v>
      </c>
      <c r="C5566" s="7" t="n">
        <v>29</v>
      </c>
      <c r="D5566" s="7" t="n">
        <v>-50</v>
      </c>
      <c r="E5566" s="7" t="n">
        <v>20</v>
      </c>
      <c r="F5566" s="7" t="n">
        <v>0</v>
      </c>
      <c r="G5566" s="7" t="n">
        <v>0</v>
      </c>
      <c r="H5566" s="7" t="n">
        <v>0</v>
      </c>
    </row>
    <row r="5567" spans="1:8">
      <c r="A5567" t="s">
        <v>4</v>
      </c>
      <c r="B5567" s="4" t="s">
        <v>5</v>
      </c>
      <c r="C5567" s="4" t="s">
        <v>9</v>
      </c>
      <c r="D5567" s="4" t="s">
        <v>7</v>
      </c>
      <c r="E5567" s="4" t="s">
        <v>12</v>
      </c>
      <c r="F5567" s="4" t="s">
        <v>10</v>
      </c>
      <c r="G5567" s="4" t="s">
        <v>10</v>
      </c>
      <c r="H5567" s="4" t="s">
        <v>10</v>
      </c>
    </row>
    <row r="5568" spans="1:8">
      <c r="A5568" t="n">
        <v>55118</v>
      </c>
      <c r="B5568" s="45" t="n">
        <v>48</v>
      </c>
      <c r="C5568" s="7" t="n">
        <v>29</v>
      </c>
      <c r="D5568" s="7" t="n">
        <v>0</v>
      </c>
      <c r="E5568" s="7" t="s">
        <v>606</v>
      </c>
      <c r="F5568" s="7" t="n">
        <v>-1</v>
      </c>
      <c r="G5568" s="7" t="n">
        <v>1</v>
      </c>
      <c r="H5568" s="7" t="n">
        <v>1.40129846432482e-45</v>
      </c>
    </row>
    <row r="5569" spans="1:9">
      <c r="A5569" t="s">
        <v>4</v>
      </c>
      <c r="B5569" s="4" t="s">
        <v>5</v>
      </c>
      <c r="C5569" s="4" t="s">
        <v>7</v>
      </c>
      <c r="D5569" s="4" t="s">
        <v>9</v>
      </c>
      <c r="E5569" s="4" t="s">
        <v>9</v>
      </c>
      <c r="F5569" s="4" t="s">
        <v>11</v>
      </c>
    </row>
    <row r="5570" spans="1:9">
      <c r="A5570" t="n">
        <v>55143</v>
      </c>
      <c r="B5570" s="77" t="n">
        <v>84</v>
      </c>
      <c r="C5570" s="7" t="n">
        <v>0</v>
      </c>
      <c r="D5570" s="7" t="n">
        <v>0</v>
      </c>
      <c r="E5570" s="7" t="n">
        <v>0</v>
      </c>
      <c r="F5570" s="7" t="n">
        <v>1058642330</v>
      </c>
    </row>
    <row r="5571" spans="1:9">
      <c r="A5571" t="s">
        <v>4</v>
      </c>
      <c r="B5571" s="4" t="s">
        <v>5</v>
      </c>
      <c r="C5571" s="4" t="s">
        <v>9</v>
      </c>
    </row>
    <row r="5572" spans="1:9">
      <c r="A5572" t="n">
        <v>55153</v>
      </c>
      <c r="B5572" s="26" t="n">
        <v>16</v>
      </c>
      <c r="C5572" s="7" t="n">
        <v>200</v>
      </c>
    </row>
    <row r="5573" spans="1:9">
      <c r="A5573" t="s">
        <v>4</v>
      </c>
      <c r="B5573" s="4" t="s">
        <v>5</v>
      </c>
      <c r="C5573" s="4" t="s">
        <v>7</v>
      </c>
      <c r="D5573" s="4" t="s">
        <v>9</v>
      </c>
      <c r="E5573" s="4" t="s">
        <v>9</v>
      </c>
      <c r="F5573" s="4" t="s">
        <v>11</v>
      </c>
    </row>
    <row r="5574" spans="1:9">
      <c r="A5574" t="n">
        <v>55156</v>
      </c>
      <c r="B5574" s="77" t="n">
        <v>84</v>
      </c>
      <c r="C5574" s="7" t="n">
        <v>1</v>
      </c>
      <c r="D5574" s="7" t="n">
        <v>0</v>
      </c>
      <c r="E5574" s="7" t="n">
        <v>0</v>
      </c>
      <c r="F5574" s="7" t="n">
        <v>0</v>
      </c>
    </row>
    <row r="5575" spans="1:9">
      <c r="A5575" t="s">
        <v>4</v>
      </c>
      <c r="B5575" s="4" t="s">
        <v>5</v>
      </c>
      <c r="C5575" s="4" t="s">
        <v>7</v>
      </c>
      <c r="D5575" s="4" t="s">
        <v>9</v>
      </c>
      <c r="E5575" s="4" t="s">
        <v>12</v>
      </c>
    </row>
    <row r="5576" spans="1:9">
      <c r="A5576" t="n">
        <v>55166</v>
      </c>
      <c r="B5576" s="30" t="n">
        <v>51</v>
      </c>
      <c r="C5576" s="7" t="n">
        <v>4</v>
      </c>
      <c r="D5576" s="7" t="n">
        <v>29</v>
      </c>
      <c r="E5576" s="7" t="s">
        <v>643</v>
      </c>
    </row>
    <row r="5577" spans="1:9">
      <c r="A5577" t="s">
        <v>4</v>
      </c>
      <c r="B5577" s="4" t="s">
        <v>5</v>
      </c>
      <c r="C5577" s="4" t="s">
        <v>9</v>
      </c>
    </row>
    <row r="5578" spans="1:9">
      <c r="A5578" t="n">
        <v>55179</v>
      </c>
      <c r="B5578" s="26" t="n">
        <v>16</v>
      </c>
      <c r="C5578" s="7" t="n">
        <v>0</v>
      </c>
    </row>
    <row r="5579" spans="1:9">
      <c r="A5579" t="s">
        <v>4</v>
      </c>
      <c r="B5579" s="4" t="s">
        <v>5</v>
      </c>
      <c r="C5579" s="4" t="s">
        <v>9</v>
      </c>
      <c r="D5579" s="4" t="s">
        <v>7</v>
      </c>
      <c r="E5579" s="4" t="s">
        <v>11</v>
      </c>
      <c r="F5579" s="4" t="s">
        <v>52</v>
      </c>
      <c r="G5579" s="4" t="s">
        <v>7</v>
      </c>
      <c r="H5579" s="4" t="s">
        <v>7</v>
      </c>
    </row>
    <row r="5580" spans="1:9">
      <c r="A5580" t="n">
        <v>55182</v>
      </c>
      <c r="B5580" s="31" t="n">
        <v>26</v>
      </c>
      <c r="C5580" s="7" t="n">
        <v>29</v>
      </c>
      <c r="D5580" s="7" t="n">
        <v>17</v>
      </c>
      <c r="E5580" s="7" t="n">
        <v>39364</v>
      </c>
      <c r="F5580" s="7" t="s">
        <v>644</v>
      </c>
      <c r="G5580" s="7" t="n">
        <v>2</v>
      </c>
      <c r="H5580" s="7" t="n">
        <v>0</v>
      </c>
    </row>
    <row r="5581" spans="1:9">
      <c r="A5581" t="s">
        <v>4</v>
      </c>
      <c r="B5581" s="4" t="s">
        <v>5</v>
      </c>
    </row>
    <row r="5582" spans="1:9">
      <c r="A5582" t="n">
        <v>55239</v>
      </c>
      <c r="B5582" s="32" t="n">
        <v>28</v>
      </c>
    </row>
    <row r="5583" spans="1:9">
      <c r="A5583" t="s">
        <v>4</v>
      </c>
      <c r="B5583" s="4" t="s">
        <v>5</v>
      </c>
      <c r="C5583" s="4" t="s">
        <v>7</v>
      </c>
      <c r="D5583" s="4" t="s">
        <v>9</v>
      </c>
      <c r="E5583" s="4" t="s">
        <v>10</v>
      </c>
    </row>
    <row r="5584" spans="1:9">
      <c r="A5584" t="n">
        <v>55240</v>
      </c>
      <c r="B5584" s="25" t="n">
        <v>58</v>
      </c>
      <c r="C5584" s="7" t="n">
        <v>101</v>
      </c>
      <c r="D5584" s="7" t="n">
        <v>300</v>
      </c>
      <c r="E5584" s="7" t="n">
        <v>1</v>
      </c>
    </row>
    <row r="5585" spans="1:8">
      <c r="A5585" t="s">
        <v>4</v>
      </c>
      <c r="B5585" s="4" t="s">
        <v>5</v>
      </c>
      <c r="C5585" s="4" t="s">
        <v>7</v>
      </c>
      <c r="D5585" s="4" t="s">
        <v>9</v>
      </c>
    </row>
    <row r="5586" spans="1:8">
      <c r="A5586" t="n">
        <v>55248</v>
      </c>
      <c r="B5586" s="25" t="n">
        <v>58</v>
      </c>
      <c r="C5586" s="7" t="n">
        <v>254</v>
      </c>
      <c r="D5586" s="7" t="n">
        <v>0</v>
      </c>
    </row>
    <row r="5587" spans="1:8">
      <c r="A5587" t="s">
        <v>4</v>
      </c>
      <c r="B5587" s="4" t="s">
        <v>5</v>
      </c>
      <c r="C5587" s="4" t="s">
        <v>7</v>
      </c>
      <c r="D5587" s="4" t="s">
        <v>7</v>
      </c>
      <c r="E5587" s="4" t="s">
        <v>10</v>
      </c>
      <c r="F5587" s="4" t="s">
        <v>10</v>
      </c>
      <c r="G5587" s="4" t="s">
        <v>10</v>
      </c>
      <c r="H5587" s="4" t="s">
        <v>9</v>
      </c>
    </row>
    <row r="5588" spans="1:8">
      <c r="A5588" t="n">
        <v>55252</v>
      </c>
      <c r="B5588" s="55" t="n">
        <v>45</v>
      </c>
      <c r="C5588" s="7" t="n">
        <v>2</v>
      </c>
      <c r="D5588" s="7" t="n">
        <v>3</v>
      </c>
      <c r="E5588" s="7" t="n">
        <v>-14.0600004196167</v>
      </c>
      <c r="F5588" s="7" t="n">
        <v>1.44000005722046</v>
      </c>
      <c r="G5588" s="7" t="n">
        <v>-22.3400001525879</v>
      </c>
      <c r="H5588" s="7" t="n">
        <v>0</v>
      </c>
    </row>
    <row r="5589" spans="1:8">
      <c r="A5589" t="s">
        <v>4</v>
      </c>
      <c r="B5589" s="4" t="s">
        <v>5</v>
      </c>
      <c r="C5589" s="4" t="s">
        <v>7</v>
      </c>
      <c r="D5589" s="4" t="s">
        <v>7</v>
      </c>
      <c r="E5589" s="4" t="s">
        <v>10</v>
      </c>
      <c r="F5589" s="4" t="s">
        <v>10</v>
      </c>
      <c r="G5589" s="4" t="s">
        <v>10</v>
      </c>
      <c r="H5589" s="4" t="s">
        <v>9</v>
      </c>
      <c r="I5589" s="4" t="s">
        <v>7</v>
      </c>
    </row>
    <row r="5590" spans="1:8">
      <c r="A5590" t="n">
        <v>55269</v>
      </c>
      <c r="B5590" s="55" t="n">
        <v>45</v>
      </c>
      <c r="C5590" s="7" t="n">
        <v>4</v>
      </c>
      <c r="D5590" s="7" t="n">
        <v>3</v>
      </c>
      <c r="E5590" s="7" t="n">
        <v>339.269989013672</v>
      </c>
      <c r="F5590" s="7" t="n">
        <v>106.720001220703</v>
      </c>
      <c r="G5590" s="7" t="n">
        <v>0</v>
      </c>
      <c r="H5590" s="7" t="n">
        <v>0</v>
      </c>
      <c r="I5590" s="7" t="n">
        <v>1</v>
      </c>
    </row>
    <row r="5591" spans="1:8">
      <c r="A5591" t="s">
        <v>4</v>
      </c>
      <c r="B5591" s="4" t="s">
        <v>5</v>
      </c>
      <c r="C5591" s="4" t="s">
        <v>7</v>
      </c>
      <c r="D5591" s="4" t="s">
        <v>7</v>
      </c>
      <c r="E5591" s="4" t="s">
        <v>10</v>
      </c>
      <c r="F5591" s="4" t="s">
        <v>9</v>
      </c>
    </row>
    <row r="5592" spans="1:8">
      <c r="A5592" t="n">
        <v>55287</v>
      </c>
      <c r="B5592" s="55" t="n">
        <v>45</v>
      </c>
      <c r="C5592" s="7" t="n">
        <v>5</v>
      </c>
      <c r="D5592" s="7" t="n">
        <v>3</v>
      </c>
      <c r="E5592" s="7" t="n">
        <v>1.39999997615814</v>
      </c>
      <c r="F5592" s="7" t="n">
        <v>0</v>
      </c>
    </row>
    <row r="5593" spans="1:8">
      <c r="A5593" t="s">
        <v>4</v>
      </c>
      <c r="B5593" s="4" t="s">
        <v>5</v>
      </c>
      <c r="C5593" s="4" t="s">
        <v>7</v>
      </c>
      <c r="D5593" s="4" t="s">
        <v>7</v>
      </c>
      <c r="E5593" s="4" t="s">
        <v>10</v>
      </c>
      <c r="F5593" s="4" t="s">
        <v>9</v>
      </c>
    </row>
    <row r="5594" spans="1:8">
      <c r="A5594" t="n">
        <v>55296</v>
      </c>
      <c r="B5594" s="55" t="n">
        <v>45</v>
      </c>
      <c r="C5594" s="7" t="n">
        <v>11</v>
      </c>
      <c r="D5594" s="7" t="n">
        <v>3</v>
      </c>
      <c r="E5594" s="7" t="n">
        <v>40</v>
      </c>
      <c r="F5594" s="7" t="n">
        <v>0</v>
      </c>
    </row>
    <row r="5595" spans="1:8">
      <c r="A5595" t="s">
        <v>4</v>
      </c>
      <c r="B5595" s="4" t="s">
        <v>5</v>
      </c>
      <c r="C5595" s="4" t="s">
        <v>7</v>
      </c>
      <c r="D5595" s="4" t="s">
        <v>7</v>
      </c>
      <c r="E5595" s="4" t="s">
        <v>10</v>
      </c>
      <c r="F5595" s="4" t="s">
        <v>9</v>
      </c>
    </row>
    <row r="5596" spans="1:8">
      <c r="A5596" t="n">
        <v>55305</v>
      </c>
      <c r="B5596" s="55" t="n">
        <v>45</v>
      </c>
      <c r="C5596" s="7" t="n">
        <v>5</v>
      </c>
      <c r="D5596" s="7" t="n">
        <v>3</v>
      </c>
      <c r="E5596" s="7" t="n">
        <v>0.899999976158142</v>
      </c>
      <c r="F5596" s="7" t="n">
        <v>1000</v>
      </c>
    </row>
    <row r="5597" spans="1:8">
      <c r="A5597" t="s">
        <v>4</v>
      </c>
      <c r="B5597" s="4" t="s">
        <v>5</v>
      </c>
      <c r="C5597" s="4" t="s">
        <v>9</v>
      </c>
      <c r="D5597" s="4" t="s">
        <v>10</v>
      </c>
      <c r="E5597" s="4" t="s">
        <v>10</v>
      </c>
      <c r="F5597" s="4" t="s">
        <v>10</v>
      </c>
      <c r="G5597" s="4" t="s">
        <v>9</v>
      </c>
      <c r="H5597" s="4" t="s">
        <v>9</v>
      </c>
    </row>
    <row r="5598" spans="1:8">
      <c r="A5598" t="n">
        <v>55314</v>
      </c>
      <c r="B5598" s="65" t="n">
        <v>60</v>
      </c>
      <c r="C5598" s="7" t="n">
        <v>29</v>
      </c>
      <c r="D5598" s="7" t="n">
        <v>0</v>
      </c>
      <c r="E5598" s="7" t="n">
        <v>0</v>
      </c>
      <c r="F5598" s="7" t="n">
        <v>0</v>
      </c>
      <c r="G5598" s="7" t="n">
        <v>0</v>
      </c>
      <c r="H5598" s="7" t="n">
        <v>0</v>
      </c>
    </row>
    <row r="5599" spans="1:8">
      <c r="A5599" t="s">
        <v>4</v>
      </c>
      <c r="B5599" s="4" t="s">
        <v>5</v>
      </c>
      <c r="C5599" s="4" t="s">
        <v>9</v>
      </c>
      <c r="D5599" s="4" t="s">
        <v>7</v>
      </c>
      <c r="E5599" s="4" t="s">
        <v>12</v>
      </c>
      <c r="F5599" s="4" t="s">
        <v>10</v>
      </c>
      <c r="G5599" s="4" t="s">
        <v>10</v>
      </c>
      <c r="H5599" s="4" t="s">
        <v>10</v>
      </c>
    </row>
    <row r="5600" spans="1:8">
      <c r="A5600" t="n">
        <v>55333</v>
      </c>
      <c r="B5600" s="45" t="n">
        <v>48</v>
      </c>
      <c r="C5600" s="7" t="n">
        <v>29</v>
      </c>
      <c r="D5600" s="7" t="n">
        <v>0</v>
      </c>
      <c r="E5600" s="7" t="s">
        <v>626</v>
      </c>
      <c r="F5600" s="7" t="n">
        <v>-1</v>
      </c>
      <c r="G5600" s="7" t="n">
        <v>1</v>
      </c>
      <c r="H5600" s="7" t="n">
        <v>1.40129846432482e-45</v>
      </c>
    </row>
    <row r="5601" spans="1:9">
      <c r="A5601" t="s">
        <v>4</v>
      </c>
      <c r="B5601" s="4" t="s">
        <v>5</v>
      </c>
      <c r="C5601" s="4" t="s">
        <v>7</v>
      </c>
      <c r="D5601" s="4" t="s">
        <v>9</v>
      </c>
      <c r="E5601" s="4" t="s">
        <v>9</v>
      </c>
      <c r="F5601" s="4" t="s">
        <v>11</v>
      </c>
    </row>
    <row r="5602" spans="1:9">
      <c r="A5602" t="n">
        <v>55360</v>
      </c>
      <c r="B5602" s="77" t="n">
        <v>84</v>
      </c>
      <c r="C5602" s="7" t="n">
        <v>0</v>
      </c>
      <c r="D5602" s="7" t="n">
        <v>0</v>
      </c>
      <c r="E5602" s="7" t="n">
        <v>0</v>
      </c>
      <c r="F5602" s="7" t="n">
        <v>1058642330</v>
      </c>
    </row>
    <row r="5603" spans="1:9">
      <c r="A5603" t="s">
        <v>4</v>
      </c>
      <c r="B5603" s="4" t="s">
        <v>5</v>
      </c>
      <c r="C5603" s="4" t="s">
        <v>9</v>
      </c>
    </row>
    <row r="5604" spans="1:9">
      <c r="A5604" t="n">
        <v>55370</v>
      </c>
      <c r="B5604" s="26" t="n">
        <v>16</v>
      </c>
      <c r="C5604" s="7" t="n">
        <v>500</v>
      </c>
    </row>
    <row r="5605" spans="1:9">
      <c r="A5605" t="s">
        <v>4</v>
      </c>
      <c r="B5605" s="4" t="s">
        <v>5</v>
      </c>
      <c r="C5605" s="4" t="s">
        <v>7</v>
      </c>
      <c r="D5605" s="4" t="s">
        <v>10</v>
      </c>
      <c r="E5605" s="4" t="s">
        <v>10</v>
      </c>
      <c r="F5605" s="4" t="s">
        <v>10</v>
      </c>
    </row>
    <row r="5606" spans="1:9">
      <c r="A5606" t="n">
        <v>55373</v>
      </c>
      <c r="B5606" s="55" t="n">
        <v>45</v>
      </c>
      <c r="C5606" s="7" t="n">
        <v>9</v>
      </c>
      <c r="D5606" s="7" t="n">
        <v>0.00999999977648258</v>
      </c>
      <c r="E5606" s="7" t="n">
        <v>0.00999999977648258</v>
      </c>
      <c r="F5606" s="7" t="n">
        <v>1</v>
      </c>
    </row>
    <row r="5607" spans="1:9">
      <c r="A5607" t="s">
        <v>4</v>
      </c>
      <c r="B5607" s="4" t="s">
        <v>5</v>
      </c>
      <c r="C5607" s="4" t="s">
        <v>7</v>
      </c>
      <c r="D5607" s="4" t="s">
        <v>9</v>
      </c>
      <c r="E5607" s="4" t="s">
        <v>12</v>
      </c>
    </row>
    <row r="5608" spans="1:9">
      <c r="A5608" t="n">
        <v>55387</v>
      </c>
      <c r="B5608" s="30" t="n">
        <v>51</v>
      </c>
      <c r="C5608" s="7" t="n">
        <v>4</v>
      </c>
      <c r="D5608" s="7" t="n">
        <v>29</v>
      </c>
      <c r="E5608" s="7" t="s">
        <v>159</v>
      </c>
    </row>
    <row r="5609" spans="1:9">
      <c r="A5609" t="s">
        <v>4</v>
      </c>
      <c r="B5609" s="4" t="s">
        <v>5</v>
      </c>
      <c r="C5609" s="4" t="s">
        <v>9</v>
      </c>
    </row>
    <row r="5610" spans="1:9">
      <c r="A5610" t="n">
        <v>55401</v>
      </c>
      <c r="B5610" s="26" t="n">
        <v>16</v>
      </c>
      <c r="C5610" s="7" t="n">
        <v>0</v>
      </c>
    </row>
    <row r="5611" spans="1:9">
      <c r="A5611" t="s">
        <v>4</v>
      </c>
      <c r="B5611" s="4" t="s">
        <v>5</v>
      </c>
      <c r="C5611" s="4" t="s">
        <v>9</v>
      </c>
      <c r="D5611" s="4" t="s">
        <v>7</v>
      </c>
      <c r="E5611" s="4" t="s">
        <v>11</v>
      </c>
      <c r="F5611" s="4" t="s">
        <v>52</v>
      </c>
      <c r="G5611" s="4" t="s">
        <v>7</v>
      </c>
      <c r="H5611" s="4" t="s">
        <v>7</v>
      </c>
    </row>
    <row r="5612" spans="1:9">
      <c r="A5612" t="n">
        <v>55404</v>
      </c>
      <c r="B5612" s="31" t="n">
        <v>26</v>
      </c>
      <c r="C5612" s="7" t="n">
        <v>29</v>
      </c>
      <c r="D5612" s="7" t="n">
        <v>17</v>
      </c>
      <c r="E5612" s="7" t="n">
        <v>39365</v>
      </c>
      <c r="F5612" s="7" t="s">
        <v>645</v>
      </c>
      <c r="G5612" s="7" t="n">
        <v>2</v>
      </c>
      <c r="H5612" s="7" t="n">
        <v>0</v>
      </c>
    </row>
    <row r="5613" spans="1:9">
      <c r="A5613" t="s">
        <v>4</v>
      </c>
      <c r="B5613" s="4" t="s">
        <v>5</v>
      </c>
      <c r="C5613" s="4" t="s">
        <v>7</v>
      </c>
      <c r="D5613" s="4" t="s">
        <v>9</v>
      </c>
    </row>
    <row r="5614" spans="1:9">
      <c r="A5614" t="n">
        <v>55481</v>
      </c>
      <c r="B5614" s="55" t="n">
        <v>45</v>
      </c>
      <c r="C5614" s="7" t="n">
        <v>7</v>
      </c>
      <c r="D5614" s="7" t="n">
        <v>255</v>
      </c>
    </row>
    <row r="5615" spans="1:9">
      <c r="A5615" t="s">
        <v>4</v>
      </c>
      <c r="B5615" s="4" t="s">
        <v>5</v>
      </c>
      <c r="C5615" s="4" t="s">
        <v>7</v>
      </c>
      <c r="D5615" s="4" t="s">
        <v>9</v>
      </c>
      <c r="E5615" s="4" t="s">
        <v>9</v>
      </c>
      <c r="F5615" s="4" t="s">
        <v>11</v>
      </c>
    </row>
    <row r="5616" spans="1:9">
      <c r="A5616" t="n">
        <v>55485</v>
      </c>
      <c r="B5616" s="77" t="n">
        <v>84</v>
      </c>
      <c r="C5616" s="7" t="n">
        <v>1</v>
      </c>
      <c r="D5616" s="7" t="n">
        <v>0</v>
      </c>
      <c r="E5616" s="7" t="n">
        <v>0</v>
      </c>
      <c r="F5616" s="7" t="n">
        <v>0</v>
      </c>
    </row>
    <row r="5617" spans="1:8">
      <c r="A5617" t="s">
        <v>4</v>
      </c>
      <c r="B5617" s="4" t="s">
        <v>5</v>
      </c>
    </row>
    <row r="5618" spans="1:8">
      <c r="A5618" t="n">
        <v>55495</v>
      </c>
      <c r="B5618" s="32" t="n">
        <v>28</v>
      </c>
    </row>
    <row r="5619" spans="1:8">
      <c r="A5619" t="s">
        <v>4</v>
      </c>
      <c r="B5619" s="4" t="s">
        <v>5</v>
      </c>
      <c r="C5619" s="4" t="s">
        <v>7</v>
      </c>
      <c r="D5619" s="4" t="s">
        <v>9</v>
      </c>
      <c r="E5619" s="4" t="s">
        <v>10</v>
      </c>
    </row>
    <row r="5620" spans="1:8">
      <c r="A5620" t="n">
        <v>55496</v>
      </c>
      <c r="B5620" s="25" t="n">
        <v>58</v>
      </c>
      <c r="C5620" s="7" t="n">
        <v>101</v>
      </c>
      <c r="D5620" s="7" t="n">
        <v>500</v>
      </c>
      <c r="E5620" s="7" t="n">
        <v>1</v>
      </c>
    </row>
    <row r="5621" spans="1:8">
      <c r="A5621" t="s">
        <v>4</v>
      </c>
      <c r="B5621" s="4" t="s">
        <v>5</v>
      </c>
      <c r="C5621" s="4" t="s">
        <v>7</v>
      </c>
      <c r="D5621" s="4" t="s">
        <v>9</v>
      </c>
    </row>
    <row r="5622" spans="1:8">
      <c r="A5622" t="n">
        <v>55504</v>
      </c>
      <c r="B5622" s="25" t="n">
        <v>58</v>
      </c>
      <c r="C5622" s="7" t="n">
        <v>254</v>
      </c>
      <c r="D5622" s="7" t="n">
        <v>0</v>
      </c>
    </row>
    <row r="5623" spans="1:8">
      <c r="A5623" t="s">
        <v>4</v>
      </c>
      <c r="B5623" s="4" t="s">
        <v>5</v>
      </c>
      <c r="C5623" s="4" t="s">
        <v>7</v>
      </c>
      <c r="D5623" s="4" t="s">
        <v>7</v>
      </c>
      <c r="E5623" s="4" t="s">
        <v>10</v>
      </c>
      <c r="F5623" s="4" t="s">
        <v>10</v>
      </c>
      <c r="G5623" s="4" t="s">
        <v>10</v>
      </c>
      <c r="H5623" s="4" t="s">
        <v>9</v>
      </c>
    </row>
    <row r="5624" spans="1:8">
      <c r="A5624" t="n">
        <v>55508</v>
      </c>
      <c r="B5624" s="55" t="n">
        <v>45</v>
      </c>
      <c r="C5624" s="7" t="n">
        <v>2</v>
      </c>
      <c r="D5624" s="7" t="n">
        <v>3</v>
      </c>
      <c r="E5624" s="7" t="n">
        <v>-13.5699996948242</v>
      </c>
      <c r="F5624" s="7" t="n">
        <v>1.50999999046326</v>
      </c>
      <c r="G5624" s="7" t="n">
        <v>-22.4699993133545</v>
      </c>
      <c r="H5624" s="7" t="n">
        <v>0</v>
      </c>
    </row>
    <row r="5625" spans="1:8">
      <c r="A5625" t="s">
        <v>4</v>
      </c>
      <c r="B5625" s="4" t="s">
        <v>5</v>
      </c>
      <c r="C5625" s="4" t="s">
        <v>7</v>
      </c>
      <c r="D5625" s="4" t="s">
        <v>7</v>
      </c>
      <c r="E5625" s="4" t="s">
        <v>10</v>
      </c>
      <c r="F5625" s="4" t="s">
        <v>10</v>
      </c>
      <c r="G5625" s="4" t="s">
        <v>10</v>
      </c>
      <c r="H5625" s="4" t="s">
        <v>9</v>
      </c>
      <c r="I5625" s="4" t="s">
        <v>7</v>
      </c>
    </row>
    <row r="5626" spans="1:8">
      <c r="A5626" t="n">
        <v>55525</v>
      </c>
      <c r="B5626" s="55" t="n">
        <v>45</v>
      </c>
      <c r="C5626" s="7" t="n">
        <v>4</v>
      </c>
      <c r="D5626" s="7" t="n">
        <v>3</v>
      </c>
      <c r="E5626" s="7" t="n">
        <v>344.119995117188</v>
      </c>
      <c r="F5626" s="7" t="n">
        <v>129.570007324219</v>
      </c>
      <c r="G5626" s="7" t="n">
        <v>354</v>
      </c>
      <c r="H5626" s="7" t="n">
        <v>0</v>
      </c>
      <c r="I5626" s="7" t="n">
        <v>1</v>
      </c>
    </row>
    <row r="5627" spans="1:8">
      <c r="A5627" t="s">
        <v>4</v>
      </c>
      <c r="B5627" s="4" t="s">
        <v>5</v>
      </c>
      <c r="C5627" s="4" t="s">
        <v>7</v>
      </c>
      <c r="D5627" s="4" t="s">
        <v>7</v>
      </c>
      <c r="E5627" s="4" t="s">
        <v>10</v>
      </c>
      <c r="F5627" s="4" t="s">
        <v>9</v>
      </c>
    </row>
    <row r="5628" spans="1:8">
      <c r="A5628" t="n">
        <v>55543</v>
      </c>
      <c r="B5628" s="55" t="n">
        <v>45</v>
      </c>
      <c r="C5628" s="7" t="n">
        <v>5</v>
      </c>
      <c r="D5628" s="7" t="n">
        <v>3</v>
      </c>
      <c r="E5628" s="7" t="n">
        <v>2.09999990463257</v>
      </c>
      <c r="F5628" s="7" t="n">
        <v>0</v>
      </c>
    </row>
    <row r="5629" spans="1:8">
      <c r="A5629" t="s">
        <v>4</v>
      </c>
      <c r="B5629" s="4" t="s">
        <v>5</v>
      </c>
      <c r="C5629" s="4" t="s">
        <v>7</v>
      </c>
      <c r="D5629" s="4" t="s">
        <v>7</v>
      </c>
      <c r="E5629" s="4" t="s">
        <v>10</v>
      </c>
      <c r="F5629" s="4" t="s">
        <v>9</v>
      </c>
    </row>
    <row r="5630" spans="1:8">
      <c r="A5630" t="n">
        <v>55552</v>
      </c>
      <c r="B5630" s="55" t="n">
        <v>45</v>
      </c>
      <c r="C5630" s="7" t="n">
        <v>11</v>
      </c>
      <c r="D5630" s="7" t="n">
        <v>3</v>
      </c>
      <c r="E5630" s="7" t="n">
        <v>40</v>
      </c>
      <c r="F5630" s="7" t="n">
        <v>0</v>
      </c>
    </row>
    <row r="5631" spans="1:8">
      <c r="A5631" t="s">
        <v>4</v>
      </c>
      <c r="B5631" s="4" t="s">
        <v>5</v>
      </c>
      <c r="C5631" s="4" t="s">
        <v>7</v>
      </c>
      <c r="D5631" s="4" t="s">
        <v>7</v>
      </c>
      <c r="E5631" s="4" t="s">
        <v>10</v>
      </c>
      <c r="F5631" s="4" t="s">
        <v>10</v>
      </c>
      <c r="G5631" s="4" t="s">
        <v>10</v>
      </c>
      <c r="H5631" s="4" t="s">
        <v>9</v>
      </c>
    </row>
    <row r="5632" spans="1:8">
      <c r="A5632" t="n">
        <v>55561</v>
      </c>
      <c r="B5632" s="55" t="n">
        <v>45</v>
      </c>
      <c r="C5632" s="7" t="n">
        <v>2</v>
      </c>
      <c r="D5632" s="7" t="n">
        <v>3</v>
      </c>
      <c r="E5632" s="7" t="n">
        <v>-13.7700004577637</v>
      </c>
      <c r="F5632" s="7" t="n">
        <v>1.57000005245209</v>
      </c>
      <c r="G5632" s="7" t="n">
        <v>-22.0799999237061</v>
      </c>
      <c r="H5632" s="7" t="n">
        <v>40000</v>
      </c>
    </row>
    <row r="5633" spans="1:9">
      <c r="A5633" t="s">
        <v>4</v>
      </c>
      <c r="B5633" s="4" t="s">
        <v>5</v>
      </c>
      <c r="C5633" s="4" t="s">
        <v>7</v>
      </c>
      <c r="D5633" s="4" t="s">
        <v>7</v>
      </c>
      <c r="E5633" s="4" t="s">
        <v>10</v>
      </c>
      <c r="F5633" s="4" t="s">
        <v>10</v>
      </c>
      <c r="G5633" s="4" t="s">
        <v>10</v>
      </c>
      <c r="H5633" s="4" t="s">
        <v>9</v>
      </c>
      <c r="I5633" s="4" t="s">
        <v>7</v>
      </c>
    </row>
    <row r="5634" spans="1:9">
      <c r="A5634" t="n">
        <v>55578</v>
      </c>
      <c r="B5634" s="55" t="n">
        <v>45</v>
      </c>
      <c r="C5634" s="7" t="n">
        <v>4</v>
      </c>
      <c r="D5634" s="7" t="n">
        <v>3</v>
      </c>
      <c r="E5634" s="7" t="n">
        <v>344.630004882813</v>
      </c>
      <c r="F5634" s="7" t="n">
        <v>147.899993896484</v>
      </c>
      <c r="G5634" s="7" t="n">
        <v>354</v>
      </c>
      <c r="H5634" s="7" t="n">
        <v>40000</v>
      </c>
      <c r="I5634" s="7" t="n">
        <v>0</v>
      </c>
    </row>
    <row r="5635" spans="1:9">
      <c r="A5635" t="s">
        <v>4</v>
      </c>
      <c r="B5635" s="4" t="s">
        <v>5</v>
      </c>
      <c r="C5635" s="4" t="s">
        <v>7</v>
      </c>
      <c r="D5635" s="4" t="s">
        <v>9</v>
      </c>
    </row>
    <row r="5636" spans="1:9">
      <c r="A5636" t="n">
        <v>55596</v>
      </c>
      <c r="B5636" s="25" t="n">
        <v>58</v>
      </c>
      <c r="C5636" s="7" t="n">
        <v>255</v>
      </c>
      <c r="D5636" s="7" t="n">
        <v>0</v>
      </c>
    </row>
    <row r="5637" spans="1:9">
      <c r="A5637" t="s">
        <v>4</v>
      </c>
      <c r="B5637" s="4" t="s">
        <v>5</v>
      </c>
      <c r="C5637" s="4" t="s">
        <v>9</v>
      </c>
      <c r="D5637" s="4" t="s">
        <v>7</v>
      </c>
      <c r="E5637" s="4" t="s">
        <v>10</v>
      </c>
      <c r="F5637" s="4" t="s">
        <v>9</v>
      </c>
    </row>
    <row r="5638" spans="1:9">
      <c r="A5638" t="n">
        <v>55600</v>
      </c>
      <c r="B5638" s="47" t="n">
        <v>59</v>
      </c>
      <c r="C5638" s="7" t="n">
        <v>0</v>
      </c>
      <c r="D5638" s="7" t="n">
        <v>6</v>
      </c>
      <c r="E5638" s="7" t="n">
        <v>0</v>
      </c>
      <c r="F5638" s="7" t="n">
        <v>0</v>
      </c>
    </row>
    <row r="5639" spans="1:9">
      <c r="A5639" t="s">
        <v>4</v>
      </c>
      <c r="B5639" s="4" t="s">
        <v>5</v>
      </c>
      <c r="C5639" s="4" t="s">
        <v>9</v>
      </c>
    </row>
    <row r="5640" spans="1:9">
      <c r="A5640" t="n">
        <v>55610</v>
      </c>
      <c r="B5640" s="26" t="n">
        <v>16</v>
      </c>
      <c r="C5640" s="7" t="n">
        <v>1000</v>
      </c>
    </row>
    <row r="5641" spans="1:9">
      <c r="A5641" t="s">
        <v>4</v>
      </c>
      <c r="B5641" s="4" t="s">
        <v>5</v>
      </c>
      <c r="C5641" s="4" t="s">
        <v>7</v>
      </c>
      <c r="D5641" s="4" t="s">
        <v>9</v>
      </c>
      <c r="E5641" s="4" t="s">
        <v>12</v>
      </c>
    </row>
    <row r="5642" spans="1:9">
      <c r="A5642" t="n">
        <v>55613</v>
      </c>
      <c r="B5642" s="30" t="n">
        <v>51</v>
      </c>
      <c r="C5642" s="7" t="n">
        <v>4</v>
      </c>
      <c r="D5642" s="7" t="n">
        <v>0</v>
      </c>
      <c r="E5642" s="7" t="s">
        <v>174</v>
      </c>
    </row>
    <row r="5643" spans="1:9">
      <c r="A5643" t="s">
        <v>4</v>
      </c>
      <c r="B5643" s="4" t="s">
        <v>5</v>
      </c>
      <c r="C5643" s="4" t="s">
        <v>9</v>
      </c>
    </row>
    <row r="5644" spans="1:9">
      <c r="A5644" t="n">
        <v>55627</v>
      </c>
      <c r="B5644" s="26" t="n">
        <v>16</v>
      </c>
      <c r="C5644" s="7" t="n">
        <v>0</v>
      </c>
    </row>
    <row r="5645" spans="1:9">
      <c r="A5645" t="s">
        <v>4</v>
      </c>
      <c r="B5645" s="4" t="s">
        <v>5</v>
      </c>
      <c r="C5645" s="4" t="s">
        <v>9</v>
      </c>
      <c r="D5645" s="4" t="s">
        <v>7</v>
      </c>
      <c r="E5645" s="4" t="s">
        <v>11</v>
      </c>
      <c r="F5645" s="4" t="s">
        <v>52</v>
      </c>
      <c r="G5645" s="4" t="s">
        <v>7</v>
      </c>
      <c r="H5645" s="4" t="s">
        <v>7</v>
      </c>
    </row>
    <row r="5646" spans="1:9">
      <c r="A5646" t="n">
        <v>55630</v>
      </c>
      <c r="B5646" s="31" t="n">
        <v>26</v>
      </c>
      <c r="C5646" s="7" t="n">
        <v>0</v>
      </c>
      <c r="D5646" s="7" t="n">
        <v>17</v>
      </c>
      <c r="E5646" s="7" t="n">
        <v>62230</v>
      </c>
      <c r="F5646" s="7" t="s">
        <v>646</v>
      </c>
      <c r="G5646" s="7" t="n">
        <v>2</v>
      </c>
      <c r="H5646" s="7" t="n">
        <v>0</v>
      </c>
    </row>
    <row r="5647" spans="1:9">
      <c r="A5647" t="s">
        <v>4</v>
      </c>
      <c r="B5647" s="4" t="s">
        <v>5</v>
      </c>
    </row>
    <row r="5648" spans="1:9">
      <c r="A5648" t="n">
        <v>55701</v>
      </c>
      <c r="B5648" s="32" t="n">
        <v>28</v>
      </c>
    </row>
    <row r="5649" spans="1:9">
      <c r="A5649" t="s">
        <v>4</v>
      </c>
      <c r="B5649" s="4" t="s">
        <v>5</v>
      </c>
      <c r="C5649" s="4" t="s">
        <v>9</v>
      </c>
      <c r="D5649" s="4" t="s">
        <v>7</v>
      </c>
      <c r="E5649" s="4" t="s">
        <v>10</v>
      </c>
      <c r="F5649" s="4" t="s">
        <v>9</v>
      </c>
    </row>
    <row r="5650" spans="1:9">
      <c r="A5650" t="n">
        <v>55702</v>
      </c>
      <c r="B5650" s="47" t="n">
        <v>59</v>
      </c>
      <c r="C5650" s="7" t="n">
        <v>0</v>
      </c>
      <c r="D5650" s="7" t="n">
        <v>13</v>
      </c>
      <c r="E5650" s="7" t="n">
        <v>0.150000005960464</v>
      </c>
      <c r="F5650" s="7" t="n">
        <v>0</v>
      </c>
    </row>
    <row r="5651" spans="1:9">
      <c r="A5651" t="s">
        <v>4</v>
      </c>
      <c r="B5651" s="4" t="s">
        <v>5</v>
      </c>
      <c r="C5651" s="4" t="s">
        <v>9</v>
      </c>
    </row>
    <row r="5652" spans="1:9">
      <c r="A5652" t="n">
        <v>55712</v>
      </c>
      <c r="B5652" s="26" t="n">
        <v>16</v>
      </c>
      <c r="C5652" s="7" t="n">
        <v>1000</v>
      </c>
    </row>
    <row r="5653" spans="1:9">
      <c r="A5653" t="s">
        <v>4</v>
      </c>
      <c r="B5653" s="4" t="s">
        <v>5</v>
      </c>
      <c r="C5653" s="4" t="s">
        <v>7</v>
      </c>
      <c r="D5653" s="4" t="s">
        <v>9</v>
      </c>
      <c r="E5653" s="4" t="s">
        <v>12</v>
      </c>
    </row>
    <row r="5654" spans="1:9">
      <c r="A5654" t="n">
        <v>55715</v>
      </c>
      <c r="B5654" s="30" t="n">
        <v>51</v>
      </c>
      <c r="C5654" s="7" t="n">
        <v>4</v>
      </c>
      <c r="D5654" s="7" t="n">
        <v>0</v>
      </c>
      <c r="E5654" s="7" t="s">
        <v>304</v>
      </c>
    </row>
    <row r="5655" spans="1:9">
      <c r="A5655" t="s">
        <v>4</v>
      </c>
      <c r="B5655" s="4" t="s">
        <v>5</v>
      </c>
      <c r="C5655" s="4" t="s">
        <v>9</v>
      </c>
    </row>
    <row r="5656" spans="1:9">
      <c r="A5656" t="n">
        <v>55729</v>
      </c>
      <c r="B5656" s="26" t="n">
        <v>16</v>
      </c>
      <c r="C5656" s="7" t="n">
        <v>0</v>
      </c>
    </row>
    <row r="5657" spans="1:9">
      <c r="A5657" t="s">
        <v>4</v>
      </c>
      <c r="B5657" s="4" t="s">
        <v>5</v>
      </c>
      <c r="C5657" s="4" t="s">
        <v>9</v>
      </c>
      <c r="D5657" s="4" t="s">
        <v>7</v>
      </c>
      <c r="E5657" s="4" t="s">
        <v>11</v>
      </c>
      <c r="F5657" s="4" t="s">
        <v>52</v>
      </c>
      <c r="G5657" s="4" t="s">
        <v>7</v>
      </c>
      <c r="H5657" s="4" t="s">
        <v>7</v>
      </c>
    </row>
    <row r="5658" spans="1:9">
      <c r="A5658" t="n">
        <v>55732</v>
      </c>
      <c r="B5658" s="31" t="n">
        <v>26</v>
      </c>
      <c r="C5658" s="7" t="n">
        <v>0</v>
      </c>
      <c r="D5658" s="7" t="n">
        <v>17</v>
      </c>
      <c r="E5658" s="7" t="n">
        <v>62231</v>
      </c>
      <c r="F5658" s="7" t="s">
        <v>647</v>
      </c>
      <c r="G5658" s="7" t="n">
        <v>2</v>
      </c>
      <c r="H5658" s="7" t="n">
        <v>0</v>
      </c>
    </row>
    <row r="5659" spans="1:9">
      <c r="A5659" t="s">
        <v>4</v>
      </c>
      <c r="B5659" s="4" t="s">
        <v>5</v>
      </c>
    </row>
    <row r="5660" spans="1:9">
      <c r="A5660" t="n">
        <v>55792</v>
      </c>
      <c r="B5660" s="32" t="n">
        <v>28</v>
      </c>
    </row>
    <row r="5661" spans="1:9">
      <c r="A5661" t="s">
        <v>4</v>
      </c>
      <c r="B5661" s="4" t="s">
        <v>5</v>
      </c>
      <c r="C5661" s="4" t="s">
        <v>7</v>
      </c>
      <c r="D5661" s="4" t="s">
        <v>9</v>
      </c>
      <c r="E5661" s="4" t="s">
        <v>12</v>
      </c>
      <c r="F5661" s="4" t="s">
        <v>12</v>
      </c>
      <c r="G5661" s="4" t="s">
        <v>12</v>
      </c>
      <c r="H5661" s="4" t="s">
        <v>12</v>
      </c>
    </row>
    <row r="5662" spans="1:9">
      <c r="A5662" t="n">
        <v>55793</v>
      </c>
      <c r="B5662" s="30" t="n">
        <v>51</v>
      </c>
      <c r="C5662" s="7" t="n">
        <v>3</v>
      </c>
      <c r="D5662" s="7" t="n">
        <v>29</v>
      </c>
      <c r="E5662" s="7" t="s">
        <v>262</v>
      </c>
      <c r="F5662" s="7" t="s">
        <v>246</v>
      </c>
      <c r="G5662" s="7" t="s">
        <v>245</v>
      </c>
      <c r="H5662" s="7" t="s">
        <v>246</v>
      </c>
    </row>
    <row r="5663" spans="1:9">
      <c r="A5663" t="s">
        <v>4</v>
      </c>
      <c r="B5663" s="4" t="s">
        <v>5</v>
      </c>
      <c r="C5663" s="4" t="s">
        <v>9</v>
      </c>
      <c r="D5663" s="4" t="s">
        <v>7</v>
      </c>
      <c r="E5663" s="4" t="s">
        <v>10</v>
      </c>
      <c r="F5663" s="4" t="s">
        <v>9</v>
      </c>
    </row>
    <row r="5664" spans="1:9">
      <c r="A5664" t="n">
        <v>55806</v>
      </c>
      <c r="B5664" s="47" t="n">
        <v>59</v>
      </c>
      <c r="C5664" s="7" t="n">
        <v>29</v>
      </c>
      <c r="D5664" s="7" t="n">
        <v>13</v>
      </c>
      <c r="E5664" s="7" t="n">
        <v>0.150000005960464</v>
      </c>
      <c r="F5664" s="7" t="n">
        <v>0</v>
      </c>
    </row>
    <row r="5665" spans="1:8">
      <c r="A5665" t="s">
        <v>4</v>
      </c>
      <c r="B5665" s="4" t="s">
        <v>5</v>
      </c>
      <c r="C5665" s="4" t="s">
        <v>9</v>
      </c>
    </row>
    <row r="5666" spans="1:8">
      <c r="A5666" t="n">
        <v>55816</v>
      </c>
      <c r="B5666" s="26" t="n">
        <v>16</v>
      </c>
      <c r="C5666" s="7" t="n">
        <v>700</v>
      </c>
    </row>
    <row r="5667" spans="1:8">
      <c r="A5667" t="s">
        <v>4</v>
      </c>
      <c r="B5667" s="4" t="s">
        <v>5</v>
      </c>
      <c r="C5667" s="4" t="s">
        <v>9</v>
      </c>
      <c r="D5667" s="4" t="s">
        <v>7</v>
      </c>
      <c r="E5667" s="4" t="s">
        <v>12</v>
      </c>
      <c r="F5667" s="4" t="s">
        <v>10</v>
      </c>
      <c r="G5667" s="4" t="s">
        <v>10</v>
      </c>
      <c r="H5667" s="4" t="s">
        <v>10</v>
      </c>
    </row>
    <row r="5668" spans="1:8">
      <c r="A5668" t="n">
        <v>55819</v>
      </c>
      <c r="B5668" s="45" t="n">
        <v>48</v>
      </c>
      <c r="C5668" s="7" t="n">
        <v>29</v>
      </c>
      <c r="D5668" s="7" t="n">
        <v>0</v>
      </c>
      <c r="E5668" s="7" t="s">
        <v>626</v>
      </c>
      <c r="F5668" s="7" t="n">
        <v>-1</v>
      </c>
      <c r="G5668" s="7" t="n">
        <v>1</v>
      </c>
      <c r="H5668" s="7" t="n">
        <v>2.80259692864963e-45</v>
      </c>
    </row>
    <row r="5669" spans="1:8">
      <c r="A5669" t="s">
        <v>4</v>
      </c>
      <c r="B5669" s="4" t="s">
        <v>5</v>
      </c>
      <c r="C5669" s="4" t="s">
        <v>9</v>
      </c>
    </row>
    <row r="5670" spans="1:8">
      <c r="A5670" t="n">
        <v>55846</v>
      </c>
      <c r="B5670" s="26" t="n">
        <v>16</v>
      </c>
      <c r="C5670" s="7" t="n">
        <v>300</v>
      </c>
    </row>
    <row r="5671" spans="1:8">
      <c r="A5671" t="s">
        <v>4</v>
      </c>
      <c r="B5671" s="4" t="s">
        <v>5</v>
      </c>
      <c r="C5671" s="4" t="s">
        <v>7</v>
      </c>
      <c r="D5671" s="4" t="s">
        <v>9</v>
      </c>
      <c r="E5671" s="4" t="s">
        <v>12</v>
      </c>
    </row>
    <row r="5672" spans="1:8">
      <c r="A5672" t="n">
        <v>55849</v>
      </c>
      <c r="B5672" s="30" t="n">
        <v>51</v>
      </c>
      <c r="C5672" s="7" t="n">
        <v>4</v>
      </c>
      <c r="D5672" s="7" t="n">
        <v>29</v>
      </c>
      <c r="E5672" s="7" t="s">
        <v>304</v>
      </c>
    </row>
    <row r="5673" spans="1:8">
      <c r="A5673" t="s">
        <v>4</v>
      </c>
      <c r="B5673" s="4" t="s">
        <v>5</v>
      </c>
      <c r="C5673" s="4" t="s">
        <v>9</v>
      </c>
    </row>
    <row r="5674" spans="1:8">
      <c r="A5674" t="n">
        <v>55863</v>
      </c>
      <c r="B5674" s="26" t="n">
        <v>16</v>
      </c>
      <c r="C5674" s="7" t="n">
        <v>0</v>
      </c>
    </row>
    <row r="5675" spans="1:8">
      <c r="A5675" t="s">
        <v>4</v>
      </c>
      <c r="B5675" s="4" t="s">
        <v>5</v>
      </c>
      <c r="C5675" s="4" t="s">
        <v>9</v>
      </c>
      <c r="D5675" s="4" t="s">
        <v>7</v>
      </c>
      <c r="E5675" s="4" t="s">
        <v>11</v>
      </c>
      <c r="F5675" s="4" t="s">
        <v>52</v>
      </c>
      <c r="G5675" s="4" t="s">
        <v>7</v>
      </c>
      <c r="H5675" s="4" t="s">
        <v>7</v>
      </c>
      <c r="I5675" s="4" t="s">
        <v>7</v>
      </c>
      <c r="J5675" s="4" t="s">
        <v>11</v>
      </c>
      <c r="K5675" s="4" t="s">
        <v>52</v>
      </c>
      <c r="L5675" s="4" t="s">
        <v>7</v>
      </c>
      <c r="M5675" s="4" t="s">
        <v>7</v>
      </c>
    </row>
    <row r="5676" spans="1:8">
      <c r="A5676" t="n">
        <v>55866</v>
      </c>
      <c r="B5676" s="31" t="n">
        <v>26</v>
      </c>
      <c r="C5676" s="7" t="n">
        <v>29</v>
      </c>
      <c r="D5676" s="7" t="n">
        <v>17</v>
      </c>
      <c r="E5676" s="7" t="n">
        <v>39366</v>
      </c>
      <c r="F5676" s="7" t="s">
        <v>648</v>
      </c>
      <c r="G5676" s="7" t="n">
        <v>2</v>
      </c>
      <c r="H5676" s="7" t="n">
        <v>3</v>
      </c>
      <c r="I5676" s="7" t="n">
        <v>17</v>
      </c>
      <c r="J5676" s="7" t="n">
        <v>39367</v>
      </c>
      <c r="K5676" s="7" t="s">
        <v>649</v>
      </c>
      <c r="L5676" s="7" t="n">
        <v>2</v>
      </c>
      <c r="M5676" s="7" t="n">
        <v>0</v>
      </c>
    </row>
    <row r="5677" spans="1:8">
      <c r="A5677" t="s">
        <v>4</v>
      </c>
      <c r="B5677" s="4" t="s">
        <v>5</v>
      </c>
    </row>
    <row r="5678" spans="1:8">
      <c r="A5678" t="n">
        <v>55998</v>
      </c>
      <c r="B5678" s="32" t="n">
        <v>28</v>
      </c>
    </row>
    <row r="5679" spans="1:8">
      <c r="A5679" t="s">
        <v>4</v>
      </c>
      <c r="B5679" s="4" t="s">
        <v>5</v>
      </c>
      <c r="C5679" s="4" t="s">
        <v>9</v>
      </c>
      <c r="D5679" s="4" t="s">
        <v>7</v>
      </c>
      <c r="E5679" s="4" t="s">
        <v>7</v>
      </c>
      <c r="F5679" s="4" t="s">
        <v>12</v>
      </c>
    </row>
    <row r="5680" spans="1:8">
      <c r="A5680" t="n">
        <v>55999</v>
      </c>
      <c r="B5680" s="48" t="n">
        <v>47</v>
      </c>
      <c r="C5680" s="7" t="n">
        <v>29</v>
      </c>
      <c r="D5680" s="7" t="n">
        <v>0</v>
      </c>
      <c r="E5680" s="7" t="n">
        <v>0</v>
      </c>
      <c r="F5680" s="7" t="s">
        <v>628</v>
      </c>
    </row>
    <row r="5681" spans="1:13">
      <c r="A5681" t="s">
        <v>4</v>
      </c>
      <c r="B5681" s="4" t="s">
        <v>5</v>
      </c>
      <c r="C5681" s="4" t="s">
        <v>7</v>
      </c>
      <c r="D5681" s="4" t="s">
        <v>9</v>
      </c>
      <c r="E5681" s="4" t="s">
        <v>12</v>
      </c>
    </row>
    <row r="5682" spans="1:13">
      <c r="A5682" t="n">
        <v>56019</v>
      </c>
      <c r="B5682" s="30" t="n">
        <v>51</v>
      </c>
      <c r="C5682" s="7" t="n">
        <v>4</v>
      </c>
      <c r="D5682" s="7" t="n">
        <v>29</v>
      </c>
      <c r="E5682" s="7" t="s">
        <v>641</v>
      </c>
    </row>
    <row r="5683" spans="1:13">
      <c r="A5683" t="s">
        <v>4</v>
      </c>
      <c r="B5683" s="4" t="s">
        <v>5</v>
      </c>
      <c r="C5683" s="4" t="s">
        <v>9</v>
      </c>
    </row>
    <row r="5684" spans="1:13">
      <c r="A5684" t="n">
        <v>56033</v>
      </c>
      <c r="B5684" s="26" t="n">
        <v>16</v>
      </c>
      <c r="C5684" s="7" t="n">
        <v>0</v>
      </c>
    </row>
    <row r="5685" spans="1:13">
      <c r="A5685" t="s">
        <v>4</v>
      </c>
      <c r="B5685" s="4" t="s">
        <v>5</v>
      </c>
      <c r="C5685" s="4" t="s">
        <v>9</v>
      </c>
      <c r="D5685" s="4" t="s">
        <v>7</v>
      </c>
      <c r="E5685" s="4" t="s">
        <v>11</v>
      </c>
      <c r="F5685" s="4" t="s">
        <v>52</v>
      </c>
      <c r="G5685" s="4" t="s">
        <v>7</v>
      </c>
      <c r="H5685" s="4" t="s">
        <v>7</v>
      </c>
    </row>
    <row r="5686" spans="1:13">
      <c r="A5686" t="n">
        <v>56036</v>
      </c>
      <c r="B5686" s="31" t="n">
        <v>26</v>
      </c>
      <c r="C5686" s="7" t="n">
        <v>29</v>
      </c>
      <c r="D5686" s="7" t="n">
        <v>17</v>
      </c>
      <c r="E5686" s="7" t="n">
        <v>39368</v>
      </c>
      <c r="F5686" s="7" t="s">
        <v>650</v>
      </c>
      <c r="G5686" s="7" t="n">
        <v>2</v>
      </c>
      <c r="H5686" s="7" t="n">
        <v>0</v>
      </c>
    </row>
    <row r="5687" spans="1:13">
      <c r="A5687" t="s">
        <v>4</v>
      </c>
      <c r="B5687" s="4" t="s">
        <v>5</v>
      </c>
    </row>
    <row r="5688" spans="1:13">
      <c r="A5688" t="n">
        <v>56133</v>
      </c>
      <c r="B5688" s="32" t="n">
        <v>28</v>
      </c>
    </row>
    <row r="5689" spans="1:13">
      <c r="A5689" t="s">
        <v>4</v>
      </c>
      <c r="B5689" s="4" t="s">
        <v>5</v>
      </c>
      <c r="C5689" s="4" t="s">
        <v>7</v>
      </c>
      <c r="D5689" s="4" t="s">
        <v>9</v>
      </c>
      <c r="E5689" s="4" t="s">
        <v>12</v>
      </c>
    </row>
    <row r="5690" spans="1:13">
      <c r="A5690" t="n">
        <v>56134</v>
      </c>
      <c r="B5690" s="30" t="n">
        <v>51</v>
      </c>
      <c r="C5690" s="7" t="n">
        <v>4</v>
      </c>
      <c r="D5690" s="7" t="n">
        <v>0</v>
      </c>
      <c r="E5690" s="7" t="s">
        <v>278</v>
      </c>
    </row>
    <row r="5691" spans="1:13">
      <c r="A5691" t="s">
        <v>4</v>
      </c>
      <c r="B5691" s="4" t="s">
        <v>5</v>
      </c>
      <c r="C5691" s="4" t="s">
        <v>9</v>
      </c>
    </row>
    <row r="5692" spans="1:13">
      <c r="A5692" t="n">
        <v>56148</v>
      </c>
      <c r="B5692" s="26" t="n">
        <v>16</v>
      </c>
      <c r="C5692" s="7" t="n">
        <v>0</v>
      </c>
    </row>
    <row r="5693" spans="1:13">
      <c r="A5693" t="s">
        <v>4</v>
      </c>
      <c r="B5693" s="4" t="s">
        <v>5</v>
      </c>
      <c r="C5693" s="4" t="s">
        <v>9</v>
      </c>
      <c r="D5693" s="4" t="s">
        <v>7</v>
      </c>
      <c r="E5693" s="4" t="s">
        <v>11</v>
      </c>
      <c r="F5693" s="4" t="s">
        <v>52</v>
      </c>
      <c r="G5693" s="4" t="s">
        <v>7</v>
      </c>
      <c r="H5693" s="4" t="s">
        <v>7</v>
      </c>
      <c r="I5693" s="4" t="s">
        <v>7</v>
      </c>
      <c r="J5693" s="4" t="s">
        <v>11</v>
      </c>
      <c r="K5693" s="4" t="s">
        <v>52</v>
      </c>
      <c r="L5693" s="4" t="s">
        <v>7</v>
      </c>
      <c r="M5693" s="4" t="s">
        <v>7</v>
      </c>
      <c r="N5693" s="4" t="s">
        <v>7</v>
      </c>
      <c r="O5693" s="4" t="s">
        <v>11</v>
      </c>
      <c r="P5693" s="4" t="s">
        <v>52</v>
      </c>
      <c r="Q5693" s="4" t="s">
        <v>7</v>
      </c>
      <c r="R5693" s="4" t="s">
        <v>7</v>
      </c>
    </row>
    <row r="5694" spans="1:13">
      <c r="A5694" t="n">
        <v>56151</v>
      </c>
      <c r="B5694" s="31" t="n">
        <v>26</v>
      </c>
      <c r="C5694" s="7" t="n">
        <v>0</v>
      </c>
      <c r="D5694" s="7" t="n">
        <v>17</v>
      </c>
      <c r="E5694" s="7" t="n">
        <v>62232</v>
      </c>
      <c r="F5694" s="7" t="s">
        <v>651</v>
      </c>
      <c r="G5694" s="7" t="n">
        <v>2</v>
      </c>
      <c r="H5694" s="7" t="n">
        <v>3</v>
      </c>
      <c r="I5694" s="7" t="n">
        <v>17</v>
      </c>
      <c r="J5694" s="7" t="n">
        <v>62233</v>
      </c>
      <c r="K5694" s="7" t="s">
        <v>652</v>
      </c>
      <c r="L5694" s="7" t="n">
        <v>2</v>
      </c>
      <c r="M5694" s="7" t="n">
        <v>3</v>
      </c>
      <c r="N5694" s="7" t="n">
        <v>17</v>
      </c>
      <c r="O5694" s="7" t="n">
        <v>62234</v>
      </c>
      <c r="P5694" s="7" t="s">
        <v>653</v>
      </c>
      <c r="Q5694" s="7" t="n">
        <v>2</v>
      </c>
      <c r="R5694" s="7" t="n">
        <v>0</v>
      </c>
    </row>
    <row r="5695" spans="1:13">
      <c r="A5695" t="s">
        <v>4</v>
      </c>
      <c r="B5695" s="4" t="s">
        <v>5</v>
      </c>
    </row>
    <row r="5696" spans="1:13">
      <c r="A5696" t="n">
        <v>56433</v>
      </c>
      <c r="B5696" s="32" t="n">
        <v>28</v>
      </c>
    </row>
    <row r="5697" spans="1:18">
      <c r="A5697" t="s">
        <v>4</v>
      </c>
      <c r="B5697" s="4" t="s">
        <v>5</v>
      </c>
      <c r="C5697" s="4" t="s">
        <v>7</v>
      </c>
      <c r="D5697" s="4" t="s">
        <v>9</v>
      </c>
      <c r="E5697" s="4" t="s">
        <v>12</v>
      </c>
    </row>
    <row r="5698" spans="1:18">
      <c r="A5698" t="n">
        <v>56434</v>
      </c>
      <c r="B5698" s="30" t="n">
        <v>51</v>
      </c>
      <c r="C5698" s="7" t="n">
        <v>4</v>
      </c>
      <c r="D5698" s="7" t="n">
        <v>29</v>
      </c>
      <c r="E5698" s="7" t="s">
        <v>409</v>
      </c>
    </row>
    <row r="5699" spans="1:18">
      <c r="A5699" t="s">
        <v>4</v>
      </c>
      <c r="B5699" s="4" t="s">
        <v>5</v>
      </c>
      <c r="C5699" s="4" t="s">
        <v>9</v>
      </c>
    </row>
    <row r="5700" spans="1:18">
      <c r="A5700" t="n">
        <v>56447</v>
      </c>
      <c r="B5700" s="26" t="n">
        <v>16</v>
      </c>
      <c r="C5700" s="7" t="n">
        <v>0</v>
      </c>
    </row>
    <row r="5701" spans="1:18">
      <c r="A5701" t="s">
        <v>4</v>
      </c>
      <c r="B5701" s="4" t="s">
        <v>5</v>
      </c>
      <c r="C5701" s="4" t="s">
        <v>9</v>
      </c>
      <c r="D5701" s="4" t="s">
        <v>7</v>
      </c>
      <c r="E5701" s="4" t="s">
        <v>11</v>
      </c>
      <c r="F5701" s="4" t="s">
        <v>52</v>
      </c>
      <c r="G5701" s="4" t="s">
        <v>7</v>
      </c>
      <c r="H5701" s="4" t="s">
        <v>7</v>
      </c>
    </row>
    <row r="5702" spans="1:18">
      <c r="A5702" t="n">
        <v>56450</v>
      </c>
      <c r="B5702" s="31" t="n">
        <v>26</v>
      </c>
      <c r="C5702" s="7" t="n">
        <v>29</v>
      </c>
      <c r="D5702" s="7" t="n">
        <v>17</v>
      </c>
      <c r="E5702" s="7" t="n">
        <v>39369</v>
      </c>
      <c r="F5702" s="7" t="s">
        <v>654</v>
      </c>
      <c r="G5702" s="7" t="n">
        <v>2</v>
      </c>
      <c r="H5702" s="7" t="n">
        <v>0</v>
      </c>
    </row>
    <row r="5703" spans="1:18">
      <c r="A5703" t="s">
        <v>4</v>
      </c>
      <c r="B5703" s="4" t="s">
        <v>5</v>
      </c>
    </row>
    <row r="5704" spans="1:18">
      <c r="A5704" t="n">
        <v>56499</v>
      </c>
      <c r="B5704" s="32" t="n">
        <v>28</v>
      </c>
    </row>
    <row r="5705" spans="1:18">
      <c r="A5705" t="s">
        <v>4</v>
      </c>
      <c r="B5705" s="4" t="s">
        <v>5</v>
      </c>
      <c r="C5705" s="4" t="s">
        <v>9</v>
      </c>
      <c r="D5705" s="4" t="s">
        <v>7</v>
      </c>
      <c r="E5705" s="4" t="s">
        <v>12</v>
      </c>
      <c r="F5705" s="4" t="s">
        <v>10</v>
      </c>
      <c r="G5705" s="4" t="s">
        <v>10</v>
      </c>
      <c r="H5705" s="4" t="s">
        <v>10</v>
      </c>
    </row>
    <row r="5706" spans="1:18">
      <c r="A5706" t="n">
        <v>56500</v>
      </c>
      <c r="B5706" s="45" t="n">
        <v>48</v>
      </c>
      <c r="C5706" s="7" t="n">
        <v>29</v>
      </c>
      <c r="D5706" s="7" t="n">
        <v>0</v>
      </c>
      <c r="E5706" s="7" t="s">
        <v>628</v>
      </c>
      <c r="F5706" s="7" t="n">
        <v>-1</v>
      </c>
      <c r="G5706" s="7" t="n">
        <v>1</v>
      </c>
      <c r="H5706" s="7" t="n">
        <v>2.80259692864963e-45</v>
      </c>
    </row>
    <row r="5707" spans="1:18">
      <c r="A5707" t="s">
        <v>4</v>
      </c>
      <c r="B5707" s="4" t="s">
        <v>5</v>
      </c>
      <c r="C5707" s="4" t="s">
        <v>9</v>
      </c>
    </row>
    <row r="5708" spans="1:18">
      <c r="A5708" t="n">
        <v>56531</v>
      </c>
      <c r="B5708" s="26" t="n">
        <v>16</v>
      </c>
      <c r="C5708" s="7" t="n">
        <v>1000</v>
      </c>
    </row>
    <row r="5709" spans="1:18">
      <c r="A5709" t="s">
        <v>4</v>
      </c>
      <c r="B5709" s="4" t="s">
        <v>5</v>
      </c>
      <c r="C5709" s="4" t="s">
        <v>7</v>
      </c>
      <c r="D5709" s="4" t="s">
        <v>9</v>
      </c>
      <c r="E5709" s="4" t="s">
        <v>12</v>
      </c>
    </row>
    <row r="5710" spans="1:18">
      <c r="A5710" t="n">
        <v>56534</v>
      </c>
      <c r="B5710" s="30" t="n">
        <v>51</v>
      </c>
      <c r="C5710" s="7" t="n">
        <v>4</v>
      </c>
      <c r="D5710" s="7" t="n">
        <v>29</v>
      </c>
      <c r="E5710" s="7" t="s">
        <v>409</v>
      </c>
    </row>
    <row r="5711" spans="1:18">
      <c r="A5711" t="s">
        <v>4</v>
      </c>
      <c r="B5711" s="4" t="s">
        <v>5</v>
      </c>
      <c r="C5711" s="4" t="s">
        <v>9</v>
      </c>
    </row>
    <row r="5712" spans="1:18">
      <c r="A5712" t="n">
        <v>56547</v>
      </c>
      <c r="B5712" s="26" t="n">
        <v>16</v>
      </c>
      <c r="C5712" s="7" t="n">
        <v>0</v>
      </c>
    </row>
    <row r="5713" spans="1:8">
      <c r="A5713" t="s">
        <v>4</v>
      </c>
      <c r="B5713" s="4" t="s">
        <v>5</v>
      </c>
      <c r="C5713" s="4" t="s">
        <v>9</v>
      </c>
      <c r="D5713" s="4" t="s">
        <v>7</v>
      </c>
      <c r="E5713" s="4" t="s">
        <v>11</v>
      </c>
      <c r="F5713" s="4" t="s">
        <v>52</v>
      </c>
      <c r="G5713" s="4" t="s">
        <v>7</v>
      </c>
      <c r="H5713" s="4" t="s">
        <v>7</v>
      </c>
    </row>
    <row r="5714" spans="1:8">
      <c r="A5714" t="n">
        <v>56550</v>
      </c>
      <c r="B5714" s="31" t="n">
        <v>26</v>
      </c>
      <c r="C5714" s="7" t="n">
        <v>29</v>
      </c>
      <c r="D5714" s="7" t="n">
        <v>17</v>
      </c>
      <c r="E5714" s="7" t="n">
        <v>39370</v>
      </c>
      <c r="F5714" s="7" t="s">
        <v>655</v>
      </c>
      <c r="G5714" s="7" t="n">
        <v>2</v>
      </c>
      <c r="H5714" s="7" t="n">
        <v>0</v>
      </c>
    </row>
    <row r="5715" spans="1:8">
      <c r="A5715" t="s">
        <v>4</v>
      </c>
      <c r="B5715" s="4" t="s">
        <v>5</v>
      </c>
    </row>
    <row r="5716" spans="1:8">
      <c r="A5716" t="n">
        <v>56681</v>
      </c>
      <c r="B5716" s="32" t="n">
        <v>28</v>
      </c>
    </row>
    <row r="5717" spans="1:8">
      <c r="A5717" t="s">
        <v>4</v>
      </c>
      <c r="B5717" s="4" t="s">
        <v>5</v>
      </c>
      <c r="C5717" s="4" t="s">
        <v>7</v>
      </c>
      <c r="D5717" s="4" t="s">
        <v>9</v>
      </c>
      <c r="E5717" s="4" t="s">
        <v>10</v>
      </c>
    </row>
    <row r="5718" spans="1:8">
      <c r="A5718" t="n">
        <v>56682</v>
      </c>
      <c r="B5718" s="25" t="n">
        <v>58</v>
      </c>
      <c r="C5718" s="7" t="n">
        <v>101</v>
      </c>
      <c r="D5718" s="7" t="n">
        <v>300</v>
      </c>
      <c r="E5718" s="7" t="n">
        <v>1</v>
      </c>
    </row>
    <row r="5719" spans="1:8">
      <c r="A5719" t="s">
        <v>4</v>
      </c>
      <c r="B5719" s="4" t="s">
        <v>5</v>
      </c>
      <c r="C5719" s="4" t="s">
        <v>7</v>
      </c>
      <c r="D5719" s="4" t="s">
        <v>9</v>
      </c>
    </row>
    <row r="5720" spans="1:8">
      <c r="A5720" t="n">
        <v>56690</v>
      </c>
      <c r="B5720" s="25" t="n">
        <v>58</v>
      </c>
      <c r="C5720" s="7" t="n">
        <v>254</v>
      </c>
      <c r="D5720" s="7" t="n">
        <v>0</v>
      </c>
    </row>
    <row r="5721" spans="1:8">
      <c r="A5721" t="s">
        <v>4</v>
      </c>
      <c r="B5721" s="4" t="s">
        <v>5</v>
      </c>
      <c r="C5721" s="4" t="s">
        <v>7</v>
      </c>
      <c r="D5721" s="4" t="s">
        <v>7</v>
      </c>
      <c r="E5721" s="4" t="s">
        <v>10</v>
      </c>
      <c r="F5721" s="4" t="s">
        <v>10</v>
      </c>
      <c r="G5721" s="4" t="s">
        <v>10</v>
      </c>
      <c r="H5721" s="4" t="s">
        <v>9</v>
      </c>
    </row>
    <row r="5722" spans="1:8">
      <c r="A5722" t="n">
        <v>56694</v>
      </c>
      <c r="B5722" s="55" t="n">
        <v>45</v>
      </c>
      <c r="C5722" s="7" t="n">
        <v>2</v>
      </c>
      <c r="D5722" s="7" t="n">
        <v>3</v>
      </c>
      <c r="E5722" s="7" t="n">
        <v>-15.289999961853</v>
      </c>
      <c r="F5722" s="7" t="n">
        <v>1.4099999666214</v>
      </c>
      <c r="G5722" s="7" t="n">
        <v>-21.4500007629395</v>
      </c>
      <c r="H5722" s="7" t="n">
        <v>0</v>
      </c>
    </row>
    <row r="5723" spans="1:8">
      <c r="A5723" t="s">
        <v>4</v>
      </c>
      <c r="B5723" s="4" t="s">
        <v>5</v>
      </c>
      <c r="C5723" s="4" t="s">
        <v>7</v>
      </c>
      <c r="D5723" s="4" t="s">
        <v>7</v>
      </c>
      <c r="E5723" s="4" t="s">
        <v>10</v>
      </c>
      <c r="F5723" s="4" t="s">
        <v>10</v>
      </c>
      <c r="G5723" s="4" t="s">
        <v>10</v>
      </c>
      <c r="H5723" s="4" t="s">
        <v>9</v>
      </c>
      <c r="I5723" s="4" t="s">
        <v>7</v>
      </c>
    </row>
    <row r="5724" spans="1:8">
      <c r="A5724" t="n">
        <v>56711</v>
      </c>
      <c r="B5724" s="55" t="n">
        <v>45</v>
      </c>
      <c r="C5724" s="7" t="n">
        <v>4</v>
      </c>
      <c r="D5724" s="7" t="n">
        <v>3</v>
      </c>
      <c r="E5724" s="7" t="n">
        <v>359.980010986328</v>
      </c>
      <c r="F5724" s="7" t="n">
        <v>124.860000610352</v>
      </c>
      <c r="G5724" s="7" t="n">
        <v>0</v>
      </c>
      <c r="H5724" s="7" t="n">
        <v>0</v>
      </c>
      <c r="I5724" s="7" t="n">
        <v>0</v>
      </c>
    </row>
    <row r="5725" spans="1:8">
      <c r="A5725" t="s">
        <v>4</v>
      </c>
      <c r="B5725" s="4" t="s">
        <v>5</v>
      </c>
      <c r="C5725" s="4" t="s">
        <v>7</v>
      </c>
      <c r="D5725" s="4" t="s">
        <v>7</v>
      </c>
      <c r="E5725" s="4" t="s">
        <v>10</v>
      </c>
      <c r="F5725" s="4" t="s">
        <v>9</v>
      </c>
    </row>
    <row r="5726" spans="1:8">
      <c r="A5726" t="n">
        <v>56729</v>
      </c>
      <c r="B5726" s="55" t="n">
        <v>45</v>
      </c>
      <c r="C5726" s="7" t="n">
        <v>5</v>
      </c>
      <c r="D5726" s="7" t="n">
        <v>3</v>
      </c>
      <c r="E5726" s="7" t="n">
        <v>2.70000004768372</v>
      </c>
      <c r="F5726" s="7" t="n">
        <v>10000</v>
      </c>
    </row>
    <row r="5727" spans="1:8">
      <c r="A5727" t="s">
        <v>4</v>
      </c>
      <c r="B5727" s="4" t="s">
        <v>5</v>
      </c>
      <c r="C5727" s="4" t="s">
        <v>7</v>
      </c>
      <c r="D5727" s="4" t="s">
        <v>7</v>
      </c>
      <c r="E5727" s="4" t="s">
        <v>10</v>
      </c>
      <c r="F5727" s="4" t="s">
        <v>9</v>
      </c>
    </row>
    <row r="5728" spans="1:8">
      <c r="A5728" t="n">
        <v>56738</v>
      </c>
      <c r="B5728" s="55" t="n">
        <v>45</v>
      </c>
      <c r="C5728" s="7" t="n">
        <v>5</v>
      </c>
      <c r="D5728" s="7" t="n">
        <v>3</v>
      </c>
      <c r="E5728" s="7" t="n">
        <v>2.5</v>
      </c>
      <c r="F5728" s="7" t="n">
        <v>0</v>
      </c>
    </row>
    <row r="5729" spans="1:9">
      <c r="A5729" t="s">
        <v>4</v>
      </c>
      <c r="B5729" s="4" t="s">
        <v>5</v>
      </c>
      <c r="C5729" s="4" t="s">
        <v>7</v>
      </c>
      <c r="D5729" s="4" t="s">
        <v>7</v>
      </c>
      <c r="E5729" s="4" t="s">
        <v>10</v>
      </c>
      <c r="F5729" s="4" t="s">
        <v>9</v>
      </c>
    </row>
    <row r="5730" spans="1:9">
      <c r="A5730" t="n">
        <v>56747</v>
      </c>
      <c r="B5730" s="55" t="n">
        <v>45</v>
      </c>
      <c r="C5730" s="7" t="n">
        <v>11</v>
      </c>
      <c r="D5730" s="7" t="n">
        <v>3</v>
      </c>
      <c r="E5730" s="7" t="n">
        <v>40</v>
      </c>
      <c r="F5730" s="7" t="n">
        <v>0</v>
      </c>
    </row>
    <row r="5731" spans="1:9">
      <c r="A5731" t="s">
        <v>4</v>
      </c>
      <c r="B5731" s="4" t="s">
        <v>5</v>
      </c>
      <c r="C5731" s="4" t="s">
        <v>9</v>
      </c>
      <c r="D5731" s="4" t="s">
        <v>7</v>
      </c>
      <c r="E5731" s="4" t="s">
        <v>7</v>
      </c>
      <c r="F5731" s="4" t="s">
        <v>12</v>
      </c>
    </row>
    <row r="5732" spans="1:9">
      <c r="A5732" t="n">
        <v>56756</v>
      </c>
      <c r="B5732" s="48" t="n">
        <v>47</v>
      </c>
      <c r="C5732" s="7" t="n">
        <v>29</v>
      </c>
      <c r="D5732" s="7" t="n">
        <v>0</v>
      </c>
      <c r="E5732" s="7" t="n">
        <v>0</v>
      </c>
      <c r="F5732" s="7" t="s">
        <v>624</v>
      </c>
    </row>
    <row r="5733" spans="1:9">
      <c r="A5733" t="s">
        <v>4</v>
      </c>
      <c r="B5733" s="4" t="s">
        <v>5</v>
      </c>
      <c r="C5733" s="4" t="s">
        <v>7</v>
      </c>
      <c r="D5733" s="4" t="s">
        <v>9</v>
      </c>
    </row>
    <row r="5734" spans="1:9">
      <c r="A5734" t="n">
        <v>56773</v>
      </c>
      <c r="B5734" s="25" t="n">
        <v>58</v>
      </c>
      <c r="C5734" s="7" t="n">
        <v>255</v>
      </c>
      <c r="D5734" s="7" t="n">
        <v>0</v>
      </c>
    </row>
    <row r="5735" spans="1:9">
      <c r="A5735" t="s">
        <v>4</v>
      </c>
      <c r="B5735" s="4" t="s">
        <v>5</v>
      </c>
      <c r="C5735" s="4" t="s">
        <v>9</v>
      </c>
    </row>
    <row r="5736" spans="1:9">
      <c r="A5736" t="n">
        <v>56777</v>
      </c>
      <c r="B5736" s="26" t="n">
        <v>16</v>
      </c>
      <c r="C5736" s="7" t="n">
        <v>1500</v>
      </c>
    </row>
    <row r="5737" spans="1:9">
      <c r="A5737" t="s">
        <v>4</v>
      </c>
      <c r="B5737" s="4" t="s">
        <v>5</v>
      </c>
      <c r="C5737" s="4" t="s">
        <v>7</v>
      </c>
      <c r="D5737" s="4" t="s">
        <v>9</v>
      </c>
      <c r="E5737" s="4" t="s">
        <v>12</v>
      </c>
    </row>
    <row r="5738" spans="1:9">
      <c r="A5738" t="n">
        <v>56780</v>
      </c>
      <c r="B5738" s="30" t="n">
        <v>51</v>
      </c>
      <c r="C5738" s="7" t="n">
        <v>4</v>
      </c>
      <c r="D5738" s="7" t="n">
        <v>29</v>
      </c>
      <c r="E5738" s="7" t="s">
        <v>169</v>
      </c>
    </row>
    <row r="5739" spans="1:9">
      <c r="A5739" t="s">
        <v>4</v>
      </c>
      <c r="B5739" s="4" t="s">
        <v>5</v>
      </c>
      <c r="C5739" s="4" t="s">
        <v>9</v>
      </c>
    </row>
    <row r="5740" spans="1:9">
      <c r="A5740" t="n">
        <v>56793</v>
      </c>
      <c r="B5740" s="26" t="n">
        <v>16</v>
      </c>
      <c r="C5740" s="7" t="n">
        <v>0</v>
      </c>
    </row>
    <row r="5741" spans="1:9">
      <c r="A5741" t="s">
        <v>4</v>
      </c>
      <c r="B5741" s="4" t="s">
        <v>5</v>
      </c>
      <c r="C5741" s="4" t="s">
        <v>9</v>
      </c>
      <c r="D5741" s="4" t="s">
        <v>7</v>
      </c>
      <c r="E5741" s="4" t="s">
        <v>11</v>
      </c>
      <c r="F5741" s="4" t="s">
        <v>52</v>
      </c>
      <c r="G5741" s="4" t="s">
        <v>7</v>
      </c>
      <c r="H5741" s="4" t="s">
        <v>7</v>
      </c>
    </row>
    <row r="5742" spans="1:9">
      <c r="A5742" t="n">
        <v>56796</v>
      </c>
      <c r="B5742" s="31" t="n">
        <v>26</v>
      </c>
      <c r="C5742" s="7" t="n">
        <v>29</v>
      </c>
      <c r="D5742" s="7" t="n">
        <v>17</v>
      </c>
      <c r="E5742" s="7" t="n">
        <v>39371</v>
      </c>
      <c r="F5742" s="7" t="s">
        <v>656</v>
      </c>
      <c r="G5742" s="7" t="n">
        <v>2</v>
      </c>
      <c r="H5742" s="7" t="n">
        <v>0</v>
      </c>
    </row>
    <row r="5743" spans="1:9">
      <c r="A5743" t="s">
        <v>4</v>
      </c>
      <c r="B5743" s="4" t="s">
        <v>5</v>
      </c>
    </row>
    <row r="5744" spans="1:9">
      <c r="A5744" t="n">
        <v>56841</v>
      </c>
      <c r="B5744" s="32" t="n">
        <v>28</v>
      </c>
    </row>
    <row r="5745" spans="1:8">
      <c r="A5745" t="s">
        <v>4</v>
      </c>
      <c r="B5745" s="4" t="s">
        <v>5</v>
      </c>
      <c r="C5745" s="4" t="s">
        <v>7</v>
      </c>
      <c r="D5745" s="4" t="s">
        <v>9</v>
      </c>
      <c r="E5745" s="4" t="s">
        <v>12</v>
      </c>
    </row>
    <row r="5746" spans="1:8">
      <c r="A5746" t="n">
        <v>56842</v>
      </c>
      <c r="B5746" s="30" t="n">
        <v>51</v>
      </c>
      <c r="C5746" s="7" t="n">
        <v>4</v>
      </c>
      <c r="D5746" s="7" t="n">
        <v>0</v>
      </c>
      <c r="E5746" s="7" t="s">
        <v>304</v>
      </c>
    </row>
    <row r="5747" spans="1:8">
      <c r="A5747" t="s">
        <v>4</v>
      </c>
      <c r="B5747" s="4" t="s">
        <v>5</v>
      </c>
      <c r="C5747" s="4" t="s">
        <v>9</v>
      </c>
    </row>
    <row r="5748" spans="1:8">
      <c r="A5748" t="n">
        <v>56856</v>
      </c>
      <c r="B5748" s="26" t="n">
        <v>16</v>
      </c>
      <c r="C5748" s="7" t="n">
        <v>0</v>
      </c>
    </row>
    <row r="5749" spans="1:8">
      <c r="A5749" t="s">
        <v>4</v>
      </c>
      <c r="B5749" s="4" t="s">
        <v>5</v>
      </c>
      <c r="C5749" s="4" t="s">
        <v>9</v>
      </c>
      <c r="D5749" s="4" t="s">
        <v>7</v>
      </c>
      <c r="E5749" s="4" t="s">
        <v>11</v>
      </c>
      <c r="F5749" s="4" t="s">
        <v>52</v>
      </c>
      <c r="G5749" s="4" t="s">
        <v>7</v>
      </c>
      <c r="H5749" s="4" t="s">
        <v>7</v>
      </c>
    </row>
    <row r="5750" spans="1:8">
      <c r="A5750" t="n">
        <v>56859</v>
      </c>
      <c r="B5750" s="31" t="n">
        <v>26</v>
      </c>
      <c r="C5750" s="7" t="n">
        <v>0</v>
      </c>
      <c r="D5750" s="7" t="n">
        <v>17</v>
      </c>
      <c r="E5750" s="7" t="n">
        <v>62235</v>
      </c>
      <c r="F5750" s="7" t="s">
        <v>657</v>
      </c>
      <c r="G5750" s="7" t="n">
        <v>2</v>
      </c>
      <c r="H5750" s="7" t="n">
        <v>0</v>
      </c>
    </row>
    <row r="5751" spans="1:8">
      <c r="A5751" t="s">
        <v>4</v>
      </c>
      <c r="B5751" s="4" t="s">
        <v>5</v>
      </c>
    </row>
    <row r="5752" spans="1:8">
      <c r="A5752" t="n">
        <v>56900</v>
      </c>
      <c r="B5752" s="32" t="n">
        <v>28</v>
      </c>
    </row>
    <row r="5753" spans="1:8">
      <c r="A5753" t="s">
        <v>4</v>
      </c>
      <c r="B5753" s="4" t="s">
        <v>5</v>
      </c>
      <c r="C5753" s="4" t="s">
        <v>9</v>
      </c>
      <c r="D5753" s="4" t="s">
        <v>7</v>
      </c>
    </row>
    <row r="5754" spans="1:8">
      <c r="A5754" t="n">
        <v>56901</v>
      </c>
      <c r="B5754" s="60" t="n">
        <v>89</v>
      </c>
      <c r="C5754" s="7" t="n">
        <v>65533</v>
      </c>
      <c r="D5754" s="7" t="n">
        <v>1</v>
      </c>
    </row>
    <row r="5755" spans="1:8">
      <c r="A5755" t="s">
        <v>4</v>
      </c>
      <c r="B5755" s="4" t="s">
        <v>5</v>
      </c>
      <c r="C5755" s="4" t="s">
        <v>7</v>
      </c>
      <c r="D5755" s="4" t="s">
        <v>9</v>
      </c>
      <c r="E5755" s="4" t="s">
        <v>10</v>
      </c>
    </row>
    <row r="5756" spans="1:8">
      <c r="A5756" t="n">
        <v>56905</v>
      </c>
      <c r="B5756" s="25" t="n">
        <v>58</v>
      </c>
      <c r="C5756" s="7" t="n">
        <v>101</v>
      </c>
      <c r="D5756" s="7" t="n">
        <v>500</v>
      </c>
      <c r="E5756" s="7" t="n">
        <v>1</v>
      </c>
    </row>
    <row r="5757" spans="1:8">
      <c r="A5757" t="s">
        <v>4</v>
      </c>
      <c r="B5757" s="4" t="s">
        <v>5</v>
      </c>
      <c r="C5757" s="4" t="s">
        <v>7</v>
      </c>
      <c r="D5757" s="4" t="s">
        <v>9</v>
      </c>
    </row>
    <row r="5758" spans="1:8">
      <c r="A5758" t="n">
        <v>56913</v>
      </c>
      <c r="B5758" s="25" t="n">
        <v>58</v>
      </c>
      <c r="C5758" s="7" t="n">
        <v>254</v>
      </c>
      <c r="D5758" s="7" t="n">
        <v>0</v>
      </c>
    </row>
    <row r="5759" spans="1:8">
      <c r="A5759" t="s">
        <v>4</v>
      </c>
      <c r="B5759" s="4" t="s">
        <v>5</v>
      </c>
      <c r="C5759" s="4" t="s">
        <v>7</v>
      </c>
      <c r="D5759" s="4" t="s">
        <v>7</v>
      </c>
      <c r="E5759" s="4" t="s">
        <v>10</v>
      </c>
      <c r="F5759" s="4" t="s">
        <v>10</v>
      </c>
      <c r="G5759" s="4" t="s">
        <v>10</v>
      </c>
      <c r="H5759" s="4" t="s">
        <v>9</v>
      </c>
    </row>
    <row r="5760" spans="1:8">
      <c r="A5760" t="n">
        <v>56917</v>
      </c>
      <c r="B5760" s="55" t="n">
        <v>45</v>
      </c>
      <c r="C5760" s="7" t="n">
        <v>2</v>
      </c>
      <c r="D5760" s="7" t="n">
        <v>3</v>
      </c>
      <c r="E5760" s="7" t="n">
        <v>-13.6499996185303</v>
      </c>
      <c r="F5760" s="7" t="n">
        <v>1.17999994754791</v>
      </c>
      <c r="G5760" s="7" t="n">
        <v>-22.6200008392334</v>
      </c>
      <c r="H5760" s="7" t="n">
        <v>0</v>
      </c>
    </row>
    <row r="5761" spans="1:8">
      <c r="A5761" t="s">
        <v>4</v>
      </c>
      <c r="B5761" s="4" t="s">
        <v>5</v>
      </c>
      <c r="C5761" s="4" t="s">
        <v>7</v>
      </c>
      <c r="D5761" s="4" t="s">
        <v>7</v>
      </c>
      <c r="E5761" s="4" t="s">
        <v>10</v>
      </c>
      <c r="F5761" s="4" t="s">
        <v>10</v>
      </c>
      <c r="G5761" s="4" t="s">
        <v>10</v>
      </c>
      <c r="H5761" s="4" t="s">
        <v>9</v>
      </c>
      <c r="I5761" s="4" t="s">
        <v>7</v>
      </c>
    </row>
    <row r="5762" spans="1:8">
      <c r="A5762" t="n">
        <v>56934</v>
      </c>
      <c r="B5762" s="55" t="n">
        <v>45</v>
      </c>
      <c r="C5762" s="7" t="n">
        <v>4</v>
      </c>
      <c r="D5762" s="7" t="n">
        <v>3</v>
      </c>
      <c r="E5762" s="7" t="n">
        <v>16.25</v>
      </c>
      <c r="F5762" s="7" t="n">
        <v>62.3899993896484</v>
      </c>
      <c r="G5762" s="7" t="n">
        <v>0</v>
      </c>
      <c r="H5762" s="7" t="n">
        <v>0</v>
      </c>
      <c r="I5762" s="7" t="n">
        <v>1</v>
      </c>
    </row>
    <row r="5763" spans="1:8">
      <c r="A5763" t="s">
        <v>4</v>
      </c>
      <c r="B5763" s="4" t="s">
        <v>5</v>
      </c>
      <c r="C5763" s="4" t="s">
        <v>7</v>
      </c>
      <c r="D5763" s="4" t="s">
        <v>7</v>
      </c>
      <c r="E5763" s="4" t="s">
        <v>10</v>
      </c>
      <c r="F5763" s="4" t="s">
        <v>9</v>
      </c>
    </row>
    <row r="5764" spans="1:8">
      <c r="A5764" t="n">
        <v>56952</v>
      </c>
      <c r="B5764" s="55" t="n">
        <v>45</v>
      </c>
      <c r="C5764" s="7" t="n">
        <v>5</v>
      </c>
      <c r="D5764" s="7" t="n">
        <v>3</v>
      </c>
      <c r="E5764" s="7" t="n">
        <v>2.40000009536743</v>
      </c>
      <c r="F5764" s="7" t="n">
        <v>0</v>
      </c>
    </row>
    <row r="5765" spans="1:8">
      <c r="A5765" t="s">
        <v>4</v>
      </c>
      <c r="B5765" s="4" t="s">
        <v>5</v>
      </c>
      <c r="C5765" s="4" t="s">
        <v>7</v>
      </c>
      <c r="D5765" s="4" t="s">
        <v>7</v>
      </c>
      <c r="E5765" s="4" t="s">
        <v>10</v>
      </c>
      <c r="F5765" s="4" t="s">
        <v>9</v>
      </c>
    </row>
    <row r="5766" spans="1:8">
      <c r="A5766" t="n">
        <v>56961</v>
      </c>
      <c r="B5766" s="55" t="n">
        <v>45</v>
      </c>
      <c r="C5766" s="7" t="n">
        <v>11</v>
      </c>
      <c r="D5766" s="7" t="n">
        <v>3</v>
      </c>
      <c r="E5766" s="7" t="n">
        <v>40</v>
      </c>
      <c r="F5766" s="7" t="n">
        <v>0</v>
      </c>
    </row>
    <row r="5767" spans="1:8">
      <c r="A5767" t="s">
        <v>4</v>
      </c>
      <c r="B5767" s="4" t="s">
        <v>5</v>
      </c>
      <c r="C5767" s="4" t="s">
        <v>7</v>
      </c>
      <c r="D5767" s="4" t="s">
        <v>7</v>
      </c>
      <c r="E5767" s="4" t="s">
        <v>10</v>
      </c>
      <c r="F5767" s="4" t="s">
        <v>10</v>
      </c>
      <c r="G5767" s="4" t="s">
        <v>10</v>
      </c>
      <c r="H5767" s="4" t="s">
        <v>9</v>
      </c>
      <c r="I5767" s="4" t="s">
        <v>7</v>
      </c>
    </row>
    <row r="5768" spans="1:8">
      <c r="A5768" t="n">
        <v>56970</v>
      </c>
      <c r="B5768" s="55" t="n">
        <v>45</v>
      </c>
      <c r="C5768" s="7" t="n">
        <v>4</v>
      </c>
      <c r="D5768" s="7" t="n">
        <v>3</v>
      </c>
      <c r="E5768" s="7" t="n">
        <v>16.25</v>
      </c>
      <c r="F5768" s="7" t="n">
        <v>86.4000015258789</v>
      </c>
      <c r="G5768" s="7" t="n">
        <v>0</v>
      </c>
      <c r="H5768" s="7" t="n">
        <v>20000</v>
      </c>
      <c r="I5768" s="7" t="n">
        <v>1</v>
      </c>
    </row>
    <row r="5769" spans="1:8">
      <c r="A5769" t="s">
        <v>4</v>
      </c>
      <c r="B5769" s="4" t="s">
        <v>5</v>
      </c>
      <c r="C5769" s="4" t="s">
        <v>7</v>
      </c>
    </row>
    <row r="5770" spans="1:8">
      <c r="A5770" t="n">
        <v>56988</v>
      </c>
      <c r="B5770" s="54" t="n">
        <v>116</v>
      </c>
      <c r="C5770" s="7" t="n">
        <v>0</v>
      </c>
    </row>
    <row r="5771" spans="1:8">
      <c r="A5771" t="s">
        <v>4</v>
      </c>
      <c r="B5771" s="4" t="s">
        <v>5</v>
      </c>
      <c r="C5771" s="4" t="s">
        <v>7</v>
      </c>
      <c r="D5771" s="4" t="s">
        <v>9</v>
      </c>
    </row>
    <row r="5772" spans="1:8">
      <c r="A5772" t="n">
        <v>56990</v>
      </c>
      <c r="B5772" s="54" t="n">
        <v>116</v>
      </c>
      <c r="C5772" s="7" t="n">
        <v>2</v>
      </c>
      <c r="D5772" s="7" t="n">
        <v>1</v>
      </c>
    </row>
    <row r="5773" spans="1:8">
      <c r="A5773" t="s">
        <v>4</v>
      </c>
      <c r="B5773" s="4" t="s">
        <v>5</v>
      </c>
      <c r="C5773" s="4" t="s">
        <v>7</v>
      </c>
      <c r="D5773" s="4" t="s">
        <v>11</v>
      </c>
    </row>
    <row r="5774" spans="1:8">
      <c r="A5774" t="n">
        <v>56994</v>
      </c>
      <c r="B5774" s="54" t="n">
        <v>116</v>
      </c>
      <c r="C5774" s="7" t="n">
        <v>5</v>
      </c>
      <c r="D5774" s="7" t="n">
        <v>1106247680</v>
      </c>
    </row>
    <row r="5775" spans="1:8">
      <c r="A5775" t="s">
        <v>4</v>
      </c>
      <c r="B5775" s="4" t="s">
        <v>5</v>
      </c>
      <c r="C5775" s="4" t="s">
        <v>7</v>
      </c>
      <c r="D5775" s="4" t="s">
        <v>9</v>
      </c>
    </row>
    <row r="5776" spans="1:8">
      <c r="A5776" t="n">
        <v>57000</v>
      </c>
      <c r="B5776" s="54" t="n">
        <v>116</v>
      </c>
      <c r="C5776" s="7" t="n">
        <v>6</v>
      </c>
      <c r="D5776" s="7" t="n">
        <v>1</v>
      </c>
    </row>
    <row r="5777" spans="1:9">
      <c r="A5777" t="s">
        <v>4</v>
      </c>
      <c r="B5777" s="4" t="s">
        <v>5</v>
      </c>
      <c r="C5777" s="4" t="s">
        <v>9</v>
      </c>
      <c r="D5777" s="4" t="s">
        <v>7</v>
      </c>
      <c r="E5777" s="4" t="s">
        <v>7</v>
      </c>
      <c r="F5777" s="4" t="s">
        <v>12</v>
      </c>
    </row>
    <row r="5778" spans="1:9">
      <c r="A5778" t="n">
        <v>57004</v>
      </c>
      <c r="B5778" s="46" t="n">
        <v>20</v>
      </c>
      <c r="C5778" s="7" t="n">
        <v>29</v>
      </c>
      <c r="D5778" s="7" t="n">
        <v>2</v>
      </c>
      <c r="E5778" s="7" t="n">
        <v>11</v>
      </c>
      <c r="F5778" s="7" t="s">
        <v>658</v>
      </c>
    </row>
    <row r="5779" spans="1:9">
      <c r="A5779" t="s">
        <v>4</v>
      </c>
      <c r="B5779" s="4" t="s">
        <v>5</v>
      </c>
      <c r="C5779" s="4" t="s">
        <v>7</v>
      </c>
      <c r="D5779" s="4" t="s">
        <v>9</v>
      </c>
      <c r="E5779" s="4" t="s">
        <v>12</v>
      </c>
      <c r="F5779" s="4" t="s">
        <v>12</v>
      </c>
      <c r="G5779" s="4" t="s">
        <v>12</v>
      </c>
      <c r="H5779" s="4" t="s">
        <v>12</v>
      </c>
    </row>
    <row r="5780" spans="1:9">
      <c r="A5780" t="n">
        <v>57035</v>
      </c>
      <c r="B5780" s="30" t="n">
        <v>51</v>
      </c>
      <c r="C5780" s="7" t="n">
        <v>3</v>
      </c>
      <c r="D5780" s="7" t="n">
        <v>29</v>
      </c>
      <c r="E5780" s="7" t="s">
        <v>266</v>
      </c>
      <c r="F5780" s="7" t="s">
        <v>246</v>
      </c>
      <c r="G5780" s="7" t="s">
        <v>245</v>
      </c>
      <c r="H5780" s="7" t="s">
        <v>246</v>
      </c>
    </row>
    <row r="5781" spans="1:9">
      <c r="A5781" t="s">
        <v>4</v>
      </c>
      <c r="B5781" s="4" t="s">
        <v>5</v>
      </c>
      <c r="C5781" s="4" t="s">
        <v>7</v>
      </c>
      <c r="D5781" s="4" t="s">
        <v>9</v>
      </c>
    </row>
    <row r="5782" spans="1:9">
      <c r="A5782" t="n">
        <v>57048</v>
      </c>
      <c r="B5782" s="25" t="n">
        <v>58</v>
      </c>
      <c r="C5782" s="7" t="n">
        <v>255</v>
      </c>
      <c r="D5782" s="7" t="n">
        <v>0</v>
      </c>
    </row>
    <row r="5783" spans="1:9">
      <c r="A5783" t="s">
        <v>4</v>
      </c>
      <c r="B5783" s="4" t="s">
        <v>5</v>
      </c>
      <c r="C5783" s="4" t="s">
        <v>9</v>
      </c>
    </row>
    <row r="5784" spans="1:9">
      <c r="A5784" t="n">
        <v>57052</v>
      </c>
      <c r="B5784" s="26" t="n">
        <v>16</v>
      </c>
      <c r="C5784" s="7" t="n">
        <v>500</v>
      </c>
    </row>
    <row r="5785" spans="1:9">
      <c r="A5785" t="s">
        <v>4</v>
      </c>
      <c r="B5785" s="4" t="s">
        <v>5</v>
      </c>
      <c r="C5785" s="4" t="s">
        <v>7</v>
      </c>
      <c r="D5785" s="4" t="s">
        <v>9</v>
      </c>
      <c r="E5785" s="4" t="s">
        <v>12</v>
      </c>
    </row>
    <row r="5786" spans="1:9">
      <c r="A5786" t="n">
        <v>57055</v>
      </c>
      <c r="B5786" s="30" t="n">
        <v>51</v>
      </c>
      <c r="C5786" s="7" t="n">
        <v>4</v>
      </c>
      <c r="D5786" s="7" t="n">
        <v>29</v>
      </c>
      <c r="E5786" s="7" t="s">
        <v>287</v>
      </c>
    </row>
    <row r="5787" spans="1:9">
      <c r="A5787" t="s">
        <v>4</v>
      </c>
      <c r="B5787" s="4" t="s">
        <v>5</v>
      </c>
      <c r="C5787" s="4" t="s">
        <v>9</v>
      </c>
    </row>
    <row r="5788" spans="1:9">
      <c r="A5788" t="n">
        <v>57069</v>
      </c>
      <c r="B5788" s="26" t="n">
        <v>16</v>
      </c>
      <c r="C5788" s="7" t="n">
        <v>0</v>
      </c>
    </row>
    <row r="5789" spans="1:9">
      <c r="A5789" t="s">
        <v>4</v>
      </c>
      <c r="B5789" s="4" t="s">
        <v>5</v>
      </c>
      <c r="C5789" s="4" t="s">
        <v>9</v>
      </c>
      <c r="D5789" s="4" t="s">
        <v>7</v>
      </c>
      <c r="E5789" s="4" t="s">
        <v>11</v>
      </c>
      <c r="F5789" s="4" t="s">
        <v>52</v>
      </c>
      <c r="G5789" s="4" t="s">
        <v>7</v>
      </c>
      <c r="H5789" s="4" t="s">
        <v>7</v>
      </c>
    </row>
    <row r="5790" spans="1:9">
      <c r="A5790" t="n">
        <v>57072</v>
      </c>
      <c r="B5790" s="31" t="n">
        <v>26</v>
      </c>
      <c r="C5790" s="7" t="n">
        <v>29</v>
      </c>
      <c r="D5790" s="7" t="n">
        <v>17</v>
      </c>
      <c r="E5790" s="7" t="n">
        <v>39372</v>
      </c>
      <c r="F5790" s="7" t="s">
        <v>659</v>
      </c>
      <c r="G5790" s="7" t="n">
        <v>2</v>
      </c>
      <c r="H5790" s="7" t="n">
        <v>0</v>
      </c>
    </row>
    <row r="5791" spans="1:9">
      <c r="A5791" t="s">
        <v>4</v>
      </c>
      <c r="B5791" s="4" t="s">
        <v>5</v>
      </c>
    </row>
    <row r="5792" spans="1:9">
      <c r="A5792" t="n">
        <v>57138</v>
      </c>
      <c r="B5792" s="32" t="n">
        <v>28</v>
      </c>
    </row>
    <row r="5793" spans="1:8">
      <c r="A5793" t="s">
        <v>4</v>
      </c>
      <c r="B5793" s="4" t="s">
        <v>5</v>
      </c>
      <c r="C5793" s="4" t="s">
        <v>9</v>
      </c>
      <c r="D5793" s="4" t="s">
        <v>7</v>
      </c>
      <c r="E5793" s="4" t="s">
        <v>7</v>
      </c>
      <c r="F5793" s="4" t="s">
        <v>12</v>
      </c>
    </row>
    <row r="5794" spans="1:8">
      <c r="A5794" t="n">
        <v>57139</v>
      </c>
      <c r="B5794" s="48" t="n">
        <v>47</v>
      </c>
      <c r="C5794" s="7" t="n">
        <v>29</v>
      </c>
      <c r="D5794" s="7" t="n">
        <v>0</v>
      </c>
      <c r="E5794" s="7" t="n">
        <v>0</v>
      </c>
      <c r="F5794" s="7" t="s">
        <v>211</v>
      </c>
    </row>
    <row r="5795" spans="1:8">
      <c r="A5795" t="s">
        <v>4</v>
      </c>
      <c r="B5795" s="4" t="s">
        <v>5</v>
      </c>
      <c r="C5795" s="4" t="s">
        <v>9</v>
      </c>
    </row>
    <row r="5796" spans="1:8">
      <c r="A5796" t="n">
        <v>57156</v>
      </c>
      <c r="B5796" s="26" t="n">
        <v>16</v>
      </c>
      <c r="C5796" s="7" t="n">
        <v>500</v>
      </c>
    </row>
    <row r="5797" spans="1:8">
      <c r="A5797" t="s">
        <v>4</v>
      </c>
      <c r="B5797" s="4" t="s">
        <v>5</v>
      </c>
      <c r="C5797" s="4" t="s">
        <v>7</v>
      </c>
      <c r="D5797" s="4" t="s">
        <v>9</v>
      </c>
      <c r="E5797" s="4" t="s">
        <v>12</v>
      </c>
    </row>
    <row r="5798" spans="1:8">
      <c r="A5798" t="n">
        <v>57159</v>
      </c>
      <c r="B5798" s="30" t="n">
        <v>51</v>
      </c>
      <c r="C5798" s="7" t="n">
        <v>4</v>
      </c>
      <c r="D5798" s="7" t="n">
        <v>29</v>
      </c>
      <c r="E5798" s="7" t="s">
        <v>538</v>
      </c>
    </row>
    <row r="5799" spans="1:8">
      <c r="A5799" t="s">
        <v>4</v>
      </c>
      <c r="B5799" s="4" t="s">
        <v>5</v>
      </c>
      <c r="C5799" s="4" t="s">
        <v>9</v>
      </c>
    </row>
    <row r="5800" spans="1:8">
      <c r="A5800" t="n">
        <v>57172</v>
      </c>
      <c r="B5800" s="26" t="n">
        <v>16</v>
      </c>
      <c r="C5800" s="7" t="n">
        <v>0</v>
      </c>
    </row>
    <row r="5801" spans="1:8">
      <c r="A5801" t="s">
        <v>4</v>
      </c>
      <c r="B5801" s="4" t="s">
        <v>5</v>
      </c>
      <c r="C5801" s="4" t="s">
        <v>9</v>
      </c>
      <c r="D5801" s="4" t="s">
        <v>7</v>
      </c>
      <c r="E5801" s="4" t="s">
        <v>11</v>
      </c>
      <c r="F5801" s="4" t="s">
        <v>52</v>
      </c>
      <c r="G5801" s="4" t="s">
        <v>7</v>
      </c>
      <c r="H5801" s="4" t="s">
        <v>7</v>
      </c>
      <c r="I5801" s="4" t="s">
        <v>7</v>
      </c>
      <c r="J5801" s="4" t="s">
        <v>11</v>
      </c>
      <c r="K5801" s="4" t="s">
        <v>52</v>
      </c>
      <c r="L5801" s="4" t="s">
        <v>7</v>
      </c>
      <c r="M5801" s="4" t="s">
        <v>7</v>
      </c>
    </row>
    <row r="5802" spans="1:8">
      <c r="A5802" t="n">
        <v>57175</v>
      </c>
      <c r="B5802" s="31" t="n">
        <v>26</v>
      </c>
      <c r="C5802" s="7" t="n">
        <v>29</v>
      </c>
      <c r="D5802" s="7" t="n">
        <v>17</v>
      </c>
      <c r="E5802" s="7" t="n">
        <v>39373</v>
      </c>
      <c r="F5802" s="7" t="s">
        <v>660</v>
      </c>
      <c r="G5802" s="7" t="n">
        <v>2</v>
      </c>
      <c r="H5802" s="7" t="n">
        <v>3</v>
      </c>
      <c r="I5802" s="7" t="n">
        <v>17</v>
      </c>
      <c r="J5802" s="7" t="n">
        <v>39374</v>
      </c>
      <c r="K5802" s="7" t="s">
        <v>661</v>
      </c>
      <c r="L5802" s="7" t="n">
        <v>2</v>
      </c>
      <c r="M5802" s="7" t="n">
        <v>0</v>
      </c>
    </row>
    <row r="5803" spans="1:8">
      <c r="A5803" t="s">
        <v>4</v>
      </c>
      <c r="B5803" s="4" t="s">
        <v>5</v>
      </c>
    </row>
    <row r="5804" spans="1:8">
      <c r="A5804" t="n">
        <v>57365</v>
      </c>
      <c r="B5804" s="32" t="n">
        <v>28</v>
      </c>
    </row>
    <row r="5805" spans="1:8">
      <c r="A5805" t="s">
        <v>4</v>
      </c>
      <c r="B5805" s="4" t="s">
        <v>5</v>
      </c>
      <c r="C5805" s="4" t="s">
        <v>7</v>
      </c>
      <c r="D5805" s="4" t="s">
        <v>9</v>
      </c>
      <c r="E5805" s="4" t="s">
        <v>12</v>
      </c>
    </row>
    <row r="5806" spans="1:8">
      <c r="A5806" t="n">
        <v>57366</v>
      </c>
      <c r="B5806" s="30" t="n">
        <v>51</v>
      </c>
      <c r="C5806" s="7" t="n">
        <v>4</v>
      </c>
      <c r="D5806" s="7" t="n">
        <v>0</v>
      </c>
      <c r="E5806" s="7" t="s">
        <v>278</v>
      </c>
    </row>
    <row r="5807" spans="1:8">
      <c r="A5807" t="s">
        <v>4</v>
      </c>
      <c r="B5807" s="4" t="s">
        <v>5</v>
      </c>
      <c r="C5807" s="4" t="s">
        <v>9</v>
      </c>
    </row>
    <row r="5808" spans="1:8">
      <c r="A5808" t="n">
        <v>57380</v>
      </c>
      <c r="B5808" s="26" t="n">
        <v>16</v>
      </c>
      <c r="C5808" s="7" t="n">
        <v>0</v>
      </c>
    </row>
    <row r="5809" spans="1:13">
      <c r="A5809" t="s">
        <v>4</v>
      </c>
      <c r="B5809" s="4" t="s">
        <v>5</v>
      </c>
      <c r="C5809" s="4" t="s">
        <v>9</v>
      </c>
      <c r="D5809" s="4" t="s">
        <v>7</v>
      </c>
      <c r="E5809" s="4" t="s">
        <v>11</v>
      </c>
      <c r="F5809" s="4" t="s">
        <v>52</v>
      </c>
      <c r="G5809" s="4" t="s">
        <v>7</v>
      </c>
      <c r="H5809" s="4" t="s">
        <v>7</v>
      </c>
      <c r="I5809" s="4" t="s">
        <v>7</v>
      </c>
      <c r="J5809" s="4" t="s">
        <v>11</v>
      </c>
      <c r="K5809" s="4" t="s">
        <v>52</v>
      </c>
      <c r="L5809" s="4" t="s">
        <v>7</v>
      </c>
      <c r="M5809" s="4" t="s">
        <v>7</v>
      </c>
    </row>
    <row r="5810" spans="1:13">
      <c r="A5810" t="n">
        <v>57383</v>
      </c>
      <c r="B5810" s="31" t="n">
        <v>26</v>
      </c>
      <c r="C5810" s="7" t="n">
        <v>0</v>
      </c>
      <c r="D5810" s="7" t="n">
        <v>17</v>
      </c>
      <c r="E5810" s="7" t="n">
        <v>62236</v>
      </c>
      <c r="F5810" s="7" t="s">
        <v>662</v>
      </c>
      <c r="G5810" s="7" t="n">
        <v>2</v>
      </c>
      <c r="H5810" s="7" t="n">
        <v>3</v>
      </c>
      <c r="I5810" s="7" t="n">
        <v>17</v>
      </c>
      <c r="J5810" s="7" t="n">
        <v>62237</v>
      </c>
      <c r="K5810" s="7" t="s">
        <v>663</v>
      </c>
      <c r="L5810" s="7" t="n">
        <v>2</v>
      </c>
      <c r="M5810" s="7" t="n">
        <v>0</v>
      </c>
    </row>
    <row r="5811" spans="1:13">
      <c r="A5811" t="s">
        <v>4</v>
      </c>
      <c r="B5811" s="4" t="s">
        <v>5</v>
      </c>
    </row>
    <row r="5812" spans="1:13">
      <c r="A5812" t="n">
        <v>57466</v>
      </c>
      <c r="B5812" s="32" t="n">
        <v>28</v>
      </c>
    </row>
    <row r="5813" spans="1:13">
      <c r="A5813" t="s">
        <v>4</v>
      </c>
      <c r="B5813" s="4" t="s">
        <v>5</v>
      </c>
      <c r="C5813" s="4" t="s">
        <v>9</v>
      </c>
      <c r="D5813" s="4" t="s">
        <v>7</v>
      </c>
      <c r="E5813" s="4" t="s">
        <v>10</v>
      </c>
      <c r="F5813" s="4" t="s">
        <v>9</v>
      </c>
    </row>
    <row r="5814" spans="1:13">
      <c r="A5814" t="n">
        <v>57467</v>
      </c>
      <c r="B5814" s="47" t="n">
        <v>59</v>
      </c>
      <c r="C5814" s="7" t="n">
        <v>0</v>
      </c>
      <c r="D5814" s="7" t="n">
        <v>13</v>
      </c>
      <c r="E5814" s="7" t="n">
        <v>0.150000005960464</v>
      </c>
      <c r="F5814" s="7" t="n">
        <v>0</v>
      </c>
    </row>
    <row r="5815" spans="1:13">
      <c r="A5815" t="s">
        <v>4</v>
      </c>
      <c r="B5815" s="4" t="s">
        <v>5</v>
      </c>
      <c r="C5815" s="4" t="s">
        <v>9</v>
      </c>
    </row>
    <row r="5816" spans="1:13">
      <c r="A5816" t="n">
        <v>57477</v>
      </c>
      <c r="B5816" s="26" t="n">
        <v>16</v>
      </c>
      <c r="C5816" s="7" t="n">
        <v>1000</v>
      </c>
    </row>
    <row r="5817" spans="1:13">
      <c r="A5817" t="s">
        <v>4</v>
      </c>
      <c r="B5817" s="4" t="s">
        <v>5</v>
      </c>
      <c r="C5817" s="4" t="s">
        <v>7</v>
      </c>
      <c r="D5817" s="4" t="s">
        <v>9</v>
      </c>
      <c r="E5817" s="4" t="s">
        <v>12</v>
      </c>
    </row>
    <row r="5818" spans="1:13">
      <c r="A5818" t="n">
        <v>57480</v>
      </c>
      <c r="B5818" s="30" t="n">
        <v>51</v>
      </c>
      <c r="C5818" s="7" t="n">
        <v>4</v>
      </c>
      <c r="D5818" s="7" t="n">
        <v>0</v>
      </c>
      <c r="E5818" s="7" t="s">
        <v>287</v>
      </c>
    </row>
    <row r="5819" spans="1:13">
      <c r="A5819" t="s">
        <v>4</v>
      </c>
      <c r="B5819" s="4" t="s">
        <v>5</v>
      </c>
      <c r="C5819" s="4" t="s">
        <v>9</v>
      </c>
    </row>
    <row r="5820" spans="1:13">
      <c r="A5820" t="n">
        <v>57494</v>
      </c>
      <c r="B5820" s="26" t="n">
        <v>16</v>
      </c>
      <c r="C5820" s="7" t="n">
        <v>0</v>
      </c>
    </row>
    <row r="5821" spans="1:13">
      <c r="A5821" t="s">
        <v>4</v>
      </c>
      <c r="B5821" s="4" t="s">
        <v>5</v>
      </c>
      <c r="C5821" s="4" t="s">
        <v>9</v>
      </c>
      <c r="D5821" s="4" t="s">
        <v>7</v>
      </c>
      <c r="E5821" s="4" t="s">
        <v>11</v>
      </c>
      <c r="F5821" s="4" t="s">
        <v>52</v>
      </c>
      <c r="G5821" s="4" t="s">
        <v>7</v>
      </c>
      <c r="H5821" s="4" t="s">
        <v>7</v>
      </c>
      <c r="I5821" s="4" t="s">
        <v>7</v>
      </c>
      <c r="J5821" s="4" t="s">
        <v>11</v>
      </c>
      <c r="K5821" s="4" t="s">
        <v>52</v>
      </c>
      <c r="L5821" s="4" t="s">
        <v>7</v>
      </c>
      <c r="M5821" s="4" t="s">
        <v>7</v>
      </c>
      <c r="N5821" s="4" t="s">
        <v>7</v>
      </c>
      <c r="O5821" s="4" t="s">
        <v>11</v>
      </c>
      <c r="P5821" s="4" t="s">
        <v>52</v>
      </c>
      <c r="Q5821" s="4" t="s">
        <v>7</v>
      </c>
      <c r="R5821" s="4" t="s">
        <v>7</v>
      </c>
    </row>
    <row r="5822" spans="1:13">
      <c r="A5822" t="n">
        <v>57497</v>
      </c>
      <c r="B5822" s="31" t="n">
        <v>26</v>
      </c>
      <c r="C5822" s="7" t="n">
        <v>0</v>
      </c>
      <c r="D5822" s="7" t="n">
        <v>17</v>
      </c>
      <c r="E5822" s="7" t="n">
        <v>62238</v>
      </c>
      <c r="F5822" s="7" t="s">
        <v>664</v>
      </c>
      <c r="G5822" s="7" t="n">
        <v>2</v>
      </c>
      <c r="H5822" s="7" t="n">
        <v>3</v>
      </c>
      <c r="I5822" s="7" t="n">
        <v>17</v>
      </c>
      <c r="J5822" s="7" t="n">
        <v>62239</v>
      </c>
      <c r="K5822" s="7" t="s">
        <v>665</v>
      </c>
      <c r="L5822" s="7" t="n">
        <v>2</v>
      </c>
      <c r="M5822" s="7" t="n">
        <v>3</v>
      </c>
      <c r="N5822" s="7" t="n">
        <v>17</v>
      </c>
      <c r="O5822" s="7" t="n">
        <v>62240</v>
      </c>
      <c r="P5822" s="7" t="s">
        <v>666</v>
      </c>
      <c r="Q5822" s="7" t="n">
        <v>2</v>
      </c>
      <c r="R5822" s="7" t="n">
        <v>0</v>
      </c>
    </row>
    <row r="5823" spans="1:13">
      <c r="A5823" t="s">
        <v>4</v>
      </c>
      <c r="B5823" s="4" t="s">
        <v>5</v>
      </c>
    </row>
    <row r="5824" spans="1:13">
      <c r="A5824" t="n">
        <v>57679</v>
      </c>
      <c r="B5824" s="32" t="n">
        <v>28</v>
      </c>
    </row>
    <row r="5825" spans="1:18">
      <c r="A5825" t="s">
        <v>4</v>
      </c>
      <c r="B5825" s="4" t="s">
        <v>5</v>
      </c>
      <c r="C5825" s="4" t="s">
        <v>7</v>
      </c>
      <c r="D5825" s="4" t="s">
        <v>9</v>
      </c>
      <c r="E5825" s="4" t="s">
        <v>12</v>
      </c>
    </row>
    <row r="5826" spans="1:18">
      <c r="A5826" t="n">
        <v>57680</v>
      </c>
      <c r="B5826" s="30" t="n">
        <v>51</v>
      </c>
      <c r="C5826" s="7" t="n">
        <v>4</v>
      </c>
      <c r="D5826" s="7" t="n">
        <v>29</v>
      </c>
      <c r="E5826" s="7" t="s">
        <v>630</v>
      </c>
    </row>
    <row r="5827" spans="1:18">
      <c r="A5827" t="s">
        <v>4</v>
      </c>
      <c r="B5827" s="4" t="s">
        <v>5</v>
      </c>
      <c r="C5827" s="4" t="s">
        <v>9</v>
      </c>
    </row>
    <row r="5828" spans="1:18">
      <c r="A5828" t="n">
        <v>57694</v>
      </c>
      <c r="B5828" s="26" t="n">
        <v>16</v>
      </c>
      <c r="C5828" s="7" t="n">
        <v>0</v>
      </c>
    </row>
    <row r="5829" spans="1:18">
      <c r="A5829" t="s">
        <v>4</v>
      </c>
      <c r="B5829" s="4" t="s">
        <v>5</v>
      </c>
      <c r="C5829" s="4" t="s">
        <v>9</v>
      </c>
      <c r="D5829" s="4" t="s">
        <v>7</v>
      </c>
      <c r="E5829" s="4" t="s">
        <v>11</v>
      </c>
      <c r="F5829" s="4" t="s">
        <v>52</v>
      </c>
      <c r="G5829" s="4" t="s">
        <v>7</v>
      </c>
      <c r="H5829" s="4" t="s">
        <v>7</v>
      </c>
    </row>
    <row r="5830" spans="1:18">
      <c r="A5830" t="n">
        <v>57697</v>
      </c>
      <c r="B5830" s="31" t="n">
        <v>26</v>
      </c>
      <c r="C5830" s="7" t="n">
        <v>29</v>
      </c>
      <c r="D5830" s="7" t="n">
        <v>17</v>
      </c>
      <c r="E5830" s="7" t="n">
        <v>39375</v>
      </c>
      <c r="F5830" s="7" t="s">
        <v>667</v>
      </c>
      <c r="G5830" s="7" t="n">
        <v>2</v>
      </c>
      <c r="H5830" s="7" t="n">
        <v>0</v>
      </c>
    </row>
    <row r="5831" spans="1:18">
      <c r="A5831" t="s">
        <v>4</v>
      </c>
      <c r="B5831" s="4" t="s">
        <v>5</v>
      </c>
    </row>
    <row r="5832" spans="1:18">
      <c r="A5832" t="n">
        <v>57740</v>
      </c>
      <c r="B5832" s="32" t="n">
        <v>28</v>
      </c>
    </row>
    <row r="5833" spans="1:18">
      <c r="A5833" t="s">
        <v>4</v>
      </c>
      <c r="B5833" s="4" t="s">
        <v>5</v>
      </c>
      <c r="C5833" s="4" t="s">
        <v>7</v>
      </c>
      <c r="D5833" s="4" t="s">
        <v>9</v>
      </c>
      <c r="E5833" s="4" t="s">
        <v>10</v>
      </c>
    </row>
    <row r="5834" spans="1:18">
      <c r="A5834" t="n">
        <v>57741</v>
      </c>
      <c r="B5834" s="25" t="n">
        <v>58</v>
      </c>
      <c r="C5834" s="7" t="n">
        <v>101</v>
      </c>
      <c r="D5834" s="7" t="n">
        <v>500</v>
      </c>
      <c r="E5834" s="7" t="n">
        <v>1</v>
      </c>
    </row>
    <row r="5835" spans="1:18">
      <c r="A5835" t="s">
        <v>4</v>
      </c>
      <c r="B5835" s="4" t="s">
        <v>5</v>
      </c>
      <c r="C5835" s="4" t="s">
        <v>7</v>
      </c>
      <c r="D5835" s="4" t="s">
        <v>9</v>
      </c>
    </row>
    <row r="5836" spans="1:18">
      <c r="A5836" t="n">
        <v>57749</v>
      </c>
      <c r="B5836" s="25" t="n">
        <v>58</v>
      </c>
      <c r="C5836" s="7" t="n">
        <v>254</v>
      </c>
      <c r="D5836" s="7" t="n">
        <v>0</v>
      </c>
    </row>
    <row r="5837" spans="1:18">
      <c r="A5837" t="s">
        <v>4</v>
      </c>
      <c r="B5837" s="4" t="s">
        <v>5</v>
      </c>
      <c r="C5837" s="4" t="s">
        <v>7</v>
      </c>
    </row>
    <row r="5838" spans="1:18">
      <c r="A5838" t="n">
        <v>57753</v>
      </c>
      <c r="B5838" s="54" t="n">
        <v>116</v>
      </c>
      <c r="C5838" s="7" t="n">
        <v>0</v>
      </c>
    </row>
    <row r="5839" spans="1:18">
      <c r="A5839" t="s">
        <v>4</v>
      </c>
      <c r="B5839" s="4" t="s">
        <v>5</v>
      </c>
      <c r="C5839" s="4" t="s">
        <v>7</v>
      </c>
      <c r="D5839" s="4" t="s">
        <v>9</v>
      </c>
    </row>
    <row r="5840" spans="1:18">
      <c r="A5840" t="n">
        <v>57755</v>
      </c>
      <c r="B5840" s="54" t="n">
        <v>116</v>
      </c>
      <c r="C5840" s="7" t="n">
        <v>2</v>
      </c>
      <c r="D5840" s="7" t="n">
        <v>1</v>
      </c>
    </row>
    <row r="5841" spans="1:8">
      <c r="A5841" t="s">
        <v>4</v>
      </c>
      <c r="B5841" s="4" t="s">
        <v>5</v>
      </c>
      <c r="C5841" s="4" t="s">
        <v>7</v>
      </c>
      <c r="D5841" s="4" t="s">
        <v>11</v>
      </c>
    </row>
    <row r="5842" spans="1:8">
      <c r="A5842" t="n">
        <v>57759</v>
      </c>
      <c r="B5842" s="54" t="n">
        <v>116</v>
      </c>
      <c r="C5842" s="7" t="n">
        <v>5</v>
      </c>
      <c r="D5842" s="7" t="n">
        <v>1097859072</v>
      </c>
    </row>
    <row r="5843" spans="1:8">
      <c r="A5843" t="s">
        <v>4</v>
      </c>
      <c r="B5843" s="4" t="s">
        <v>5</v>
      </c>
      <c r="C5843" s="4" t="s">
        <v>7</v>
      </c>
      <c r="D5843" s="4" t="s">
        <v>9</v>
      </c>
    </row>
    <row r="5844" spans="1:8">
      <c r="A5844" t="n">
        <v>57765</v>
      </c>
      <c r="B5844" s="54" t="n">
        <v>116</v>
      </c>
      <c r="C5844" s="7" t="n">
        <v>6</v>
      </c>
      <c r="D5844" s="7" t="n">
        <v>1</v>
      </c>
    </row>
    <row r="5845" spans="1:8">
      <c r="A5845" t="s">
        <v>4</v>
      </c>
      <c r="B5845" s="4" t="s">
        <v>5</v>
      </c>
      <c r="C5845" s="4" t="s">
        <v>7</v>
      </c>
      <c r="D5845" s="4" t="s">
        <v>7</v>
      </c>
      <c r="E5845" s="4" t="s">
        <v>10</v>
      </c>
      <c r="F5845" s="4" t="s">
        <v>10</v>
      </c>
      <c r="G5845" s="4" t="s">
        <v>10</v>
      </c>
      <c r="H5845" s="4" t="s">
        <v>9</v>
      </c>
    </row>
    <row r="5846" spans="1:8">
      <c r="A5846" t="n">
        <v>57769</v>
      </c>
      <c r="B5846" s="55" t="n">
        <v>45</v>
      </c>
      <c r="C5846" s="7" t="n">
        <v>2</v>
      </c>
      <c r="D5846" s="7" t="n">
        <v>3</v>
      </c>
      <c r="E5846" s="7" t="n">
        <v>-14.0500001907349</v>
      </c>
      <c r="F5846" s="7" t="n">
        <v>1.39999997615814</v>
      </c>
      <c r="G5846" s="7" t="n">
        <v>-22.3500003814697</v>
      </c>
      <c r="H5846" s="7" t="n">
        <v>0</v>
      </c>
    </row>
    <row r="5847" spans="1:8">
      <c r="A5847" t="s">
        <v>4</v>
      </c>
      <c r="B5847" s="4" t="s">
        <v>5</v>
      </c>
      <c r="C5847" s="4" t="s">
        <v>7</v>
      </c>
      <c r="D5847" s="4" t="s">
        <v>7</v>
      </c>
      <c r="E5847" s="4" t="s">
        <v>10</v>
      </c>
      <c r="F5847" s="4" t="s">
        <v>10</v>
      </c>
      <c r="G5847" s="4" t="s">
        <v>10</v>
      </c>
      <c r="H5847" s="4" t="s">
        <v>9</v>
      </c>
      <c r="I5847" s="4" t="s">
        <v>7</v>
      </c>
    </row>
    <row r="5848" spans="1:8">
      <c r="A5848" t="n">
        <v>57786</v>
      </c>
      <c r="B5848" s="55" t="n">
        <v>45</v>
      </c>
      <c r="C5848" s="7" t="n">
        <v>4</v>
      </c>
      <c r="D5848" s="7" t="n">
        <v>3</v>
      </c>
      <c r="E5848" s="7" t="n">
        <v>2.96000003814697</v>
      </c>
      <c r="F5848" s="7" t="n">
        <v>80.379997253418</v>
      </c>
      <c r="G5848" s="7" t="n">
        <v>0</v>
      </c>
      <c r="H5848" s="7" t="n">
        <v>0</v>
      </c>
      <c r="I5848" s="7" t="n">
        <v>1</v>
      </c>
    </row>
    <row r="5849" spans="1:8">
      <c r="A5849" t="s">
        <v>4</v>
      </c>
      <c r="B5849" s="4" t="s">
        <v>5</v>
      </c>
      <c r="C5849" s="4" t="s">
        <v>7</v>
      </c>
      <c r="D5849" s="4" t="s">
        <v>7</v>
      </c>
      <c r="E5849" s="4" t="s">
        <v>10</v>
      </c>
      <c r="F5849" s="4" t="s">
        <v>9</v>
      </c>
    </row>
    <row r="5850" spans="1:8">
      <c r="A5850" t="n">
        <v>57804</v>
      </c>
      <c r="B5850" s="55" t="n">
        <v>45</v>
      </c>
      <c r="C5850" s="7" t="n">
        <v>5</v>
      </c>
      <c r="D5850" s="7" t="n">
        <v>3</v>
      </c>
      <c r="E5850" s="7" t="n">
        <v>1.5</v>
      </c>
      <c r="F5850" s="7" t="n">
        <v>0</v>
      </c>
    </row>
    <row r="5851" spans="1:8">
      <c r="A5851" t="s">
        <v>4</v>
      </c>
      <c r="B5851" s="4" t="s">
        <v>5</v>
      </c>
      <c r="C5851" s="4" t="s">
        <v>7</v>
      </c>
      <c r="D5851" s="4" t="s">
        <v>7</v>
      </c>
      <c r="E5851" s="4" t="s">
        <v>10</v>
      </c>
      <c r="F5851" s="4" t="s">
        <v>9</v>
      </c>
    </row>
    <row r="5852" spans="1:8">
      <c r="A5852" t="n">
        <v>57813</v>
      </c>
      <c r="B5852" s="55" t="n">
        <v>45</v>
      </c>
      <c r="C5852" s="7" t="n">
        <v>11</v>
      </c>
      <c r="D5852" s="7" t="n">
        <v>3</v>
      </c>
      <c r="E5852" s="7" t="n">
        <v>40</v>
      </c>
      <c r="F5852" s="7" t="n">
        <v>0</v>
      </c>
    </row>
    <row r="5853" spans="1:8">
      <c r="A5853" t="s">
        <v>4</v>
      </c>
      <c r="B5853" s="4" t="s">
        <v>5</v>
      </c>
      <c r="C5853" s="4" t="s">
        <v>7</v>
      </c>
      <c r="D5853" s="4" t="s">
        <v>7</v>
      </c>
      <c r="E5853" s="4" t="s">
        <v>10</v>
      </c>
      <c r="F5853" s="4" t="s">
        <v>9</v>
      </c>
    </row>
    <row r="5854" spans="1:8">
      <c r="A5854" t="n">
        <v>57822</v>
      </c>
      <c r="B5854" s="55" t="n">
        <v>45</v>
      </c>
      <c r="C5854" s="7" t="n">
        <v>5</v>
      </c>
      <c r="D5854" s="7" t="n">
        <v>3</v>
      </c>
      <c r="E5854" s="7" t="n">
        <v>1.29999995231628</v>
      </c>
      <c r="F5854" s="7" t="n">
        <v>20000</v>
      </c>
    </row>
    <row r="5855" spans="1:8">
      <c r="A5855" t="s">
        <v>4</v>
      </c>
      <c r="B5855" s="4" t="s">
        <v>5</v>
      </c>
      <c r="C5855" s="4" t="s">
        <v>7</v>
      </c>
      <c r="D5855" s="4" t="s">
        <v>9</v>
      </c>
    </row>
    <row r="5856" spans="1:8">
      <c r="A5856" t="n">
        <v>57831</v>
      </c>
      <c r="B5856" s="25" t="n">
        <v>58</v>
      </c>
      <c r="C5856" s="7" t="n">
        <v>255</v>
      </c>
      <c r="D5856" s="7" t="n">
        <v>0</v>
      </c>
    </row>
    <row r="5857" spans="1:9">
      <c r="A5857" t="s">
        <v>4</v>
      </c>
      <c r="B5857" s="4" t="s">
        <v>5</v>
      </c>
      <c r="C5857" s="4" t="s">
        <v>9</v>
      </c>
    </row>
    <row r="5858" spans="1:9">
      <c r="A5858" t="n">
        <v>57835</v>
      </c>
      <c r="B5858" s="26" t="n">
        <v>16</v>
      </c>
      <c r="C5858" s="7" t="n">
        <v>300</v>
      </c>
    </row>
    <row r="5859" spans="1:9">
      <c r="A5859" t="s">
        <v>4</v>
      </c>
      <c r="B5859" s="4" t="s">
        <v>5</v>
      </c>
      <c r="C5859" s="4" t="s">
        <v>7</v>
      </c>
      <c r="D5859" s="4" t="s">
        <v>9</v>
      </c>
      <c r="E5859" s="4" t="s">
        <v>12</v>
      </c>
    </row>
    <row r="5860" spans="1:9">
      <c r="A5860" t="n">
        <v>57838</v>
      </c>
      <c r="B5860" s="30" t="n">
        <v>51</v>
      </c>
      <c r="C5860" s="7" t="n">
        <v>4</v>
      </c>
      <c r="D5860" s="7" t="n">
        <v>29</v>
      </c>
      <c r="E5860" s="7" t="s">
        <v>668</v>
      </c>
    </row>
    <row r="5861" spans="1:9">
      <c r="A5861" t="s">
        <v>4</v>
      </c>
      <c r="B5861" s="4" t="s">
        <v>5</v>
      </c>
      <c r="C5861" s="4" t="s">
        <v>9</v>
      </c>
    </row>
    <row r="5862" spans="1:9">
      <c r="A5862" t="n">
        <v>57852</v>
      </c>
      <c r="B5862" s="26" t="n">
        <v>16</v>
      </c>
      <c r="C5862" s="7" t="n">
        <v>0</v>
      </c>
    </row>
    <row r="5863" spans="1:9">
      <c r="A5863" t="s">
        <v>4</v>
      </c>
      <c r="B5863" s="4" t="s">
        <v>5</v>
      </c>
      <c r="C5863" s="4" t="s">
        <v>9</v>
      </c>
      <c r="D5863" s="4" t="s">
        <v>7</v>
      </c>
      <c r="E5863" s="4" t="s">
        <v>11</v>
      </c>
      <c r="F5863" s="4" t="s">
        <v>52</v>
      </c>
      <c r="G5863" s="4" t="s">
        <v>7</v>
      </c>
      <c r="H5863" s="4" t="s">
        <v>7</v>
      </c>
      <c r="I5863" s="4" t="s">
        <v>7</v>
      </c>
      <c r="J5863" s="4" t="s">
        <v>11</v>
      </c>
      <c r="K5863" s="4" t="s">
        <v>52</v>
      </c>
      <c r="L5863" s="4" t="s">
        <v>7</v>
      </c>
      <c r="M5863" s="4" t="s">
        <v>7</v>
      </c>
    </row>
    <row r="5864" spans="1:9">
      <c r="A5864" t="n">
        <v>57855</v>
      </c>
      <c r="B5864" s="31" t="n">
        <v>26</v>
      </c>
      <c r="C5864" s="7" t="n">
        <v>29</v>
      </c>
      <c r="D5864" s="7" t="n">
        <v>17</v>
      </c>
      <c r="E5864" s="7" t="n">
        <v>39376</v>
      </c>
      <c r="F5864" s="7" t="s">
        <v>669</v>
      </c>
      <c r="G5864" s="7" t="n">
        <v>2</v>
      </c>
      <c r="H5864" s="7" t="n">
        <v>3</v>
      </c>
      <c r="I5864" s="7" t="n">
        <v>17</v>
      </c>
      <c r="J5864" s="7" t="n">
        <v>39377</v>
      </c>
      <c r="K5864" s="7" t="s">
        <v>670</v>
      </c>
      <c r="L5864" s="7" t="n">
        <v>2</v>
      </c>
      <c r="M5864" s="7" t="n">
        <v>0</v>
      </c>
    </row>
    <row r="5865" spans="1:9">
      <c r="A5865" t="s">
        <v>4</v>
      </c>
      <c r="B5865" s="4" t="s">
        <v>5</v>
      </c>
    </row>
    <row r="5866" spans="1:9">
      <c r="A5866" t="n">
        <v>58059</v>
      </c>
      <c r="B5866" s="32" t="n">
        <v>28</v>
      </c>
    </row>
    <row r="5867" spans="1:9">
      <c r="A5867" t="s">
        <v>4</v>
      </c>
      <c r="B5867" s="4" t="s">
        <v>5</v>
      </c>
      <c r="C5867" s="4" t="s">
        <v>7</v>
      </c>
      <c r="D5867" s="4" t="s">
        <v>9</v>
      </c>
      <c r="E5867" s="4" t="s">
        <v>12</v>
      </c>
      <c r="F5867" s="4" t="s">
        <v>12</v>
      </c>
      <c r="G5867" s="4" t="s">
        <v>12</v>
      </c>
      <c r="H5867" s="4" t="s">
        <v>12</v>
      </c>
    </row>
    <row r="5868" spans="1:9">
      <c r="A5868" t="n">
        <v>58060</v>
      </c>
      <c r="B5868" s="30" t="n">
        <v>51</v>
      </c>
      <c r="C5868" s="7" t="n">
        <v>3</v>
      </c>
      <c r="D5868" s="7" t="n">
        <v>29</v>
      </c>
      <c r="E5868" s="7" t="s">
        <v>620</v>
      </c>
      <c r="F5868" s="7" t="s">
        <v>246</v>
      </c>
      <c r="G5868" s="7" t="s">
        <v>245</v>
      </c>
      <c r="H5868" s="7" t="s">
        <v>246</v>
      </c>
    </row>
    <row r="5869" spans="1:9">
      <c r="A5869" t="s">
        <v>4</v>
      </c>
      <c r="B5869" s="4" t="s">
        <v>5</v>
      </c>
      <c r="C5869" s="4" t="s">
        <v>9</v>
      </c>
      <c r="D5869" s="4" t="s">
        <v>7</v>
      </c>
      <c r="E5869" s="4" t="s">
        <v>7</v>
      </c>
      <c r="F5869" s="4" t="s">
        <v>12</v>
      </c>
    </row>
    <row r="5870" spans="1:9">
      <c r="A5870" t="n">
        <v>58073</v>
      </c>
      <c r="B5870" s="48" t="n">
        <v>47</v>
      </c>
      <c r="C5870" s="7" t="n">
        <v>29</v>
      </c>
      <c r="D5870" s="7" t="n">
        <v>0</v>
      </c>
      <c r="E5870" s="7" t="n">
        <v>0</v>
      </c>
      <c r="F5870" s="7" t="s">
        <v>607</v>
      </c>
    </row>
    <row r="5871" spans="1:9">
      <c r="A5871" t="s">
        <v>4</v>
      </c>
      <c r="B5871" s="4" t="s">
        <v>5</v>
      </c>
      <c r="C5871" s="4" t="s">
        <v>9</v>
      </c>
    </row>
    <row r="5872" spans="1:9">
      <c r="A5872" t="n">
        <v>58092</v>
      </c>
      <c r="B5872" s="26" t="n">
        <v>16</v>
      </c>
      <c r="C5872" s="7" t="n">
        <v>500</v>
      </c>
    </row>
    <row r="5873" spans="1:13">
      <c r="A5873" t="s">
        <v>4</v>
      </c>
      <c r="B5873" s="4" t="s">
        <v>5</v>
      </c>
      <c r="C5873" s="4" t="s">
        <v>7</v>
      </c>
      <c r="D5873" s="4" t="s">
        <v>10</v>
      </c>
      <c r="E5873" s="4" t="s">
        <v>10</v>
      </c>
      <c r="F5873" s="4" t="s">
        <v>10</v>
      </c>
    </row>
    <row r="5874" spans="1:13">
      <c r="A5874" t="n">
        <v>58095</v>
      </c>
      <c r="B5874" s="55" t="n">
        <v>45</v>
      </c>
      <c r="C5874" s="7" t="n">
        <v>9</v>
      </c>
      <c r="D5874" s="7" t="n">
        <v>0.0399999991059303</v>
      </c>
      <c r="E5874" s="7" t="n">
        <v>0.0399999991059303</v>
      </c>
      <c r="F5874" s="7" t="n">
        <v>0.150000005960464</v>
      </c>
    </row>
    <row r="5875" spans="1:13">
      <c r="A5875" t="s">
        <v>4</v>
      </c>
      <c r="B5875" s="4" t="s">
        <v>5</v>
      </c>
      <c r="C5875" s="4" t="s">
        <v>7</v>
      </c>
      <c r="D5875" s="4" t="s">
        <v>9</v>
      </c>
      <c r="E5875" s="4" t="s">
        <v>12</v>
      </c>
    </row>
    <row r="5876" spans="1:13">
      <c r="A5876" t="n">
        <v>58109</v>
      </c>
      <c r="B5876" s="30" t="n">
        <v>51</v>
      </c>
      <c r="C5876" s="7" t="n">
        <v>4</v>
      </c>
      <c r="D5876" s="7" t="n">
        <v>29</v>
      </c>
      <c r="E5876" s="7" t="s">
        <v>671</v>
      </c>
    </row>
    <row r="5877" spans="1:13">
      <c r="A5877" t="s">
        <v>4</v>
      </c>
      <c r="B5877" s="4" t="s">
        <v>5</v>
      </c>
      <c r="C5877" s="4" t="s">
        <v>9</v>
      </c>
    </row>
    <row r="5878" spans="1:13">
      <c r="A5878" t="n">
        <v>58122</v>
      </c>
      <c r="B5878" s="26" t="n">
        <v>16</v>
      </c>
      <c r="C5878" s="7" t="n">
        <v>0</v>
      </c>
    </row>
    <row r="5879" spans="1:13">
      <c r="A5879" t="s">
        <v>4</v>
      </c>
      <c r="B5879" s="4" t="s">
        <v>5</v>
      </c>
      <c r="C5879" s="4" t="s">
        <v>9</v>
      </c>
      <c r="D5879" s="4" t="s">
        <v>7</v>
      </c>
      <c r="E5879" s="4" t="s">
        <v>11</v>
      </c>
      <c r="F5879" s="4" t="s">
        <v>52</v>
      </c>
      <c r="G5879" s="4" t="s">
        <v>7</v>
      </c>
      <c r="H5879" s="4" t="s">
        <v>7</v>
      </c>
    </row>
    <row r="5880" spans="1:13">
      <c r="A5880" t="n">
        <v>58125</v>
      </c>
      <c r="B5880" s="31" t="n">
        <v>26</v>
      </c>
      <c r="C5880" s="7" t="n">
        <v>29</v>
      </c>
      <c r="D5880" s="7" t="n">
        <v>17</v>
      </c>
      <c r="E5880" s="7" t="n">
        <v>39378</v>
      </c>
      <c r="F5880" s="7" t="s">
        <v>672</v>
      </c>
      <c r="G5880" s="7" t="n">
        <v>2</v>
      </c>
      <c r="H5880" s="7" t="n">
        <v>0</v>
      </c>
    </row>
    <row r="5881" spans="1:13">
      <c r="A5881" t="s">
        <v>4</v>
      </c>
      <c r="B5881" s="4" t="s">
        <v>5</v>
      </c>
    </row>
    <row r="5882" spans="1:13">
      <c r="A5882" t="n">
        <v>58259</v>
      </c>
      <c r="B5882" s="32" t="n">
        <v>28</v>
      </c>
    </row>
    <row r="5883" spans="1:13">
      <c r="A5883" t="s">
        <v>4</v>
      </c>
      <c r="B5883" s="4" t="s">
        <v>5</v>
      </c>
      <c r="C5883" s="4" t="s">
        <v>7</v>
      </c>
      <c r="D5883" s="4" t="s">
        <v>9</v>
      </c>
      <c r="E5883" s="4" t="s">
        <v>12</v>
      </c>
    </row>
    <row r="5884" spans="1:13">
      <c r="A5884" t="n">
        <v>58260</v>
      </c>
      <c r="B5884" s="30" t="n">
        <v>51</v>
      </c>
      <c r="C5884" s="7" t="n">
        <v>4</v>
      </c>
      <c r="D5884" s="7" t="n">
        <v>0</v>
      </c>
      <c r="E5884" s="7" t="s">
        <v>174</v>
      </c>
    </row>
    <row r="5885" spans="1:13">
      <c r="A5885" t="s">
        <v>4</v>
      </c>
      <c r="B5885" s="4" t="s">
        <v>5</v>
      </c>
      <c r="C5885" s="4" t="s">
        <v>9</v>
      </c>
    </row>
    <row r="5886" spans="1:13">
      <c r="A5886" t="n">
        <v>58274</v>
      </c>
      <c r="B5886" s="26" t="n">
        <v>16</v>
      </c>
      <c r="C5886" s="7" t="n">
        <v>0</v>
      </c>
    </row>
    <row r="5887" spans="1:13">
      <c r="A5887" t="s">
        <v>4</v>
      </c>
      <c r="B5887" s="4" t="s">
        <v>5</v>
      </c>
      <c r="C5887" s="4" t="s">
        <v>9</v>
      </c>
      <c r="D5887" s="4" t="s">
        <v>7</v>
      </c>
      <c r="E5887" s="4" t="s">
        <v>11</v>
      </c>
      <c r="F5887" s="4" t="s">
        <v>52</v>
      </c>
      <c r="G5887" s="4" t="s">
        <v>7</v>
      </c>
      <c r="H5887" s="4" t="s">
        <v>7</v>
      </c>
      <c r="I5887" s="4" t="s">
        <v>7</v>
      </c>
      <c r="J5887" s="4" t="s">
        <v>11</v>
      </c>
      <c r="K5887" s="4" t="s">
        <v>52</v>
      </c>
      <c r="L5887" s="4" t="s">
        <v>7</v>
      </c>
      <c r="M5887" s="4" t="s">
        <v>7</v>
      </c>
      <c r="N5887" s="4" t="s">
        <v>7</v>
      </c>
      <c r="O5887" s="4" t="s">
        <v>11</v>
      </c>
      <c r="P5887" s="4" t="s">
        <v>52</v>
      </c>
      <c r="Q5887" s="4" t="s">
        <v>7</v>
      </c>
      <c r="R5887" s="4" t="s">
        <v>7</v>
      </c>
    </row>
    <row r="5888" spans="1:13">
      <c r="A5888" t="n">
        <v>58277</v>
      </c>
      <c r="B5888" s="31" t="n">
        <v>26</v>
      </c>
      <c r="C5888" s="7" t="n">
        <v>0</v>
      </c>
      <c r="D5888" s="7" t="n">
        <v>17</v>
      </c>
      <c r="E5888" s="7" t="n">
        <v>62241</v>
      </c>
      <c r="F5888" s="7" t="s">
        <v>673</v>
      </c>
      <c r="G5888" s="7" t="n">
        <v>2</v>
      </c>
      <c r="H5888" s="7" t="n">
        <v>3</v>
      </c>
      <c r="I5888" s="7" t="n">
        <v>17</v>
      </c>
      <c r="J5888" s="7" t="n">
        <v>62242</v>
      </c>
      <c r="K5888" s="7" t="s">
        <v>674</v>
      </c>
      <c r="L5888" s="7" t="n">
        <v>2</v>
      </c>
      <c r="M5888" s="7" t="n">
        <v>3</v>
      </c>
      <c r="N5888" s="7" t="n">
        <v>17</v>
      </c>
      <c r="O5888" s="7" t="n">
        <v>62243</v>
      </c>
      <c r="P5888" s="7" t="s">
        <v>675</v>
      </c>
      <c r="Q5888" s="7" t="n">
        <v>2</v>
      </c>
      <c r="R5888" s="7" t="n">
        <v>0</v>
      </c>
    </row>
    <row r="5889" spans="1:18">
      <c r="A5889" t="s">
        <v>4</v>
      </c>
      <c r="B5889" s="4" t="s">
        <v>5</v>
      </c>
    </row>
    <row r="5890" spans="1:18">
      <c r="A5890" t="n">
        <v>58560</v>
      </c>
      <c r="B5890" s="32" t="n">
        <v>28</v>
      </c>
    </row>
    <row r="5891" spans="1:18">
      <c r="A5891" t="s">
        <v>4</v>
      </c>
      <c r="B5891" s="4" t="s">
        <v>5</v>
      </c>
      <c r="C5891" s="4" t="s">
        <v>7</v>
      </c>
      <c r="D5891" s="4" t="s">
        <v>9</v>
      </c>
      <c r="E5891" s="4" t="s">
        <v>12</v>
      </c>
    </row>
    <row r="5892" spans="1:18">
      <c r="A5892" t="n">
        <v>58561</v>
      </c>
      <c r="B5892" s="30" t="n">
        <v>51</v>
      </c>
      <c r="C5892" s="7" t="n">
        <v>4</v>
      </c>
      <c r="D5892" s="7" t="n">
        <v>29</v>
      </c>
      <c r="E5892" s="7" t="s">
        <v>51</v>
      </c>
    </row>
    <row r="5893" spans="1:18">
      <c r="A5893" t="s">
        <v>4</v>
      </c>
      <c r="B5893" s="4" t="s">
        <v>5</v>
      </c>
      <c r="C5893" s="4" t="s">
        <v>9</v>
      </c>
    </row>
    <row r="5894" spans="1:18">
      <c r="A5894" t="n">
        <v>58576</v>
      </c>
      <c r="B5894" s="26" t="n">
        <v>16</v>
      </c>
      <c r="C5894" s="7" t="n">
        <v>0</v>
      </c>
    </row>
    <row r="5895" spans="1:18">
      <c r="A5895" t="s">
        <v>4</v>
      </c>
      <c r="B5895" s="4" t="s">
        <v>5</v>
      </c>
      <c r="C5895" s="4" t="s">
        <v>9</v>
      </c>
      <c r="D5895" s="4" t="s">
        <v>7</v>
      </c>
      <c r="E5895" s="4" t="s">
        <v>11</v>
      </c>
      <c r="F5895" s="4" t="s">
        <v>52</v>
      </c>
      <c r="G5895" s="4" t="s">
        <v>7</v>
      </c>
      <c r="H5895" s="4" t="s">
        <v>7</v>
      </c>
    </row>
    <row r="5896" spans="1:18">
      <c r="A5896" t="n">
        <v>58579</v>
      </c>
      <c r="B5896" s="31" t="n">
        <v>26</v>
      </c>
      <c r="C5896" s="7" t="n">
        <v>29</v>
      </c>
      <c r="D5896" s="7" t="n">
        <v>17</v>
      </c>
      <c r="E5896" s="7" t="n">
        <v>39379</v>
      </c>
      <c r="F5896" s="7" t="s">
        <v>676</v>
      </c>
      <c r="G5896" s="7" t="n">
        <v>2</v>
      </c>
      <c r="H5896" s="7" t="n">
        <v>0</v>
      </c>
    </row>
    <row r="5897" spans="1:18">
      <c r="A5897" t="s">
        <v>4</v>
      </c>
      <c r="B5897" s="4" t="s">
        <v>5</v>
      </c>
    </row>
    <row r="5898" spans="1:18">
      <c r="A5898" t="n">
        <v>58596</v>
      </c>
      <c r="B5898" s="32" t="n">
        <v>28</v>
      </c>
    </row>
    <row r="5899" spans="1:18">
      <c r="A5899" t="s">
        <v>4</v>
      </c>
      <c r="B5899" s="4" t="s">
        <v>5</v>
      </c>
      <c r="C5899" s="4" t="s">
        <v>7</v>
      </c>
      <c r="D5899" s="4" t="s">
        <v>9</v>
      </c>
      <c r="E5899" s="4" t="s">
        <v>9</v>
      </c>
      <c r="F5899" s="4" t="s">
        <v>11</v>
      </c>
    </row>
    <row r="5900" spans="1:18">
      <c r="A5900" t="n">
        <v>58597</v>
      </c>
      <c r="B5900" s="77" t="n">
        <v>84</v>
      </c>
      <c r="C5900" s="7" t="n">
        <v>0</v>
      </c>
      <c r="D5900" s="7" t="n">
        <v>0</v>
      </c>
      <c r="E5900" s="7" t="n">
        <v>0</v>
      </c>
      <c r="F5900" s="7" t="n">
        <v>1050253722</v>
      </c>
    </row>
    <row r="5901" spans="1:18">
      <c r="A5901" t="s">
        <v>4</v>
      </c>
      <c r="B5901" s="4" t="s">
        <v>5</v>
      </c>
      <c r="C5901" s="4" t="s">
        <v>7</v>
      </c>
      <c r="D5901" s="4" t="s">
        <v>7</v>
      </c>
      <c r="E5901" s="4" t="s">
        <v>10</v>
      </c>
      <c r="F5901" s="4" t="s">
        <v>9</v>
      </c>
    </row>
    <row r="5902" spans="1:18">
      <c r="A5902" t="n">
        <v>58607</v>
      </c>
      <c r="B5902" s="55" t="n">
        <v>45</v>
      </c>
      <c r="C5902" s="7" t="n">
        <v>5</v>
      </c>
      <c r="D5902" s="7" t="n">
        <v>3</v>
      </c>
      <c r="E5902" s="7" t="n">
        <v>1.10000002384186</v>
      </c>
      <c r="F5902" s="7" t="n">
        <v>500</v>
      </c>
    </row>
    <row r="5903" spans="1:18">
      <c r="A5903" t="s">
        <v>4</v>
      </c>
      <c r="B5903" s="4" t="s">
        <v>5</v>
      </c>
      <c r="C5903" s="4" t="s">
        <v>7</v>
      </c>
      <c r="D5903" s="4" t="s">
        <v>9</v>
      </c>
      <c r="E5903" s="4" t="s">
        <v>12</v>
      </c>
      <c r="F5903" s="4" t="s">
        <v>12</v>
      </c>
      <c r="G5903" s="4" t="s">
        <v>12</v>
      </c>
      <c r="H5903" s="4" t="s">
        <v>12</v>
      </c>
    </row>
    <row r="5904" spans="1:18">
      <c r="A5904" t="n">
        <v>58616</v>
      </c>
      <c r="B5904" s="30" t="n">
        <v>51</v>
      </c>
      <c r="C5904" s="7" t="n">
        <v>3</v>
      </c>
      <c r="D5904" s="7" t="n">
        <v>29</v>
      </c>
      <c r="E5904" s="7" t="s">
        <v>263</v>
      </c>
      <c r="F5904" s="7" t="s">
        <v>243</v>
      </c>
      <c r="G5904" s="7" t="s">
        <v>245</v>
      </c>
      <c r="H5904" s="7" t="s">
        <v>677</v>
      </c>
    </row>
    <row r="5905" spans="1:8">
      <c r="A5905" t="s">
        <v>4</v>
      </c>
      <c r="B5905" s="4" t="s">
        <v>5</v>
      </c>
      <c r="C5905" s="4" t="s">
        <v>9</v>
      </c>
      <c r="D5905" s="4" t="s">
        <v>7</v>
      </c>
      <c r="E5905" s="4" t="s">
        <v>10</v>
      </c>
      <c r="F5905" s="4" t="s">
        <v>9</v>
      </c>
    </row>
    <row r="5906" spans="1:8">
      <c r="A5906" t="n">
        <v>58629</v>
      </c>
      <c r="B5906" s="47" t="n">
        <v>59</v>
      </c>
      <c r="C5906" s="7" t="n">
        <v>29</v>
      </c>
      <c r="D5906" s="7" t="n">
        <v>1</v>
      </c>
      <c r="E5906" s="7" t="n">
        <v>0.150000005960464</v>
      </c>
      <c r="F5906" s="7" t="n">
        <v>0</v>
      </c>
    </row>
    <row r="5907" spans="1:8">
      <c r="A5907" t="s">
        <v>4</v>
      </c>
      <c r="B5907" s="4" t="s">
        <v>5</v>
      </c>
      <c r="C5907" s="4" t="s">
        <v>7</v>
      </c>
      <c r="D5907" s="4" t="s">
        <v>9</v>
      </c>
    </row>
    <row r="5908" spans="1:8">
      <c r="A5908" t="n">
        <v>58639</v>
      </c>
      <c r="B5908" s="55" t="n">
        <v>45</v>
      </c>
      <c r="C5908" s="7" t="n">
        <v>7</v>
      </c>
      <c r="D5908" s="7" t="n">
        <v>255</v>
      </c>
    </row>
    <row r="5909" spans="1:8">
      <c r="A5909" t="s">
        <v>4</v>
      </c>
      <c r="B5909" s="4" t="s">
        <v>5</v>
      </c>
      <c r="C5909" s="4" t="s">
        <v>7</v>
      </c>
      <c r="D5909" s="4" t="s">
        <v>9</v>
      </c>
      <c r="E5909" s="4" t="s">
        <v>9</v>
      </c>
      <c r="F5909" s="4" t="s">
        <v>11</v>
      </c>
    </row>
    <row r="5910" spans="1:8">
      <c r="A5910" t="n">
        <v>58643</v>
      </c>
      <c r="B5910" s="77" t="n">
        <v>84</v>
      </c>
      <c r="C5910" s="7" t="n">
        <v>1</v>
      </c>
      <c r="D5910" s="7" t="n">
        <v>0</v>
      </c>
      <c r="E5910" s="7" t="n">
        <v>0</v>
      </c>
      <c r="F5910" s="7" t="n">
        <v>0</v>
      </c>
    </row>
    <row r="5911" spans="1:8">
      <c r="A5911" t="s">
        <v>4</v>
      </c>
      <c r="B5911" s="4" t="s">
        <v>5</v>
      </c>
      <c r="C5911" s="4" t="s">
        <v>9</v>
      </c>
    </row>
    <row r="5912" spans="1:8">
      <c r="A5912" t="n">
        <v>58653</v>
      </c>
      <c r="B5912" s="26" t="n">
        <v>16</v>
      </c>
      <c r="C5912" s="7" t="n">
        <v>500</v>
      </c>
    </row>
    <row r="5913" spans="1:8">
      <c r="A5913" t="s">
        <v>4</v>
      </c>
      <c r="B5913" s="4" t="s">
        <v>5</v>
      </c>
      <c r="C5913" s="4" t="s">
        <v>7</v>
      </c>
      <c r="D5913" s="4" t="s">
        <v>9</v>
      </c>
      <c r="E5913" s="4" t="s">
        <v>10</v>
      </c>
    </row>
    <row r="5914" spans="1:8">
      <c r="A5914" t="n">
        <v>58656</v>
      </c>
      <c r="B5914" s="25" t="n">
        <v>58</v>
      </c>
      <c r="C5914" s="7" t="n">
        <v>101</v>
      </c>
      <c r="D5914" s="7" t="n">
        <v>300</v>
      </c>
      <c r="E5914" s="7" t="n">
        <v>1</v>
      </c>
    </row>
    <row r="5915" spans="1:8">
      <c r="A5915" t="s">
        <v>4</v>
      </c>
      <c r="B5915" s="4" t="s">
        <v>5</v>
      </c>
      <c r="C5915" s="4" t="s">
        <v>7</v>
      </c>
      <c r="D5915" s="4" t="s">
        <v>9</v>
      </c>
    </row>
    <row r="5916" spans="1:8">
      <c r="A5916" t="n">
        <v>58664</v>
      </c>
      <c r="B5916" s="25" t="n">
        <v>58</v>
      </c>
      <c r="C5916" s="7" t="n">
        <v>254</v>
      </c>
      <c r="D5916" s="7" t="n">
        <v>0</v>
      </c>
    </row>
    <row r="5917" spans="1:8">
      <c r="A5917" t="s">
        <v>4</v>
      </c>
      <c r="B5917" s="4" t="s">
        <v>5</v>
      </c>
      <c r="C5917" s="4" t="s">
        <v>7</v>
      </c>
      <c r="D5917" s="4" t="s">
        <v>7</v>
      </c>
      <c r="E5917" s="4" t="s">
        <v>10</v>
      </c>
      <c r="F5917" s="4" t="s">
        <v>10</v>
      </c>
      <c r="G5917" s="4" t="s">
        <v>10</v>
      </c>
      <c r="H5917" s="4" t="s">
        <v>9</v>
      </c>
    </row>
    <row r="5918" spans="1:8">
      <c r="A5918" t="n">
        <v>58668</v>
      </c>
      <c r="B5918" s="55" t="n">
        <v>45</v>
      </c>
      <c r="C5918" s="7" t="n">
        <v>2</v>
      </c>
      <c r="D5918" s="7" t="n">
        <v>3</v>
      </c>
      <c r="E5918" s="7" t="n">
        <v>-15.3100004196167</v>
      </c>
      <c r="F5918" s="7" t="n">
        <v>1.52999997138977</v>
      </c>
      <c r="G5918" s="7" t="n">
        <v>-22.8500003814697</v>
      </c>
      <c r="H5918" s="7" t="n">
        <v>0</v>
      </c>
    </row>
    <row r="5919" spans="1:8">
      <c r="A5919" t="s">
        <v>4</v>
      </c>
      <c r="B5919" s="4" t="s">
        <v>5</v>
      </c>
      <c r="C5919" s="4" t="s">
        <v>7</v>
      </c>
      <c r="D5919" s="4" t="s">
        <v>7</v>
      </c>
      <c r="E5919" s="4" t="s">
        <v>10</v>
      </c>
      <c r="F5919" s="4" t="s">
        <v>10</v>
      </c>
      <c r="G5919" s="4" t="s">
        <v>10</v>
      </c>
      <c r="H5919" s="4" t="s">
        <v>9</v>
      </c>
      <c r="I5919" s="4" t="s">
        <v>7</v>
      </c>
    </row>
    <row r="5920" spans="1:8">
      <c r="A5920" t="n">
        <v>58685</v>
      </c>
      <c r="B5920" s="55" t="n">
        <v>45</v>
      </c>
      <c r="C5920" s="7" t="n">
        <v>4</v>
      </c>
      <c r="D5920" s="7" t="n">
        <v>3</v>
      </c>
      <c r="E5920" s="7" t="n">
        <v>354.529998779297</v>
      </c>
      <c r="F5920" s="7" t="n">
        <v>69.4300003051758</v>
      </c>
      <c r="G5920" s="7" t="n">
        <v>16</v>
      </c>
      <c r="H5920" s="7" t="n">
        <v>0</v>
      </c>
      <c r="I5920" s="7" t="n">
        <v>1</v>
      </c>
    </row>
    <row r="5921" spans="1:9">
      <c r="A5921" t="s">
        <v>4</v>
      </c>
      <c r="B5921" s="4" t="s">
        <v>5</v>
      </c>
      <c r="C5921" s="4" t="s">
        <v>7</v>
      </c>
      <c r="D5921" s="4" t="s">
        <v>7</v>
      </c>
      <c r="E5921" s="4" t="s">
        <v>10</v>
      </c>
      <c r="F5921" s="4" t="s">
        <v>9</v>
      </c>
    </row>
    <row r="5922" spans="1:9">
      <c r="A5922" t="n">
        <v>58703</v>
      </c>
      <c r="B5922" s="55" t="n">
        <v>45</v>
      </c>
      <c r="C5922" s="7" t="n">
        <v>5</v>
      </c>
      <c r="D5922" s="7" t="n">
        <v>3</v>
      </c>
      <c r="E5922" s="7" t="n">
        <v>2.5</v>
      </c>
      <c r="F5922" s="7" t="n">
        <v>0</v>
      </c>
    </row>
    <row r="5923" spans="1:9">
      <c r="A5923" t="s">
        <v>4</v>
      </c>
      <c r="B5923" s="4" t="s">
        <v>5</v>
      </c>
      <c r="C5923" s="4" t="s">
        <v>7</v>
      </c>
      <c r="D5923" s="4" t="s">
        <v>7</v>
      </c>
      <c r="E5923" s="4" t="s">
        <v>10</v>
      </c>
      <c r="F5923" s="4" t="s">
        <v>9</v>
      </c>
    </row>
    <row r="5924" spans="1:9">
      <c r="A5924" t="n">
        <v>58712</v>
      </c>
      <c r="B5924" s="55" t="n">
        <v>45</v>
      </c>
      <c r="C5924" s="7" t="n">
        <v>11</v>
      </c>
      <c r="D5924" s="7" t="n">
        <v>3</v>
      </c>
      <c r="E5924" s="7" t="n">
        <v>40</v>
      </c>
      <c r="F5924" s="7" t="n">
        <v>0</v>
      </c>
    </row>
    <row r="5925" spans="1:9">
      <c r="A5925" t="s">
        <v>4</v>
      </c>
      <c r="B5925" s="4" t="s">
        <v>5</v>
      </c>
      <c r="C5925" s="4" t="s">
        <v>7</v>
      </c>
      <c r="D5925" s="4" t="s">
        <v>7</v>
      </c>
      <c r="E5925" s="4" t="s">
        <v>10</v>
      </c>
      <c r="F5925" s="4" t="s">
        <v>10</v>
      </c>
      <c r="G5925" s="4" t="s">
        <v>10</v>
      </c>
      <c r="H5925" s="4" t="s">
        <v>9</v>
      </c>
    </row>
    <row r="5926" spans="1:9">
      <c r="A5926" t="n">
        <v>58721</v>
      </c>
      <c r="B5926" s="55" t="n">
        <v>45</v>
      </c>
      <c r="C5926" s="7" t="n">
        <v>2</v>
      </c>
      <c r="D5926" s="7" t="n">
        <v>3</v>
      </c>
      <c r="E5926" s="7" t="n">
        <v>-15.460000038147</v>
      </c>
      <c r="F5926" s="7" t="n">
        <v>1.52999997138977</v>
      </c>
      <c r="G5926" s="7" t="n">
        <v>-22.3099994659424</v>
      </c>
      <c r="H5926" s="7" t="n">
        <v>0</v>
      </c>
    </row>
    <row r="5927" spans="1:9">
      <c r="A5927" t="s">
        <v>4</v>
      </c>
      <c r="B5927" s="4" t="s">
        <v>5</v>
      </c>
      <c r="C5927" s="4" t="s">
        <v>7</v>
      </c>
      <c r="D5927" s="4" t="s">
        <v>7</v>
      </c>
      <c r="E5927" s="4" t="s">
        <v>10</v>
      </c>
      <c r="F5927" s="4" t="s">
        <v>10</v>
      </c>
      <c r="G5927" s="4" t="s">
        <v>10</v>
      </c>
      <c r="H5927" s="4" t="s">
        <v>9</v>
      </c>
      <c r="I5927" s="4" t="s">
        <v>7</v>
      </c>
    </row>
    <row r="5928" spans="1:9">
      <c r="A5928" t="n">
        <v>58738</v>
      </c>
      <c r="B5928" s="55" t="n">
        <v>45</v>
      </c>
      <c r="C5928" s="7" t="n">
        <v>4</v>
      </c>
      <c r="D5928" s="7" t="n">
        <v>3</v>
      </c>
      <c r="E5928" s="7" t="n">
        <v>356.529998779297</v>
      </c>
      <c r="F5928" s="7" t="n">
        <v>92.6500015258789</v>
      </c>
      <c r="G5928" s="7" t="n">
        <v>2</v>
      </c>
      <c r="H5928" s="7" t="n">
        <v>0</v>
      </c>
      <c r="I5928" s="7" t="n">
        <v>0</v>
      </c>
    </row>
    <row r="5929" spans="1:9">
      <c r="A5929" t="s">
        <v>4</v>
      </c>
      <c r="B5929" s="4" t="s">
        <v>5</v>
      </c>
      <c r="C5929" s="4" t="s">
        <v>7</v>
      </c>
      <c r="D5929" s="4" t="s">
        <v>7</v>
      </c>
      <c r="E5929" s="4" t="s">
        <v>10</v>
      </c>
      <c r="F5929" s="4" t="s">
        <v>9</v>
      </c>
    </row>
    <row r="5930" spans="1:9">
      <c r="A5930" t="n">
        <v>58756</v>
      </c>
      <c r="B5930" s="55" t="n">
        <v>45</v>
      </c>
      <c r="C5930" s="7" t="n">
        <v>5</v>
      </c>
      <c r="D5930" s="7" t="n">
        <v>3</v>
      </c>
      <c r="E5930" s="7" t="n">
        <v>2.5</v>
      </c>
      <c r="F5930" s="7" t="n">
        <v>0</v>
      </c>
    </row>
    <row r="5931" spans="1:9">
      <c r="A5931" t="s">
        <v>4</v>
      </c>
      <c r="B5931" s="4" t="s">
        <v>5</v>
      </c>
      <c r="C5931" s="4" t="s">
        <v>7</v>
      </c>
      <c r="D5931" s="4" t="s">
        <v>7</v>
      </c>
      <c r="E5931" s="4" t="s">
        <v>10</v>
      </c>
      <c r="F5931" s="4" t="s">
        <v>9</v>
      </c>
    </row>
    <row r="5932" spans="1:9">
      <c r="A5932" t="n">
        <v>58765</v>
      </c>
      <c r="B5932" s="55" t="n">
        <v>45</v>
      </c>
      <c r="C5932" s="7" t="n">
        <v>11</v>
      </c>
      <c r="D5932" s="7" t="n">
        <v>3</v>
      </c>
      <c r="E5932" s="7" t="n">
        <v>40</v>
      </c>
      <c r="F5932" s="7" t="n">
        <v>0</v>
      </c>
    </row>
    <row r="5933" spans="1:9">
      <c r="A5933" t="s">
        <v>4</v>
      </c>
      <c r="B5933" s="4" t="s">
        <v>5</v>
      </c>
      <c r="C5933" s="4" t="s">
        <v>7</v>
      </c>
      <c r="D5933" s="4" t="s">
        <v>9</v>
      </c>
      <c r="E5933" s="4" t="s">
        <v>12</v>
      </c>
      <c r="F5933" s="4" t="s">
        <v>12</v>
      </c>
      <c r="G5933" s="4" t="s">
        <v>12</v>
      </c>
      <c r="H5933" s="4" t="s">
        <v>12</v>
      </c>
    </row>
    <row r="5934" spans="1:9">
      <c r="A5934" t="n">
        <v>58774</v>
      </c>
      <c r="B5934" s="30" t="n">
        <v>51</v>
      </c>
      <c r="C5934" s="7" t="n">
        <v>3</v>
      </c>
      <c r="D5934" s="7" t="n">
        <v>29</v>
      </c>
      <c r="E5934" s="7" t="s">
        <v>263</v>
      </c>
      <c r="F5934" s="7" t="s">
        <v>246</v>
      </c>
      <c r="G5934" s="7" t="s">
        <v>245</v>
      </c>
      <c r="H5934" s="7" t="s">
        <v>677</v>
      </c>
    </row>
    <row r="5935" spans="1:9">
      <c r="A5935" t="s">
        <v>4</v>
      </c>
      <c r="B5935" s="4" t="s">
        <v>5</v>
      </c>
      <c r="C5935" s="4" t="s">
        <v>9</v>
      </c>
      <c r="D5935" s="4" t="s">
        <v>7</v>
      </c>
      <c r="E5935" s="4" t="s">
        <v>7</v>
      </c>
      <c r="F5935" s="4" t="s">
        <v>12</v>
      </c>
    </row>
    <row r="5936" spans="1:9">
      <c r="A5936" t="n">
        <v>58787</v>
      </c>
      <c r="B5936" s="48" t="n">
        <v>47</v>
      </c>
      <c r="C5936" s="7" t="n">
        <v>29</v>
      </c>
      <c r="D5936" s="7" t="n">
        <v>0</v>
      </c>
      <c r="E5936" s="7" t="n">
        <v>0</v>
      </c>
      <c r="F5936" s="7" t="s">
        <v>627</v>
      </c>
    </row>
    <row r="5937" spans="1:9">
      <c r="A5937" t="s">
        <v>4</v>
      </c>
      <c r="B5937" s="4" t="s">
        <v>5</v>
      </c>
      <c r="C5937" s="4" t="s">
        <v>7</v>
      </c>
      <c r="D5937" s="4" t="s">
        <v>7</v>
      </c>
      <c r="E5937" s="4" t="s">
        <v>10</v>
      </c>
      <c r="F5937" s="4" t="s">
        <v>9</v>
      </c>
    </row>
    <row r="5938" spans="1:9">
      <c r="A5938" t="n">
        <v>58811</v>
      </c>
      <c r="B5938" s="55" t="n">
        <v>45</v>
      </c>
      <c r="C5938" s="7" t="n">
        <v>5</v>
      </c>
      <c r="D5938" s="7" t="n">
        <v>3</v>
      </c>
      <c r="E5938" s="7" t="n">
        <v>2.40000009536743</v>
      </c>
      <c r="F5938" s="7" t="n">
        <v>20000</v>
      </c>
    </row>
    <row r="5939" spans="1:9">
      <c r="A5939" t="s">
        <v>4</v>
      </c>
      <c r="B5939" s="4" t="s">
        <v>5</v>
      </c>
      <c r="C5939" s="4" t="s">
        <v>7</v>
      </c>
      <c r="D5939" s="4" t="s">
        <v>9</v>
      </c>
    </row>
    <row r="5940" spans="1:9">
      <c r="A5940" t="n">
        <v>58820</v>
      </c>
      <c r="B5940" s="25" t="n">
        <v>58</v>
      </c>
      <c r="C5940" s="7" t="n">
        <v>255</v>
      </c>
      <c r="D5940" s="7" t="n">
        <v>0</v>
      </c>
    </row>
    <row r="5941" spans="1:9">
      <c r="A5941" t="s">
        <v>4</v>
      </c>
      <c r="B5941" s="4" t="s">
        <v>5</v>
      </c>
      <c r="C5941" s="4" t="s">
        <v>7</v>
      </c>
      <c r="D5941" s="4" t="s">
        <v>10</v>
      </c>
      <c r="E5941" s="4" t="s">
        <v>10</v>
      </c>
      <c r="F5941" s="4" t="s">
        <v>10</v>
      </c>
    </row>
    <row r="5942" spans="1:9">
      <c r="A5942" t="n">
        <v>58824</v>
      </c>
      <c r="B5942" s="55" t="n">
        <v>45</v>
      </c>
      <c r="C5942" s="7" t="n">
        <v>9</v>
      </c>
      <c r="D5942" s="7" t="n">
        <v>0.0399999991059303</v>
      </c>
      <c r="E5942" s="7" t="n">
        <v>0.0399999991059303</v>
      </c>
      <c r="F5942" s="7" t="n">
        <v>0.150000005960464</v>
      </c>
    </row>
    <row r="5943" spans="1:9">
      <c r="A5943" t="s">
        <v>4</v>
      </c>
      <c r="B5943" s="4" t="s">
        <v>5</v>
      </c>
      <c r="C5943" s="4" t="s">
        <v>7</v>
      </c>
      <c r="D5943" s="4" t="s">
        <v>9</v>
      </c>
      <c r="E5943" s="4" t="s">
        <v>12</v>
      </c>
    </row>
    <row r="5944" spans="1:9">
      <c r="A5944" t="n">
        <v>58838</v>
      </c>
      <c r="B5944" s="30" t="n">
        <v>51</v>
      </c>
      <c r="C5944" s="7" t="n">
        <v>4</v>
      </c>
      <c r="D5944" s="7" t="n">
        <v>29</v>
      </c>
      <c r="E5944" s="7" t="s">
        <v>678</v>
      </c>
    </row>
    <row r="5945" spans="1:9">
      <c r="A5945" t="s">
        <v>4</v>
      </c>
      <c r="B5945" s="4" t="s">
        <v>5</v>
      </c>
      <c r="C5945" s="4" t="s">
        <v>9</v>
      </c>
    </row>
    <row r="5946" spans="1:9">
      <c r="A5946" t="n">
        <v>58857</v>
      </c>
      <c r="B5946" s="26" t="n">
        <v>16</v>
      </c>
      <c r="C5946" s="7" t="n">
        <v>0</v>
      </c>
    </row>
    <row r="5947" spans="1:9">
      <c r="A5947" t="s">
        <v>4</v>
      </c>
      <c r="B5947" s="4" t="s">
        <v>5</v>
      </c>
      <c r="C5947" s="4" t="s">
        <v>9</v>
      </c>
      <c r="D5947" s="4" t="s">
        <v>7</v>
      </c>
      <c r="E5947" s="4" t="s">
        <v>11</v>
      </c>
      <c r="F5947" s="4" t="s">
        <v>52</v>
      </c>
      <c r="G5947" s="4" t="s">
        <v>7</v>
      </c>
      <c r="H5947" s="4" t="s">
        <v>7</v>
      </c>
    </row>
    <row r="5948" spans="1:9">
      <c r="A5948" t="n">
        <v>58860</v>
      </c>
      <c r="B5948" s="31" t="n">
        <v>26</v>
      </c>
      <c r="C5948" s="7" t="n">
        <v>29</v>
      </c>
      <c r="D5948" s="7" t="n">
        <v>17</v>
      </c>
      <c r="E5948" s="7" t="n">
        <v>39380</v>
      </c>
      <c r="F5948" s="7" t="s">
        <v>679</v>
      </c>
      <c r="G5948" s="7" t="n">
        <v>2</v>
      </c>
      <c r="H5948" s="7" t="n">
        <v>0</v>
      </c>
    </row>
    <row r="5949" spans="1:9">
      <c r="A5949" t="s">
        <v>4</v>
      </c>
      <c r="B5949" s="4" t="s">
        <v>5</v>
      </c>
    </row>
    <row r="5950" spans="1:9">
      <c r="A5950" t="n">
        <v>58942</v>
      </c>
      <c r="B5950" s="32" t="n">
        <v>28</v>
      </c>
    </row>
    <row r="5951" spans="1:9">
      <c r="A5951" t="s">
        <v>4</v>
      </c>
      <c r="B5951" s="4" t="s">
        <v>5</v>
      </c>
      <c r="C5951" s="4" t="s">
        <v>9</v>
      </c>
      <c r="D5951" s="4" t="s">
        <v>7</v>
      </c>
      <c r="E5951" s="4" t="s">
        <v>7</v>
      </c>
      <c r="F5951" s="4" t="s">
        <v>12</v>
      </c>
    </row>
    <row r="5952" spans="1:9">
      <c r="A5952" t="n">
        <v>58943</v>
      </c>
      <c r="B5952" s="48" t="n">
        <v>47</v>
      </c>
      <c r="C5952" s="7" t="n">
        <v>29</v>
      </c>
      <c r="D5952" s="7" t="n">
        <v>0</v>
      </c>
      <c r="E5952" s="7" t="n">
        <v>0</v>
      </c>
      <c r="F5952" s="7" t="s">
        <v>625</v>
      </c>
    </row>
    <row r="5953" spans="1:8">
      <c r="A5953" t="s">
        <v>4</v>
      </c>
      <c r="B5953" s="4" t="s">
        <v>5</v>
      </c>
      <c r="C5953" s="4" t="s">
        <v>9</v>
      </c>
    </row>
    <row r="5954" spans="1:8">
      <c r="A5954" t="n">
        <v>58960</v>
      </c>
      <c r="B5954" s="26" t="n">
        <v>16</v>
      </c>
      <c r="C5954" s="7" t="n">
        <v>500</v>
      </c>
    </row>
    <row r="5955" spans="1:8">
      <c r="A5955" t="s">
        <v>4</v>
      </c>
      <c r="B5955" s="4" t="s">
        <v>5</v>
      </c>
      <c r="C5955" s="4" t="s">
        <v>7</v>
      </c>
      <c r="D5955" s="4" t="s">
        <v>10</v>
      </c>
      <c r="E5955" s="4" t="s">
        <v>10</v>
      </c>
      <c r="F5955" s="4" t="s">
        <v>10</v>
      </c>
    </row>
    <row r="5956" spans="1:8">
      <c r="A5956" t="n">
        <v>58963</v>
      </c>
      <c r="B5956" s="55" t="n">
        <v>45</v>
      </c>
      <c r="C5956" s="7" t="n">
        <v>9</v>
      </c>
      <c r="D5956" s="7" t="n">
        <v>0.0500000007450581</v>
      </c>
      <c r="E5956" s="7" t="n">
        <v>0.0500000007450581</v>
      </c>
      <c r="F5956" s="7" t="n">
        <v>0.200000002980232</v>
      </c>
    </row>
    <row r="5957" spans="1:8">
      <c r="A5957" t="s">
        <v>4</v>
      </c>
      <c r="B5957" s="4" t="s">
        <v>5</v>
      </c>
      <c r="C5957" s="4" t="s">
        <v>7</v>
      </c>
      <c r="D5957" s="4" t="s">
        <v>9</v>
      </c>
      <c r="E5957" s="4" t="s">
        <v>12</v>
      </c>
    </row>
    <row r="5958" spans="1:8">
      <c r="A5958" t="n">
        <v>58977</v>
      </c>
      <c r="B5958" s="30" t="n">
        <v>51</v>
      </c>
      <c r="C5958" s="7" t="n">
        <v>4</v>
      </c>
      <c r="D5958" s="7" t="n">
        <v>29</v>
      </c>
      <c r="E5958" s="7" t="s">
        <v>680</v>
      </c>
    </row>
    <row r="5959" spans="1:8">
      <c r="A5959" t="s">
        <v>4</v>
      </c>
      <c r="B5959" s="4" t="s">
        <v>5</v>
      </c>
      <c r="C5959" s="4" t="s">
        <v>9</v>
      </c>
    </row>
    <row r="5960" spans="1:8">
      <c r="A5960" t="n">
        <v>58996</v>
      </c>
      <c r="B5960" s="26" t="n">
        <v>16</v>
      </c>
      <c r="C5960" s="7" t="n">
        <v>0</v>
      </c>
    </row>
    <row r="5961" spans="1:8">
      <c r="A5961" t="s">
        <v>4</v>
      </c>
      <c r="B5961" s="4" t="s">
        <v>5</v>
      </c>
      <c r="C5961" s="4" t="s">
        <v>9</v>
      </c>
      <c r="D5961" s="4" t="s">
        <v>7</v>
      </c>
      <c r="E5961" s="4" t="s">
        <v>11</v>
      </c>
      <c r="F5961" s="4" t="s">
        <v>52</v>
      </c>
      <c r="G5961" s="4" t="s">
        <v>7</v>
      </c>
      <c r="H5961" s="4" t="s">
        <v>7</v>
      </c>
    </row>
    <row r="5962" spans="1:8">
      <c r="A5962" t="n">
        <v>58999</v>
      </c>
      <c r="B5962" s="31" t="n">
        <v>26</v>
      </c>
      <c r="C5962" s="7" t="n">
        <v>29</v>
      </c>
      <c r="D5962" s="7" t="n">
        <v>17</v>
      </c>
      <c r="E5962" s="7" t="n">
        <v>39381</v>
      </c>
      <c r="F5962" s="7" t="s">
        <v>681</v>
      </c>
      <c r="G5962" s="7" t="n">
        <v>2</v>
      </c>
      <c r="H5962" s="7" t="n">
        <v>0</v>
      </c>
    </row>
    <row r="5963" spans="1:8">
      <c r="A5963" t="s">
        <v>4</v>
      </c>
      <c r="B5963" s="4" t="s">
        <v>5</v>
      </c>
    </row>
    <row r="5964" spans="1:8">
      <c r="A5964" t="n">
        <v>59048</v>
      </c>
      <c r="B5964" s="32" t="n">
        <v>28</v>
      </c>
    </row>
    <row r="5965" spans="1:8">
      <c r="A5965" t="s">
        <v>4</v>
      </c>
      <c r="B5965" s="4" t="s">
        <v>5</v>
      </c>
      <c r="C5965" s="4" t="s">
        <v>7</v>
      </c>
      <c r="D5965" s="4" t="s">
        <v>9</v>
      </c>
      <c r="E5965" s="4" t="s">
        <v>7</v>
      </c>
    </row>
    <row r="5966" spans="1:8">
      <c r="A5966" t="n">
        <v>59049</v>
      </c>
      <c r="B5966" s="13" t="n">
        <v>49</v>
      </c>
      <c r="C5966" s="7" t="n">
        <v>1</v>
      </c>
      <c r="D5966" s="7" t="n">
        <v>2000</v>
      </c>
      <c r="E5966" s="7" t="n">
        <v>0</v>
      </c>
    </row>
    <row r="5967" spans="1:8">
      <c r="A5967" t="s">
        <v>4</v>
      </c>
      <c r="B5967" s="4" t="s">
        <v>5</v>
      </c>
      <c r="C5967" s="4" t="s">
        <v>7</v>
      </c>
      <c r="D5967" s="4" t="s">
        <v>9</v>
      </c>
      <c r="E5967" s="4" t="s">
        <v>10</v>
      </c>
    </row>
    <row r="5968" spans="1:8">
      <c r="A5968" t="n">
        <v>59054</v>
      </c>
      <c r="B5968" s="25" t="n">
        <v>58</v>
      </c>
      <c r="C5968" s="7" t="n">
        <v>0</v>
      </c>
      <c r="D5968" s="7" t="n">
        <v>1000</v>
      </c>
      <c r="E5968" s="7" t="n">
        <v>1</v>
      </c>
    </row>
    <row r="5969" spans="1:8">
      <c r="A5969" t="s">
        <v>4</v>
      </c>
      <c r="B5969" s="4" t="s">
        <v>5</v>
      </c>
      <c r="C5969" s="4" t="s">
        <v>7</v>
      </c>
      <c r="D5969" s="4" t="s">
        <v>9</v>
      </c>
    </row>
    <row r="5970" spans="1:8">
      <c r="A5970" t="n">
        <v>59062</v>
      </c>
      <c r="B5970" s="25" t="n">
        <v>58</v>
      </c>
      <c r="C5970" s="7" t="n">
        <v>255</v>
      </c>
      <c r="D5970" s="7" t="n">
        <v>0</v>
      </c>
    </row>
    <row r="5971" spans="1:8">
      <c r="A5971" t="s">
        <v>4</v>
      </c>
      <c r="B5971" s="4" t="s">
        <v>5</v>
      </c>
      <c r="C5971" s="4" t="s">
        <v>7</v>
      </c>
      <c r="D5971" s="4" t="s">
        <v>7</v>
      </c>
    </row>
    <row r="5972" spans="1:8">
      <c r="A5972" t="n">
        <v>59066</v>
      </c>
      <c r="B5972" s="13" t="n">
        <v>49</v>
      </c>
      <c r="C5972" s="7" t="n">
        <v>2</v>
      </c>
      <c r="D5972" s="7" t="n">
        <v>0</v>
      </c>
    </row>
    <row r="5973" spans="1:8">
      <c r="A5973" t="s">
        <v>4</v>
      </c>
      <c r="B5973" s="4" t="s">
        <v>5</v>
      </c>
      <c r="C5973" s="4" t="s">
        <v>7</v>
      </c>
      <c r="D5973" s="4" t="s">
        <v>9</v>
      </c>
      <c r="E5973" s="4" t="s">
        <v>11</v>
      </c>
      <c r="F5973" s="4" t="s">
        <v>9</v>
      </c>
      <c r="G5973" s="4" t="s">
        <v>11</v>
      </c>
      <c r="H5973" s="4" t="s">
        <v>7</v>
      </c>
    </row>
    <row r="5974" spans="1:8">
      <c r="A5974" t="n">
        <v>59069</v>
      </c>
      <c r="B5974" s="13" t="n">
        <v>49</v>
      </c>
      <c r="C5974" s="7" t="n">
        <v>0</v>
      </c>
      <c r="D5974" s="7" t="n">
        <v>305</v>
      </c>
      <c r="E5974" s="7" t="n">
        <v>1065353216</v>
      </c>
      <c r="F5974" s="7" t="n">
        <v>0</v>
      </c>
      <c r="G5974" s="7" t="n">
        <v>0</v>
      </c>
      <c r="H5974" s="7" t="n">
        <v>0</v>
      </c>
    </row>
    <row r="5975" spans="1:8">
      <c r="A5975" t="s">
        <v>4</v>
      </c>
      <c r="B5975" s="4" t="s">
        <v>5</v>
      </c>
      <c r="C5975" s="4" t="s">
        <v>9</v>
      </c>
    </row>
    <row r="5976" spans="1:8">
      <c r="A5976" t="n">
        <v>59084</v>
      </c>
      <c r="B5976" s="26" t="n">
        <v>16</v>
      </c>
      <c r="C5976" s="7" t="n">
        <v>1000</v>
      </c>
    </row>
    <row r="5977" spans="1:8">
      <c r="A5977" t="s">
        <v>4</v>
      </c>
      <c r="B5977" s="4" t="s">
        <v>5</v>
      </c>
      <c r="C5977" s="4" t="s">
        <v>9</v>
      </c>
      <c r="D5977" s="4" t="s">
        <v>10</v>
      </c>
      <c r="E5977" s="4" t="s">
        <v>10</v>
      </c>
      <c r="F5977" s="4" t="s">
        <v>10</v>
      </c>
      <c r="G5977" s="4" t="s">
        <v>10</v>
      </c>
    </row>
    <row r="5978" spans="1:8">
      <c r="A5978" t="n">
        <v>59087</v>
      </c>
      <c r="B5978" s="42" t="n">
        <v>46</v>
      </c>
      <c r="C5978" s="7" t="n">
        <v>0</v>
      </c>
      <c r="D5978" s="7" t="n">
        <v>-5.1399998664856</v>
      </c>
      <c r="E5978" s="7" t="n">
        <v>0</v>
      </c>
      <c r="F5978" s="7" t="n">
        <v>-22.0200004577637</v>
      </c>
      <c r="G5978" s="7" t="n">
        <v>89.5</v>
      </c>
    </row>
    <row r="5979" spans="1:8">
      <c r="A5979" t="s">
        <v>4</v>
      </c>
      <c r="B5979" s="4" t="s">
        <v>5</v>
      </c>
      <c r="C5979" s="4" t="s">
        <v>9</v>
      </c>
      <c r="D5979" s="4" t="s">
        <v>9</v>
      </c>
      <c r="E5979" s="4" t="s">
        <v>9</v>
      </c>
    </row>
    <row r="5980" spans="1:8">
      <c r="A5980" t="n">
        <v>59106</v>
      </c>
      <c r="B5980" s="63" t="n">
        <v>61</v>
      </c>
      <c r="C5980" s="7" t="n">
        <v>0</v>
      </c>
      <c r="D5980" s="7" t="n">
        <v>65533</v>
      </c>
      <c r="E5980" s="7" t="n">
        <v>0</v>
      </c>
    </row>
    <row r="5981" spans="1:8">
      <c r="A5981" t="s">
        <v>4</v>
      </c>
      <c r="B5981" s="4" t="s">
        <v>5</v>
      </c>
      <c r="C5981" s="4" t="s">
        <v>7</v>
      </c>
      <c r="D5981" s="4" t="s">
        <v>9</v>
      </c>
      <c r="E5981" s="4" t="s">
        <v>12</v>
      </c>
      <c r="F5981" s="4" t="s">
        <v>12</v>
      </c>
      <c r="G5981" s="4" t="s">
        <v>12</v>
      </c>
      <c r="H5981" s="4" t="s">
        <v>12</v>
      </c>
    </row>
    <row r="5982" spans="1:8">
      <c r="A5982" t="n">
        <v>59113</v>
      </c>
      <c r="B5982" s="30" t="n">
        <v>51</v>
      </c>
      <c r="C5982" s="7" t="n">
        <v>3</v>
      </c>
      <c r="D5982" s="7" t="n">
        <v>0</v>
      </c>
      <c r="E5982" s="7" t="s">
        <v>343</v>
      </c>
      <c r="F5982" s="7" t="s">
        <v>246</v>
      </c>
      <c r="G5982" s="7" t="s">
        <v>245</v>
      </c>
      <c r="H5982" s="7" t="s">
        <v>246</v>
      </c>
    </row>
    <row r="5983" spans="1:8">
      <c r="A5983" t="s">
        <v>4</v>
      </c>
      <c r="B5983" s="4" t="s">
        <v>5</v>
      </c>
      <c r="C5983" s="4" t="s">
        <v>7</v>
      </c>
      <c r="D5983" s="4" t="s">
        <v>7</v>
      </c>
      <c r="E5983" s="4" t="s">
        <v>10</v>
      </c>
      <c r="F5983" s="4" t="s">
        <v>10</v>
      </c>
      <c r="G5983" s="4" t="s">
        <v>10</v>
      </c>
      <c r="H5983" s="4" t="s">
        <v>9</v>
      </c>
    </row>
    <row r="5984" spans="1:8">
      <c r="A5984" t="n">
        <v>59126</v>
      </c>
      <c r="B5984" s="55" t="n">
        <v>45</v>
      </c>
      <c r="C5984" s="7" t="n">
        <v>2</v>
      </c>
      <c r="D5984" s="7" t="n">
        <v>3</v>
      </c>
      <c r="E5984" s="7" t="n">
        <v>-5.53999996185303</v>
      </c>
      <c r="F5984" s="7" t="n">
        <v>1.36000001430511</v>
      </c>
      <c r="G5984" s="7" t="n">
        <v>-20.8799991607666</v>
      </c>
      <c r="H5984" s="7" t="n">
        <v>0</v>
      </c>
    </row>
    <row r="5985" spans="1:8">
      <c r="A5985" t="s">
        <v>4</v>
      </c>
      <c r="B5985" s="4" t="s">
        <v>5</v>
      </c>
      <c r="C5985" s="4" t="s">
        <v>7</v>
      </c>
      <c r="D5985" s="4" t="s">
        <v>7</v>
      </c>
      <c r="E5985" s="4" t="s">
        <v>10</v>
      </c>
      <c r="F5985" s="4" t="s">
        <v>10</v>
      </c>
      <c r="G5985" s="4" t="s">
        <v>10</v>
      </c>
      <c r="H5985" s="4" t="s">
        <v>9</v>
      </c>
      <c r="I5985" s="4" t="s">
        <v>7</v>
      </c>
    </row>
    <row r="5986" spans="1:8">
      <c r="A5986" t="n">
        <v>59143</v>
      </c>
      <c r="B5986" s="55" t="n">
        <v>45</v>
      </c>
      <c r="C5986" s="7" t="n">
        <v>4</v>
      </c>
      <c r="D5986" s="7" t="n">
        <v>3</v>
      </c>
      <c r="E5986" s="7" t="n">
        <v>357.5</v>
      </c>
      <c r="F5986" s="7" t="n">
        <v>149.25</v>
      </c>
      <c r="G5986" s="7" t="n">
        <v>0</v>
      </c>
      <c r="H5986" s="7" t="n">
        <v>0</v>
      </c>
      <c r="I5986" s="7" t="n">
        <v>1</v>
      </c>
    </row>
    <row r="5987" spans="1:8">
      <c r="A5987" t="s">
        <v>4</v>
      </c>
      <c r="B5987" s="4" t="s">
        <v>5</v>
      </c>
      <c r="C5987" s="4" t="s">
        <v>7</v>
      </c>
      <c r="D5987" s="4" t="s">
        <v>7</v>
      </c>
      <c r="E5987" s="4" t="s">
        <v>10</v>
      </c>
      <c r="F5987" s="4" t="s">
        <v>9</v>
      </c>
    </row>
    <row r="5988" spans="1:8">
      <c r="A5988" t="n">
        <v>59161</v>
      </c>
      <c r="B5988" s="55" t="n">
        <v>45</v>
      </c>
      <c r="C5988" s="7" t="n">
        <v>5</v>
      </c>
      <c r="D5988" s="7" t="n">
        <v>3</v>
      </c>
      <c r="E5988" s="7" t="n">
        <v>3.90000009536743</v>
      </c>
      <c r="F5988" s="7" t="n">
        <v>0</v>
      </c>
    </row>
    <row r="5989" spans="1:8">
      <c r="A5989" t="s">
        <v>4</v>
      </c>
      <c r="B5989" s="4" t="s">
        <v>5</v>
      </c>
      <c r="C5989" s="4" t="s">
        <v>7</v>
      </c>
      <c r="D5989" s="4" t="s">
        <v>7</v>
      </c>
      <c r="E5989" s="4" t="s">
        <v>10</v>
      </c>
      <c r="F5989" s="4" t="s">
        <v>9</v>
      </c>
    </row>
    <row r="5990" spans="1:8">
      <c r="A5990" t="n">
        <v>59170</v>
      </c>
      <c r="B5990" s="55" t="n">
        <v>45</v>
      </c>
      <c r="C5990" s="7" t="n">
        <v>5</v>
      </c>
      <c r="D5990" s="7" t="n">
        <v>3</v>
      </c>
      <c r="E5990" s="7" t="n">
        <v>3.70000004768372</v>
      </c>
      <c r="F5990" s="7" t="n">
        <v>2000</v>
      </c>
    </row>
    <row r="5991" spans="1:8">
      <c r="A5991" t="s">
        <v>4</v>
      </c>
      <c r="B5991" s="4" t="s">
        <v>5</v>
      </c>
      <c r="C5991" s="4" t="s">
        <v>7</v>
      </c>
      <c r="D5991" s="4" t="s">
        <v>7</v>
      </c>
      <c r="E5991" s="4" t="s">
        <v>10</v>
      </c>
      <c r="F5991" s="4" t="s">
        <v>9</v>
      </c>
    </row>
    <row r="5992" spans="1:8">
      <c r="A5992" t="n">
        <v>59179</v>
      </c>
      <c r="B5992" s="55" t="n">
        <v>45</v>
      </c>
      <c r="C5992" s="7" t="n">
        <v>11</v>
      </c>
      <c r="D5992" s="7" t="n">
        <v>3</v>
      </c>
      <c r="E5992" s="7" t="n">
        <v>40</v>
      </c>
      <c r="F5992" s="7" t="n">
        <v>0</v>
      </c>
    </row>
    <row r="5993" spans="1:8">
      <c r="A5993" t="s">
        <v>4</v>
      </c>
      <c r="B5993" s="4" t="s">
        <v>5</v>
      </c>
      <c r="C5993" s="4" t="s">
        <v>9</v>
      </c>
      <c r="D5993" s="4" t="s">
        <v>7</v>
      </c>
      <c r="E5993" s="4" t="s">
        <v>7</v>
      </c>
      <c r="F5993" s="4" t="s">
        <v>12</v>
      </c>
    </row>
    <row r="5994" spans="1:8">
      <c r="A5994" t="n">
        <v>59188</v>
      </c>
      <c r="B5994" s="48" t="n">
        <v>47</v>
      </c>
      <c r="C5994" s="7" t="n">
        <v>0</v>
      </c>
      <c r="D5994" s="7" t="n">
        <v>0</v>
      </c>
      <c r="E5994" s="7" t="n">
        <v>0</v>
      </c>
      <c r="F5994" s="7" t="s">
        <v>206</v>
      </c>
    </row>
    <row r="5995" spans="1:8">
      <c r="A5995" t="s">
        <v>4</v>
      </c>
      <c r="B5995" s="4" t="s">
        <v>5</v>
      </c>
      <c r="C5995" s="4" t="s">
        <v>7</v>
      </c>
      <c r="D5995" s="4" t="s">
        <v>9</v>
      </c>
      <c r="E5995" s="4" t="s">
        <v>10</v>
      </c>
    </row>
    <row r="5996" spans="1:8">
      <c r="A5996" t="n">
        <v>59208</v>
      </c>
      <c r="B5996" s="25" t="n">
        <v>58</v>
      </c>
      <c r="C5996" s="7" t="n">
        <v>100</v>
      </c>
      <c r="D5996" s="7" t="n">
        <v>1000</v>
      </c>
      <c r="E5996" s="7" t="n">
        <v>1</v>
      </c>
    </row>
    <row r="5997" spans="1:8">
      <c r="A5997" t="s">
        <v>4</v>
      </c>
      <c r="B5997" s="4" t="s">
        <v>5</v>
      </c>
      <c r="C5997" s="4" t="s">
        <v>7</v>
      </c>
      <c r="D5997" s="4" t="s">
        <v>9</v>
      </c>
    </row>
    <row r="5998" spans="1:8">
      <c r="A5998" t="n">
        <v>59216</v>
      </c>
      <c r="B5998" s="25" t="n">
        <v>58</v>
      </c>
      <c r="C5998" s="7" t="n">
        <v>255</v>
      </c>
      <c r="D5998" s="7" t="n">
        <v>0</v>
      </c>
    </row>
    <row r="5999" spans="1:8">
      <c r="A5999" t="s">
        <v>4</v>
      </c>
      <c r="B5999" s="4" t="s">
        <v>5</v>
      </c>
      <c r="C5999" s="4" t="s">
        <v>7</v>
      </c>
      <c r="D5999" s="4" t="s">
        <v>9</v>
      </c>
    </row>
    <row r="6000" spans="1:8">
      <c r="A6000" t="n">
        <v>59220</v>
      </c>
      <c r="B6000" s="55" t="n">
        <v>45</v>
      </c>
      <c r="C6000" s="7" t="n">
        <v>7</v>
      </c>
      <c r="D6000" s="7" t="n">
        <v>255</v>
      </c>
    </row>
    <row r="6001" spans="1:9">
      <c r="A6001" t="s">
        <v>4</v>
      </c>
      <c r="B6001" s="4" t="s">
        <v>5</v>
      </c>
      <c r="C6001" s="4" t="s">
        <v>9</v>
      </c>
    </row>
    <row r="6002" spans="1:9">
      <c r="A6002" t="n">
        <v>59224</v>
      </c>
      <c r="B6002" s="26" t="n">
        <v>16</v>
      </c>
      <c r="C6002" s="7" t="n">
        <v>300</v>
      </c>
    </row>
    <row r="6003" spans="1:9">
      <c r="A6003" t="s">
        <v>4</v>
      </c>
      <c r="B6003" s="4" t="s">
        <v>5</v>
      </c>
      <c r="C6003" s="4" t="s">
        <v>7</v>
      </c>
      <c r="D6003" s="4" t="s">
        <v>9</v>
      </c>
      <c r="E6003" s="4" t="s">
        <v>12</v>
      </c>
    </row>
    <row r="6004" spans="1:9">
      <c r="A6004" t="n">
        <v>59227</v>
      </c>
      <c r="B6004" s="30" t="n">
        <v>51</v>
      </c>
      <c r="C6004" s="7" t="n">
        <v>4</v>
      </c>
      <c r="D6004" s="7" t="n">
        <v>0</v>
      </c>
      <c r="E6004" s="7" t="s">
        <v>90</v>
      </c>
    </row>
    <row r="6005" spans="1:9">
      <c r="A6005" t="s">
        <v>4</v>
      </c>
      <c r="B6005" s="4" t="s">
        <v>5</v>
      </c>
      <c r="C6005" s="4" t="s">
        <v>9</v>
      </c>
    </row>
    <row r="6006" spans="1:9">
      <c r="A6006" t="n">
        <v>59242</v>
      </c>
      <c r="B6006" s="26" t="n">
        <v>16</v>
      </c>
      <c r="C6006" s="7" t="n">
        <v>0</v>
      </c>
    </row>
    <row r="6007" spans="1:9">
      <c r="A6007" t="s">
        <v>4</v>
      </c>
      <c r="B6007" s="4" t="s">
        <v>5</v>
      </c>
      <c r="C6007" s="4" t="s">
        <v>9</v>
      </c>
      <c r="D6007" s="4" t="s">
        <v>7</v>
      </c>
      <c r="E6007" s="4" t="s">
        <v>11</v>
      </c>
      <c r="F6007" s="4" t="s">
        <v>52</v>
      </c>
      <c r="G6007" s="4" t="s">
        <v>7</v>
      </c>
      <c r="H6007" s="4" t="s">
        <v>7</v>
      </c>
    </row>
    <row r="6008" spans="1:9">
      <c r="A6008" t="n">
        <v>59245</v>
      </c>
      <c r="B6008" s="31" t="n">
        <v>26</v>
      </c>
      <c r="C6008" s="7" t="n">
        <v>0</v>
      </c>
      <c r="D6008" s="7" t="n">
        <v>17</v>
      </c>
      <c r="E6008" s="7" t="n">
        <v>62244</v>
      </c>
      <c r="F6008" s="7" t="s">
        <v>682</v>
      </c>
      <c r="G6008" s="7" t="n">
        <v>2</v>
      </c>
      <c r="H6008" s="7" t="n">
        <v>0</v>
      </c>
    </row>
    <row r="6009" spans="1:9">
      <c r="A6009" t="s">
        <v>4</v>
      </c>
      <c r="B6009" s="4" t="s">
        <v>5</v>
      </c>
    </row>
    <row r="6010" spans="1:9">
      <c r="A6010" t="n">
        <v>59278</v>
      </c>
      <c r="B6010" s="32" t="n">
        <v>28</v>
      </c>
    </row>
    <row r="6011" spans="1:9">
      <c r="A6011" t="s">
        <v>4</v>
      </c>
      <c r="B6011" s="4" t="s">
        <v>5</v>
      </c>
      <c r="C6011" s="4" t="s">
        <v>7</v>
      </c>
      <c r="D6011" s="4" t="s">
        <v>9</v>
      </c>
      <c r="E6011" s="4" t="s">
        <v>10</v>
      </c>
    </row>
    <row r="6012" spans="1:9">
      <c r="A6012" t="n">
        <v>59279</v>
      </c>
      <c r="B6012" s="25" t="n">
        <v>58</v>
      </c>
      <c r="C6012" s="7" t="n">
        <v>101</v>
      </c>
      <c r="D6012" s="7" t="n">
        <v>500</v>
      </c>
      <c r="E6012" s="7" t="n">
        <v>1</v>
      </c>
    </row>
    <row r="6013" spans="1:9">
      <c r="A6013" t="s">
        <v>4</v>
      </c>
      <c r="B6013" s="4" t="s">
        <v>5</v>
      </c>
      <c r="C6013" s="4" t="s">
        <v>7</v>
      </c>
      <c r="D6013" s="4" t="s">
        <v>9</v>
      </c>
    </row>
    <row r="6014" spans="1:9">
      <c r="A6014" t="n">
        <v>59287</v>
      </c>
      <c r="B6014" s="25" t="n">
        <v>58</v>
      </c>
      <c r="C6014" s="7" t="n">
        <v>254</v>
      </c>
      <c r="D6014" s="7" t="n">
        <v>0</v>
      </c>
    </row>
    <row r="6015" spans="1:9">
      <c r="A6015" t="s">
        <v>4</v>
      </c>
      <c r="B6015" s="4" t="s">
        <v>5</v>
      </c>
      <c r="C6015" s="4" t="s">
        <v>7</v>
      </c>
      <c r="D6015" s="4" t="s">
        <v>7</v>
      </c>
      <c r="E6015" s="4" t="s">
        <v>10</v>
      </c>
      <c r="F6015" s="4" t="s">
        <v>10</v>
      </c>
      <c r="G6015" s="4" t="s">
        <v>10</v>
      </c>
      <c r="H6015" s="4" t="s">
        <v>9</v>
      </c>
    </row>
    <row r="6016" spans="1:9">
      <c r="A6016" t="n">
        <v>59291</v>
      </c>
      <c r="B6016" s="55" t="n">
        <v>45</v>
      </c>
      <c r="C6016" s="7" t="n">
        <v>2</v>
      </c>
      <c r="D6016" s="7" t="n">
        <v>3</v>
      </c>
      <c r="E6016" s="7" t="n">
        <v>-5.42000007629395</v>
      </c>
      <c r="F6016" s="7" t="n">
        <v>1.41999995708466</v>
      </c>
      <c r="G6016" s="7" t="n">
        <v>-21.4200000762939</v>
      </c>
      <c r="H6016" s="7" t="n">
        <v>0</v>
      </c>
    </row>
    <row r="6017" spans="1:8">
      <c r="A6017" t="s">
        <v>4</v>
      </c>
      <c r="B6017" s="4" t="s">
        <v>5</v>
      </c>
      <c r="C6017" s="4" t="s">
        <v>7</v>
      </c>
      <c r="D6017" s="4" t="s">
        <v>7</v>
      </c>
      <c r="E6017" s="4" t="s">
        <v>10</v>
      </c>
      <c r="F6017" s="4" t="s">
        <v>10</v>
      </c>
      <c r="G6017" s="4" t="s">
        <v>10</v>
      </c>
      <c r="H6017" s="4" t="s">
        <v>9</v>
      </c>
      <c r="I6017" s="4" t="s">
        <v>7</v>
      </c>
    </row>
    <row r="6018" spans="1:8">
      <c r="A6018" t="n">
        <v>59308</v>
      </c>
      <c r="B6018" s="55" t="n">
        <v>45</v>
      </c>
      <c r="C6018" s="7" t="n">
        <v>4</v>
      </c>
      <c r="D6018" s="7" t="n">
        <v>3</v>
      </c>
      <c r="E6018" s="7" t="n">
        <v>1.25</v>
      </c>
      <c r="F6018" s="7" t="n">
        <v>175.559997558594</v>
      </c>
      <c r="G6018" s="7" t="n">
        <v>0</v>
      </c>
      <c r="H6018" s="7" t="n">
        <v>0</v>
      </c>
      <c r="I6018" s="7" t="n">
        <v>1</v>
      </c>
    </row>
    <row r="6019" spans="1:8">
      <c r="A6019" t="s">
        <v>4</v>
      </c>
      <c r="B6019" s="4" t="s">
        <v>5</v>
      </c>
      <c r="C6019" s="4" t="s">
        <v>7</v>
      </c>
      <c r="D6019" s="4" t="s">
        <v>7</v>
      </c>
      <c r="E6019" s="4" t="s">
        <v>10</v>
      </c>
      <c r="F6019" s="4" t="s">
        <v>9</v>
      </c>
    </row>
    <row r="6020" spans="1:8">
      <c r="A6020" t="n">
        <v>59326</v>
      </c>
      <c r="B6020" s="55" t="n">
        <v>45</v>
      </c>
      <c r="C6020" s="7" t="n">
        <v>5</v>
      </c>
      <c r="D6020" s="7" t="n">
        <v>3</v>
      </c>
      <c r="E6020" s="7" t="n">
        <v>1.89999997615814</v>
      </c>
      <c r="F6020" s="7" t="n">
        <v>0</v>
      </c>
    </row>
    <row r="6021" spans="1:8">
      <c r="A6021" t="s">
        <v>4</v>
      </c>
      <c r="B6021" s="4" t="s">
        <v>5</v>
      </c>
      <c r="C6021" s="4" t="s">
        <v>7</v>
      </c>
      <c r="D6021" s="4" t="s">
        <v>7</v>
      </c>
      <c r="E6021" s="4" t="s">
        <v>10</v>
      </c>
      <c r="F6021" s="4" t="s">
        <v>9</v>
      </c>
    </row>
    <row r="6022" spans="1:8">
      <c r="A6022" t="n">
        <v>59335</v>
      </c>
      <c r="B6022" s="55" t="n">
        <v>45</v>
      </c>
      <c r="C6022" s="7" t="n">
        <v>11</v>
      </c>
      <c r="D6022" s="7" t="n">
        <v>3</v>
      </c>
      <c r="E6022" s="7" t="n">
        <v>40</v>
      </c>
      <c r="F6022" s="7" t="n">
        <v>0</v>
      </c>
    </row>
    <row r="6023" spans="1:8">
      <c r="A6023" t="s">
        <v>4</v>
      </c>
      <c r="B6023" s="4" t="s">
        <v>5</v>
      </c>
      <c r="C6023" s="4" t="s">
        <v>7</v>
      </c>
      <c r="D6023" s="4" t="s">
        <v>9</v>
      </c>
    </row>
    <row r="6024" spans="1:8">
      <c r="A6024" t="n">
        <v>59344</v>
      </c>
      <c r="B6024" s="25" t="n">
        <v>58</v>
      </c>
      <c r="C6024" s="7" t="n">
        <v>255</v>
      </c>
      <c r="D6024" s="7" t="n">
        <v>0</v>
      </c>
    </row>
    <row r="6025" spans="1:8">
      <c r="A6025" t="s">
        <v>4</v>
      </c>
      <c r="B6025" s="4" t="s">
        <v>5</v>
      </c>
      <c r="C6025" s="4" t="s">
        <v>7</v>
      </c>
      <c r="D6025" s="4" t="s">
        <v>9</v>
      </c>
      <c r="E6025" s="4" t="s">
        <v>12</v>
      </c>
      <c r="F6025" s="4" t="s">
        <v>12</v>
      </c>
      <c r="G6025" s="4" t="s">
        <v>12</v>
      </c>
      <c r="H6025" s="4" t="s">
        <v>12</v>
      </c>
    </row>
    <row r="6026" spans="1:8">
      <c r="A6026" t="n">
        <v>59348</v>
      </c>
      <c r="B6026" s="30" t="n">
        <v>51</v>
      </c>
      <c r="C6026" s="7" t="n">
        <v>3</v>
      </c>
      <c r="D6026" s="7" t="n">
        <v>0</v>
      </c>
      <c r="E6026" s="7" t="s">
        <v>683</v>
      </c>
      <c r="F6026" s="7" t="s">
        <v>246</v>
      </c>
      <c r="G6026" s="7" t="s">
        <v>245</v>
      </c>
      <c r="H6026" s="7" t="s">
        <v>246</v>
      </c>
    </row>
    <row r="6027" spans="1:8">
      <c r="A6027" t="s">
        <v>4</v>
      </c>
      <c r="B6027" s="4" t="s">
        <v>5</v>
      </c>
      <c r="C6027" s="4" t="s">
        <v>9</v>
      </c>
      <c r="D6027" s="4" t="s">
        <v>10</v>
      </c>
      <c r="E6027" s="4" t="s">
        <v>10</v>
      </c>
      <c r="F6027" s="4" t="s">
        <v>7</v>
      </c>
    </row>
    <row r="6028" spans="1:8">
      <c r="A6028" t="n">
        <v>59362</v>
      </c>
      <c r="B6028" s="68" t="n">
        <v>52</v>
      </c>
      <c r="C6028" s="7" t="n">
        <v>0</v>
      </c>
      <c r="D6028" s="7" t="n">
        <v>158.300003051758</v>
      </c>
      <c r="E6028" s="7" t="n">
        <v>10</v>
      </c>
      <c r="F6028" s="7" t="n">
        <v>0</v>
      </c>
    </row>
    <row r="6029" spans="1:8">
      <c r="A6029" t="s">
        <v>4</v>
      </c>
      <c r="B6029" s="4" t="s">
        <v>5</v>
      </c>
      <c r="C6029" s="4" t="s">
        <v>9</v>
      </c>
      <c r="D6029" s="4" t="s">
        <v>9</v>
      </c>
      <c r="E6029" s="4" t="s">
        <v>9</v>
      </c>
    </row>
    <row r="6030" spans="1:8">
      <c r="A6030" t="n">
        <v>59374</v>
      </c>
      <c r="B6030" s="63" t="n">
        <v>61</v>
      </c>
      <c r="C6030" s="7" t="n">
        <v>0</v>
      </c>
      <c r="D6030" s="7" t="n">
        <v>29</v>
      </c>
      <c r="E6030" s="7" t="n">
        <v>1000</v>
      </c>
    </row>
    <row r="6031" spans="1:8">
      <c r="A6031" t="s">
        <v>4</v>
      </c>
      <c r="B6031" s="4" t="s">
        <v>5</v>
      </c>
      <c r="C6031" s="4" t="s">
        <v>9</v>
      </c>
    </row>
    <row r="6032" spans="1:8">
      <c r="A6032" t="n">
        <v>59381</v>
      </c>
      <c r="B6032" s="26" t="n">
        <v>16</v>
      </c>
      <c r="C6032" s="7" t="n">
        <v>1000</v>
      </c>
    </row>
    <row r="6033" spans="1:9">
      <c r="A6033" t="s">
        <v>4</v>
      </c>
      <c r="B6033" s="4" t="s">
        <v>5</v>
      </c>
      <c r="C6033" s="4" t="s">
        <v>7</v>
      </c>
      <c r="D6033" s="4" t="s">
        <v>9</v>
      </c>
      <c r="E6033" s="4" t="s">
        <v>12</v>
      </c>
    </row>
    <row r="6034" spans="1:9">
      <c r="A6034" t="n">
        <v>59384</v>
      </c>
      <c r="B6034" s="30" t="n">
        <v>51</v>
      </c>
      <c r="C6034" s="7" t="n">
        <v>4</v>
      </c>
      <c r="D6034" s="7" t="n">
        <v>0</v>
      </c>
      <c r="E6034" s="7" t="s">
        <v>684</v>
      </c>
    </row>
    <row r="6035" spans="1:9">
      <c r="A6035" t="s">
        <v>4</v>
      </c>
      <c r="B6035" s="4" t="s">
        <v>5</v>
      </c>
      <c r="C6035" s="4" t="s">
        <v>9</v>
      </c>
    </row>
    <row r="6036" spans="1:9">
      <c r="A6036" t="n">
        <v>59398</v>
      </c>
      <c r="B6036" s="26" t="n">
        <v>16</v>
      </c>
      <c r="C6036" s="7" t="n">
        <v>0</v>
      </c>
    </row>
    <row r="6037" spans="1:9">
      <c r="A6037" t="s">
        <v>4</v>
      </c>
      <c r="B6037" s="4" t="s">
        <v>5</v>
      </c>
      <c r="C6037" s="4" t="s">
        <v>9</v>
      </c>
      <c r="D6037" s="4" t="s">
        <v>7</v>
      </c>
      <c r="E6037" s="4" t="s">
        <v>11</v>
      </c>
      <c r="F6037" s="4" t="s">
        <v>52</v>
      </c>
      <c r="G6037" s="4" t="s">
        <v>7</v>
      </c>
      <c r="H6037" s="4" t="s">
        <v>7</v>
      </c>
      <c r="I6037" s="4" t="s">
        <v>7</v>
      </c>
      <c r="J6037" s="4" t="s">
        <v>11</v>
      </c>
      <c r="K6037" s="4" t="s">
        <v>52</v>
      </c>
      <c r="L6037" s="4" t="s">
        <v>7</v>
      </c>
      <c r="M6037" s="4" t="s">
        <v>7</v>
      </c>
    </row>
    <row r="6038" spans="1:9">
      <c r="A6038" t="n">
        <v>59401</v>
      </c>
      <c r="B6038" s="31" t="n">
        <v>26</v>
      </c>
      <c r="C6038" s="7" t="n">
        <v>0</v>
      </c>
      <c r="D6038" s="7" t="n">
        <v>17</v>
      </c>
      <c r="E6038" s="7" t="n">
        <v>62245</v>
      </c>
      <c r="F6038" s="7" t="s">
        <v>685</v>
      </c>
      <c r="G6038" s="7" t="n">
        <v>2</v>
      </c>
      <c r="H6038" s="7" t="n">
        <v>3</v>
      </c>
      <c r="I6038" s="7" t="n">
        <v>17</v>
      </c>
      <c r="J6038" s="7" t="n">
        <v>62246</v>
      </c>
      <c r="K6038" s="7" t="s">
        <v>686</v>
      </c>
      <c r="L6038" s="7" t="n">
        <v>2</v>
      </c>
      <c r="M6038" s="7" t="n">
        <v>0</v>
      </c>
    </row>
    <row r="6039" spans="1:9">
      <c r="A6039" t="s">
        <v>4</v>
      </c>
      <c r="B6039" s="4" t="s">
        <v>5</v>
      </c>
    </row>
    <row r="6040" spans="1:9">
      <c r="A6040" t="n">
        <v>59524</v>
      </c>
      <c r="B6040" s="32" t="n">
        <v>28</v>
      </c>
    </row>
    <row r="6041" spans="1:9">
      <c r="A6041" t="s">
        <v>4</v>
      </c>
      <c r="B6041" s="4" t="s">
        <v>5</v>
      </c>
      <c r="C6041" s="4" t="s">
        <v>7</v>
      </c>
      <c r="D6041" s="4" t="s">
        <v>9</v>
      </c>
      <c r="E6041" s="4" t="s">
        <v>11</v>
      </c>
      <c r="F6041" s="4" t="s">
        <v>9</v>
      </c>
    </row>
    <row r="6042" spans="1:9">
      <c r="A6042" t="n">
        <v>59525</v>
      </c>
      <c r="B6042" s="9" t="n">
        <v>50</v>
      </c>
      <c r="C6042" s="7" t="n">
        <v>3</v>
      </c>
      <c r="D6042" s="7" t="n">
        <v>5043</v>
      </c>
      <c r="E6042" s="7" t="n">
        <v>1036831949</v>
      </c>
      <c r="F6042" s="7" t="n">
        <v>500</v>
      </c>
    </row>
    <row r="6043" spans="1:9">
      <c r="A6043" t="s">
        <v>4</v>
      </c>
      <c r="B6043" s="4" t="s">
        <v>5</v>
      </c>
      <c r="C6043" s="4" t="s">
        <v>7</v>
      </c>
      <c r="D6043" s="4" t="s">
        <v>10</v>
      </c>
      <c r="E6043" s="4" t="s">
        <v>9</v>
      </c>
      <c r="F6043" s="4" t="s">
        <v>7</v>
      </c>
    </row>
    <row r="6044" spans="1:9">
      <c r="A6044" t="n">
        <v>59535</v>
      </c>
      <c r="B6044" s="13" t="n">
        <v>49</v>
      </c>
      <c r="C6044" s="7" t="n">
        <v>3</v>
      </c>
      <c r="D6044" s="7" t="n">
        <v>0.400000005960464</v>
      </c>
      <c r="E6044" s="7" t="n">
        <v>500</v>
      </c>
      <c r="F6044" s="7" t="n">
        <v>0</v>
      </c>
    </row>
    <row r="6045" spans="1:9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7</v>
      </c>
      <c r="F6045" s="4" t="s">
        <v>10</v>
      </c>
      <c r="G6045" s="4" t="s">
        <v>10</v>
      </c>
      <c r="H6045" s="4" t="s">
        <v>10</v>
      </c>
      <c r="I6045" s="4" t="s">
        <v>10</v>
      </c>
      <c r="J6045" s="4" t="s">
        <v>10</v>
      </c>
    </row>
    <row r="6046" spans="1:9">
      <c r="A6046" t="n">
        <v>59544</v>
      </c>
      <c r="B6046" s="52" t="n">
        <v>76</v>
      </c>
      <c r="C6046" s="7" t="n">
        <v>0</v>
      </c>
      <c r="D6046" s="7" t="n">
        <v>3</v>
      </c>
      <c r="E6046" s="7" t="n">
        <v>0</v>
      </c>
      <c r="F6046" s="7" t="n">
        <v>1</v>
      </c>
      <c r="G6046" s="7" t="n">
        <v>1</v>
      </c>
      <c r="H6046" s="7" t="n">
        <v>1</v>
      </c>
      <c r="I6046" s="7" t="n">
        <v>1</v>
      </c>
      <c r="J6046" s="7" t="n">
        <v>1000</v>
      </c>
    </row>
    <row r="6047" spans="1:9">
      <c r="A6047" t="s">
        <v>4</v>
      </c>
      <c r="B6047" s="4" t="s">
        <v>5</v>
      </c>
      <c r="C6047" s="4" t="s">
        <v>7</v>
      </c>
      <c r="D6047" s="4" t="s">
        <v>7</v>
      </c>
    </row>
    <row r="6048" spans="1:9">
      <c r="A6048" t="n">
        <v>59568</v>
      </c>
      <c r="B6048" s="58" t="n">
        <v>77</v>
      </c>
      <c r="C6048" s="7" t="n">
        <v>0</v>
      </c>
      <c r="D6048" s="7" t="n">
        <v>3</v>
      </c>
    </row>
    <row r="6049" spans="1:13">
      <c r="A6049" t="s">
        <v>4</v>
      </c>
      <c r="B6049" s="4" t="s">
        <v>5</v>
      </c>
      <c r="C6049" s="4" t="s">
        <v>9</v>
      </c>
    </row>
    <row r="6050" spans="1:13">
      <c r="A6050" t="n">
        <v>59571</v>
      </c>
      <c r="B6050" s="26" t="n">
        <v>16</v>
      </c>
      <c r="C6050" s="7" t="n">
        <v>1000</v>
      </c>
    </row>
    <row r="6051" spans="1:13">
      <c r="A6051" t="s">
        <v>4</v>
      </c>
      <c r="B6051" s="4" t="s">
        <v>5</v>
      </c>
      <c r="C6051" s="4" t="s">
        <v>7</v>
      </c>
      <c r="D6051" s="4" t="s">
        <v>9</v>
      </c>
      <c r="E6051" s="4" t="s">
        <v>11</v>
      </c>
      <c r="F6051" s="4" t="s">
        <v>9</v>
      </c>
    </row>
    <row r="6052" spans="1:13">
      <c r="A6052" t="n">
        <v>59574</v>
      </c>
      <c r="B6052" s="9" t="n">
        <v>50</v>
      </c>
      <c r="C6052" s="7" t="n">
        <v>3</v>
      </c>
      <c r="D6052" s="7" t="n">
        <v>5043</v>
      </c>
      <c r="E6052" s="7" t="n">
        <v>1045220557</v>
      </c>
      <c r="F6052" s="7" t="n">
        <v>1000</v>
      </c>
    </row>
    <row r="6053" spans="1:13">
      <c r="A6053" t="s">
        <v>4</v>
      </c>
      <c r="B6053" s="4" t="s">
        <v>5</v>
      </c>
      <c r="C6053" s="4" t="s">
        <v>7</v>
      </c>
      <c r="D6053" s="4" t="s">
        <v>10</v>
      </c>
      <c r="E6053" s="4" t="s">
        <v>9</v>
      </c>
      <c r="F6053" s="4" t="s">
        <v>7</v>
      </c>
    </row>
    <row r="6054" spans="1:13">
      <c r="A6054" t="n">
        <v>59584</v>
      </c>
      <c r="B6054" s="13" t="n">
        <v>49</v>
      </c>
      <c r="C6054" s="7" t="n">
        <v>3</v>
      </c>
      <c r="D6054" s="7" t="n">
        <v>1</v>
      </c>
      <c r="E6054" s="7" t="n">
        <v>1000</v>
      </c>
      <c r="F6054" s="7" t="n">
        <v>0</v>
      </c>
    </row>
    <row r="6055" spans="1:13">
      <c r="A6055" t="s">
        <v>4</v>
      </c>
      <c r="B6055" s="4" t="s">
        <v>5</v>
      </c>
      <c r="C6055" s="4" t="s">
        <v>7</v>
      </c>
      <c r="D6055" s="4" t="s">
        <v>7</v>
      </c>
      <c r="E6055" s="4" t="s">
        <v>7</v>
      </c>
      <c r="F6055" s="4" t="s">
        <v>10</v>
      </c>
      <c r="G6055" s="4" t="s">
        <v>10</v>
      </c>
      <c r="H6055" s="4" t="s">
        <v>10</v>
      </c>
      <c r="I6055" s="4" t="s">
        <v>10</v>
      </c>
      <c r="J6055" s="4" t="s">
        <v>10</v>
      </c>
    </row>
    <row r="6056" spans="1:13">
      <c r="A6056" t="n">
        <v>59593</v>
      </c>
      <c r="B6056" s="52" t="n">
        <v>76</v>
      </c>
      <c r="C6056" s="7" t="n">
        <v>0</v>
      </c>
      <c r="D6056" s="7" t="n">
        <v>3</v>
      </c>
      <c r="E6056" s="7" t="n">
        <v>0</v>
      </c>
      <c r="F6056" s="7" t="n">
        <v>1</v>
      </c>
      <c r="G6056" s="7" t="n">
        <v>1</v>
      </c>
      <c r="H6056" s="7" t="n">
        <v>1</v>
      </c>
      <c r="I6056" s="7" t="n">
        <v>0</v>
      </c>
      <c r="J6056" s="7" t="n">
        <v>1000</v>
      </c>
    </row>
    <row r="6057" spans="1:13">
      <c r="A6057" t="s">
        <v>4</v>
      </c>
      <c r="B6057" s="4" t="s">
        <v>5</v>
      </c>
      <c r="C6057" s="4" t="s">
        <v>7</v>
      </c>
      <c r="D6057" s="4" t="s">
        <v>7</v>
      </c>
    </row>
    <row r="6058" spans="1:13">
      <c r="A6058" t="n">
        <v>59617</v>
      </c>
      <c r="B6058" s="58" t="n">
        <v>77</v>
      </c>
      <c r="C6058" s="7" t="n">
        <v>0</v>
      </c>
      <c r="D6058" s="7" t="n">
        <v>3</v>
      </c>
    </row>
    <row r="6059" spans="1:13">
      <c r="A6059" t="s">
        <v>4</v>
      </c>
      <c r="B6059" s="4" t="s">
        <v>5</v>
      </c>
      <c r="C6059" s="4" t="s">
        <v>7</v>
      </c>
      <c r="D6059" s="4" t="s">
        <v>9</v>
      </c>
      <c r="E6059" s="4" t="s">
        <v>12</v>
      </c>
      <c r="F6059" s="4" t="s">
        <v>12</v>
      </c>
      <c r="G6059" s="4" t="s">
        <v>12</v>
      </c>
      <c r="H6059" s="4" t="s">
        <v>12</v>
      </c>
    </row>
    <row r="6060" spans="1:13">
      <c r="A6060" t="n">
        <v>59620</v>
      </c>
      <c r="B6060" s="30" t="n">
        <v>51</v>
      </c>
      <c r="C6060" s="7" t="n">
        <v>3</v>
      </c>
      <c r="D6060" s="7" t="n">
        <v>0</v>
      </c>
      <c r="E6060" s="7" t="s">
        <v>246</v>
      </c>
      <c r="F6060" s="7" t="s">
        <v>246</v>
      </c>
      <c r="G6060" s="7" t="s">
        <v>245</v>
      </c>
      <c r="H6060" s="7" t="s">
        <v>246</v>
      </c>
    </row>
    <row r="6061" spans="1:13">
      <c r="A6061" t="s">
        <v>4</v>
      </c>
      <c r="B6061" s="4" t="s">
        <v>5</v>
      </c>
      <c r="C6061" s="4" t="s">
        <v>9</v>
      </c>
      <c r="D6061" s="4" t="s">
        <v>9</v>
      </c>
      <c r="E6061" s="4" t="s">
        <v>9</v>
      </c>
    </row>
    <row r="6062" spans="1:13">
      <c r="A6062" t="n">
        <v>59633</v>
      </c>
      <c r="B6062" s="63" t="n">
        <v>61</v>
      </c>
      <c r="C6062" s="7" t="n">
        <v>0</v>
      </c>
      <c r="D6062" s="7" t="n">
        <v>65533</v>
      </c>
      <c r="E6062" s="7" t="n">
        <v>1000</v>
      </c>
    </row>
    <row r="6063" spans="1:13">
      <c r="A6063" t="s">
        <v>4</v>
      </c>
      <c r="B6063" s="4" t="s">
        <v>5</v>
      </c>
      <c r="C6063" s="4" t="s">
        <v>9</v>
      </c>
    </row>
    <row r="6064" spans="1:13">
      <c r="A6064" t="n">
        <v>59640</v>
      </c>
      <c r="B6064" s="26" t="n">
        <v>16</v>
      </c>
      <c r="C6064" s="7" t="n">
        <v>1000</v>
      </c>
    </row>
    <row r="6065" spans="1:10">
      <c r="A6065" t="s">
        <v>4</v>
      </c>
      <c r="B6065" s="4" t="s">
        <v>5</v>
      </c>
      <c r="C6065" s="4" t="s">
        <v>7</v>
      </c>
      <c r="D6065" s="4" t="s">
        <v>9</v>
      </c>
      <c r="E6065" s="4" t="s">
        <v>12</v>
      </c>
    </row>
    <row r="6066" spans="1:10">
      <c r="A6066" t="n">
        <v>59643</v>
      </c>
      <c r="B6066" s="30" t="n">
        <v>51</v>
      </c>
      <c r="C6066" s="7" t="n">
        <v>4</v>
      </c>
      <c r="D6066" s="7" t="n">
        <v>0</v>
      </c>
      <c r="E6066" s="7" t="s">
        <v>105</v>
      </c>
    </row>
    <row r="6067" spans="1:10">
      <c r="A6067" t="s">
        <v>4</v>
      </c>
      <c r="B6067" s="4" t="s">
        <v>5</v>
      </c>
      <c r="C6067" s="4" t="s">
        <v>9</v>
      </c>
    </row>
    <row r="6068" spans="1:10">
      <c r="A6068" t="n">
        <v>59658</v>
      </c>
      <c r="B6068" s="26" t="n">
        <v>16</v>
      </c>
      <c r="C6068" s="7" t="n">
        <v>0</v>
      </c>
    </row>
    <row r="6069" spans="1:10">
      <c r="A6069" t="s">
        <v>4</v>
      </c>
      <c r="B6069" s="4" t="s">
        <v>5</v>
      </c>
      <c r="C6069" s="4" t="s">
        <v>9</v>
      </c>
      <c r="D6069" s="4" t="s">
        <v>7</v>
      </c>
      <c r="E6069" s="4" t="s">
        <v>11</v>
      </c>
      <c r="F6069" s="4" t="s">
        <v>52</v>
      </c>
      <c r="G6069" s="4" t="s">
        <v>7</v>
      </c>
      <c r="H6069" s="4" t="s">
        <v>7</v>
      </c>
    </row>
    <row r="6070" spans="1:10">
      <c r="A6070" t="n">
        <v>59661</v>
      </c>
      <c r="B6070" s="31" t="n">
        <v>26</v>
      </c>
      <c r="C6070" s="7" t="n">
        <v>0</v>
      </c>
      <c r="D6070" s="7" t="n">
        <v>17</v>
      </c>
      <c r="E6070" s="7" t="n">
        <v>62247</v>
      </c>
      <c r="F6070" s="7" t="s">
        <v>687</v>
      </c>
      <c r="G6070" s="7" t="n">
        <v>2</v>
      </c>
      <c r="H6070" s="7" t="n">
        <v>0</v>
      </c>
    </row>
    <row r="6071" spans="1:10">
      <c r="A6071" t="s">
        <v>4</v>
      </c>
      <c r="B6071" s="4" t="s">
        <v>5</v>
      </c>
    </row>
    <row r="6072" spans="1:10">
      <c r="A6072" t="n">
        <v>59750</v>
      </c>
      <c r="B6072" s="32" t="n">
        <v>28</v>
      </c>
    </row>
    <row r="6073" spans="1:10">
      <c r="A6073" t="s">
        <v>4</v>
      </c>
      <c r="B6073" s="4" t="s">
        <v>5</v>
      </c>
      <c r="C6073" s="4" t="s">
        <v>7</v>
      </c>
      <c r="D6073" s="4" t="s">
        <v>9</v>
      </c>
      <c r="E6073" s="4" t="s">
        <v>10</v>
      </c>
    </row>
    <row r="6074" spans="1:10">
      <c r="A6074" t="n">
        <v>59751</v>
      </c>
      <c r="B6074" s="25" t="n">
        <v>58</v>
      </c>
      <c r="C6074" s="7" t="n">
        <v>0</v>
      </c>
      <c r="D6074" s="7" t="n">
        <v>1000</v>
      </c>
      <c r="E6074" s="7" t="n">
        <v>1</v>
      </c>
    </row>
    <row r="6075" spans="1:10">
      <c r="A6075" t="s">
        <v>4</v>
      </c>
      <c r="B6075" s="4" t="s">
        <v>5</v>
      </c>
      <c r="C6075" s="4" t="s">
        <v>7</v>
      </c>
      <c r="D6075" s="4" t="s">
        <v>9</v>
      </c>
    </row>
    <row r="6076" spans="1:10">
      <c r="A6076" t="n">
        <v>59759</v>
      </c>
      <c r="B6076" s="25" t="n">
        <v>58</v>
      </c>
      <c r="C6076" s="7" t="n">
        <v>255</v>
      </c>
      <c r="D6076" s="7" t="n">
        <v>0</v>
      </c>
    </row>
    <row r="6077" spans="1:10">
      <c r="A6077" t="s">
        <v>4</v>
      </c>
      <c r="B6077" s="4" t="s">
        <v>5</v>
      </c>
      <c r="C6077" s="4" t="s">
        <v>7</v>
      </c>
    </row>
    <row r="6078" spans="1:10">
      <c r="A6078" t="n">
        <v>59763</v>
      </c>
      <c r="B6078" s="72" t="n">
        <v>78</v>
      </c>
      <c r="C6078" s="7" t="n">
        <v>255</v>
      </c>
    </row>
    <row r="6079" spans="1:10">
      <c r="A6079" t="s">
        <v>4</v>
      </c>
      <c r="B6079" s="4" t="s">
        <v>5</v>
      </c>
      <c r="C6079" s="4" t="s">
        <v>9</v>
      </c>
    </row>
    <row r="6080" spans="1:10">
      <c r="A6080" t="n">
        <v>59765</v>
      </c>
      <c r="B6080" s="33" t="n">
        <v>12</v>
      </c>
      <c r="C6080" s="7" t="n">
        <v>8969</v>
      </c>
    </row>
    <row r="6081" spans="1:8">
      <c r="A6081" t="s">
        <v>4</v>
      </c>
      <c r="B6081" s="4" t="s">
        <v>5</v>
      </c>
      <c r="C6081" s="4" t="s">
        <v>7</v>
      </c>
      <c r="D6081" s="4" t="s">
        <v>12</v>
      </c>
    </row>
    <row r="6082" spans="1:8">
      <c r="A6082" t="n">
        <v>59768</v>
      </c>
      <c r="B6082" s="14" t="n">
        <v>2</v>
      </c>
      <c r="C6082" s="7" t="n">
        <v>11</v>
      </c>
      <c r="D6082" s="7" t="s">
        <v>599</v>
      </c>
    </row>
    <row r="6083" spans="1:8">
      <c r="A6083" t="s">
        <v>4</v>
      </c>
      <c r="B6083" s="4" t="s">
        <v>5</v>
      </c>
      <c r="C6083" s="4" t="s">
        <v>9</v>
      </c>
      <c r="D6083" s="4" t="s">
        <v>7</v>
      </c>
      <c r="E6083" s="4" t="s">
        <v>9</v>
      </c>
    </row>
    <row r="6084" spans="1:8">
      <c r="A6084" t="n">
        <v>59792</v>
      </c>
      <c r="B6084" s="74" t="n">
        <v>104</v>
      </c>
      <c r="C6084" s="7" t="n">
        <v>113</v>
      </c>
      <c r="D6084" s="7" t="n">
        <v>1</v>
      </c>
      <c r="E6084" s="7" t="n">
        <v>4</v>
      </c>
    </row>
    <row r="6085" spans="1:8">
      <c r="A6085" t="s">
        <v>4</v>
      </c>
      <c r="B6085" s="4" t="s">
        <v>5</v>
      </c>
    </row>
    <row r="6086" spans="1:8">
      <c r="A6086" t="n">
        <v>59798</v>
      </c>
      <c r="B6086" s="5" t="n">
        <v>1</v>
      </c>
    </row>
    <row r="6087" spans="1:8">
      <c r="A6087" t="s">
        <v>4</v>
      </c>
      <c r="B6087" s="4" t="s">
        <v>5</v>
      </c>
      <c r="C6087" s="4" t="s">
        <v>7</v>
      </c>
      <c r="D6087" s="4" t="s">
        <v>9</v>
      </c>
      <c r="E6087" s="4" t="s">
        <v>7</v>
      </c>
    </row>
    <row r="6088" spans="1:8">
      <c r="A6088" t="n">
        <v>59799</v>
      </c>
      <c r="B6088" s="44" t="n">
        <v>36</v>
      </c>
      <c r="C6088" s="7" t="n">
        <v>9</v>
      </c>
      <c r="D6088" s="7" t="n">
        <v>0</v>
      </c>
      <c r="E6088" s="7" t="n">
        <v>0</v>
      </c>
    </row>
    <row r="6089" spans="1:8">
      <c r="A6089" t="s">
        <v>4</v>
      </c>
      <c r="B6089" s="4" t="s">
        <v>5</v>
      </c>
      <c r="C6089" s="4" t="s">
        <v>7</v>
      </c>
      <c r="D6089" s="4" t="s">
        <v>9</v>
      </c>
      <c r="E6089" s="4" t="s">
        <v>7</v>
      </c>
    </row>
    <row r="6090" spans="1:8">
      <c r="A6090" t="n">
        <v>59804</v>
      </c>
      <c r="B6090" s="44" t="n">
        <v>36</v>
      </c>
      <c r="C6090" s="7" t="n">
        <v>9</v>
      </c>
      <c r="D6090" s="7" t="n">
        <v>29</v>
      </c>
      <c r="E6090" s="7" t="n">
        <v>0</v>
      </c>
    </row>
    <row r="6091" spans="1:8">
      <c r="A6091" t="s">
        <v>4</v>
      </c>
      <c r="B6091" s="4" t="s">
        <v>5</v>
      </c>
      <c r="C6091" s="4" t="s">
        <v>9</v>
      </c>
      <c r="D6091" s="4" t="s">
        <v>10</v>
      </c>
      <c r="E6091" s="4" t="s">
        <v>10</v>
      </c>
      <c r="F6091" s="4" t="s">
        <v>10</v>
      </c>
      <c r="G6091" s="4" t="s">
        <v>10</v>
      </c>
    </row>
    <row r="6092" spans="1:8">
      <c r="A6092" t="n">
        <v>59809</v>
      </c>
      <c r="B6092" s="42" t="n">
        <v>46</v>
      </c>
      <c r="C6092" s="7" t="n">
        <v>61456</v>
      </c>
      <c r="D6092" s="7" t="n">
        <v>-4.03000020980835</v>
      </c>
      <c r="E6092" s="7" t="n">
        <v>0</v>
      </c>
      <c r="F6092" s="7" t="n">
        <v>-21.6100006103516</v>
      </c>
      <c r="G6092" s="7" t="n">
        <v>88.1999969482422</v>
      </c>
    </row>
    <row r="6093" spans="1:8">
      <c r="A6093" t="s">
        <v>4</v>
      </c>
      <c r="B6093" s="4" t="s">
        <v>5</v>
      </c>
      <c r="C6093" s="4" t="s">
        <v>7</v>
      </c>
      <c r="D6093" s="4" t="s">
        <v>7</v>
      </c>
      <c r="E6093" s="4" t="s">
        <v>10</v>
      </c>
      <c r="F6093" s="4" t="s">
        <v>10</v>
      </c>
      <c r="G6093" s="4" t="s">
        <v>10</v>
      </c>
      <c r="H6093" s="4" t="s">
        <v>9</v>
      </c>
      <c r="I6093" s="4" t="s">
        <v>7</v>
      </c>
    </row>
    <row r="6094" spans="1:8">
      <c r="A6094" t="n">
        <v>59828</v>
      </c>
      <c r="B6094" s="55" t="n">
        <v>45</v>
      </c>
      <c r="C6094" s="7" t="n">
        <v>4</v>
      </c>
      <c r="D6094" s="7" t="n">
        <v>3</v>
      </c>
      <c r="E6094" s="7" t="n">
        <v>6.71000003814697</v>
      </c>
      <c r="F6094" s="7" t="n">
        <v>53.0900001525879</v>
      </c>
      <c r="G6094" s="7" t="n">
        <v>0</v>
      </c>
      <c r="H6094" s="7" t="n">
        <v>0</v>
      </c>
      <c r="I6094" s="7" t="n">
        <v>0</v>
      </c>
    </row>
    <row r="6095" spans="1:8">
      <c r="A6095" t="s">
        <v>4</v>
      </c>
      <c r="B6095" s="4" t="s">
        <v>5</v>
      </c>
      <c r="C6095" s="4" t="s">
        <v>9</v>
      </c>
    </row>
    <row r="6096" spans="1:8">
      <c r="A6096" t="n">
        <v>59846</v>
      </c>
      <c r="B6096" s="26" t="n">
        <v>16</v>
      </c>
      <c r="C6096" s="7" t="n">
        <v>500</v>
      </c>
    </row>
    <row r="6097" spans="1:9">
      <c r="A6097" t="s">
        <v>4</v>
      </c>
      <c r="B6097" s="4" t="s">
        <v>5</v>
      </c>
      <c r="C6097" s="4" t="s">
        <v>7</v>
      </c>
      <c r="D6097" s="4" t="s">
        <v>12</v>
      </c>
    </row>
    <row r="6098" spans="1:9">
      <c r="A6098" t="n">
        <v>59849</v>
      </c>
      <c r="B6098" s="14" t="n">
        <v>2</v>
      </c>
      <c r="C6098" s="7" t="n">
        <v>10</v>
      </c>
      <c r="D6098" s="7" t="s">
        <v>500</v>
      </c>
    </row>
    <row r="6099" spans="1:9">
      <c r="A6099" t="s">
        <v>4</v>
      </c>
      <c r="B6099" s="4" t="s">
        <v>5</v>
      </c>
      <c r="C6099" s="4" t="s">
        <v>9</v>
      </c>
    </row>
    <row r="6100" spans="1:9">
      <c r="A6100" t="n">
        <v>59864</v>
      </c>
      <c r="B6100" s="26" t="n">
        <v>16</v>
      </c>
      <c r="C6100" s="7" t="n">
        <v>0</v>
      </c>
    </row>
    <row r="6101" spans="1:9">
      <c r="A6101" t="s">
        <v>4</v>
      </c>
      <c r="B6101" s="4" t="s">
        <v>5</v>
      </c>
      <c r="C6101" s="4" t="s">
        <v>7</v>
      </c>
      <c r="D6101" s="4" t="s">
        <v>9</v>
      </c>
    </row>
    <row r="6102" spans="1:9">
      <c r="A6102" t="n">
        <v>59867</v>
      </c>
      <c r="B6102" s="25" t="n">
        <v>58</v>
      </c>
      <c r="C6102" s="7" t="n">
        <v>105</v>
      </c>
      <c r="D6102" s="7" t="n">
        <v>300</v>
      </c>
    </row>
    <row r="6103" spans="1:9">
      <c r="A6103" t="s">
        <v>4</v>
      </c>
      <c r="B6103" s="4" t="s">
        <v>5</v>
      </c>
      <c r="C6103" s="4" t="s">
        <v>10</v>
      </c>
      <c r="D6103" s="4" t="s">
        <v>9</v>
      </c>
    </row>
    <row r="6104" spans="1:9">
      <c r="A6104" t="n">
        <v>59871</v>
      </c>
      <c r="B6104" s="49" t="n">
        <v>103</v>
      </c>
      <c r="C6104" s="7" t="n">
        <v>1</v>
      </c>
      <c r="D6104" s="7" t="n">
        <v>300</v>
      </c>
    </row>
    <row r="6105" spans="1:9">
      <c r="A6105" t="s">
        <v>4</v>
      </c>
      <c r="B6105" s="4" t="s">
        <v>5</v>
      </c>
      <c r="C6105" s="4" t="s">
        <v>7</v>
      </c>
      <c r="D6105" s="4" t="s">
        <v>9</v>
      </c>
    </row>
    <row r="6106" spans="1:9">
      <c r="A6106" t="n">
        <v>59878</v>
      </c>
      <c r="B6106" s="50" t="n">
        <v>72</v>
      </c>
      <c r="C6106" s="7" t="n">
        <v>4</v>
      </c>
      <c r="D6106" s="7" t="n">
        <v>0</v>
      </c>
    </row>
    <row r="6107" spans="1:9">
      <c r="A6107" t="s">
        <v>4</v>
      </c>
      <c r="B6107" s="4" t="s">
        <v>5</v>
      </c>
      <c r="C6107" s="4" t="s">
        <v>11</v>
      </c>
    </row>
    <row r="6108" spans="1:9">
      <c r="A6108" t="n">
        <v>59882</v>
      </c>
      <c r="B6108" s="59" t="n">
        <v>15</v>
      </c>
      <c r="C6108" s="7" t="n">
        <v>1073741824</v>
      </c>
    </row>
    <row r="6109" spans="1:9">
      <c r="A6109" t="s">
        <v>4</v>
      </c>
      <c r="B6109" s="4" t="s">
        <v>5</v>
      </c>
      <c r="C6109" s="4" t="s">
        <v>7</v>
      </c>
    </row>
    <row r="6110" spans="1:9">
      <c r="A6110" t="n">
        <v>59887</v>
      </c>
      <c r="B6110" s="27" t="n">
        <v>64</v>
      </c>
      <c r="C6110" s="7" t="n">
        <v>3</v>
      </c>
    </row>
    <row r="6111" spans="1:9">
      <c r="A6111" t="s">
        <v>4</v>
      </c>
      <c r="B6111" s="4" t="s">
        <v>5</v>
      </c>
      <c r="C6111" s="4" t="s">
        <v>7</v>
      </c>
    </row>
    <row r="6112" spans="1:9">
      <c r="A6112" t="n">
        <v>59889</v>
      </c>
      <c r="B6112" s="21" t="n">
        <v>74</v>
      </c>
      <c r="C6112" s="7" t="n">
        <v>67</v>
      </c>
    </row>
    <row r="6113" spans="1:4">
      <c r="A6113" t="s">
        <v>4</v>
      </c>
      <c r="B6113" s="4" t="s">
        <v>5</v>
      </c>
      <c r="C6113" s="4" t="s">
        <v>7</v>
      </c>
      <c r="D6113" s="4" t="s">
        <v>7</v>
      </c>
      <c r="E6113" s="4" t="s">
        <v>9</v>
      </c>
    </row>
    <row r="6114" spans="1:4">
      <c r="A6114" t="n">
        <v>59891</v>
      </c>
      <c r="B6114" s="55" t="n">
        <v>45</v>
      </c>
      <c r="C6114" s="7" t="n">
        <v>8</v>
      </c>
      <c r="D6114" s="7" t="n">
        <v>1</v>
      </c>
      <c r="E6114" s="7" t="n">
        <v>0</v>
      </c>
    </row>
    <row r="6115" spans="1:4">
      <c r="A6115" t="s">
        <v>4</v>
      </c>
      <c r="B6115" s="4" t="s">
        <v>5</v>
      </c>
      <c r="C6115" s="4" t="s">
        <v>9</v>
      </c>
    </row>
    <row r="6116" spans="1:4">
      <c r="A6116" t="n">
        <v>59896</v>
      </c>
      <c r="B6116" s="12" t="n">
        <v>13</v>
      </c>
      <c r="C6116" s="7" t="n">
        <v>6409</v>
      </c>
    </row>
    <row r="6117" spans="1:4">
      <c r="A6117" t="s">
        <v>4</v>
      </c>
      <c r="B6117" s="4" t="s">
        <v>5</v>
      </c>
      <c r="C6117" s="4" t="s">
        <v>9</v>
      </c>
    </row>
    <row r="6118" spans="1:4">
      <c r="A6118" t="n">
        <v>59899</v>
      </c>
      <c r="B6118" s="12" t="n">
        <v>13</v>
      </c>
      <c r="C6118" s="7" t="n">
        <v>6408</v>
      </c>
    </row>
    <row r="6119" spans="1:4">
      <c r="A6119" t="s">
        <v>4</v>
      </c>
      <c r="B6119" s="4" t="s">
        <v>5</v>
      </c>
      <c r="C6119" s="4" t="s">
        <v>9</v>
      </c>
    </row>
    <row r="6120" spans="1:4">
      <c r="A6120" t="n">
        <v>59902</v>
      </c>
      <c r="B6120" s="33" t="n">
        <v>12</v>
      </c>
      <c r="C6120" s="7" t="n">
        <v>6464</v>
      </c>
    </row>
    <row r="6121" spans="1:4">
      <c r="A6121" t="s">
        <v>4</v>
      </c>
      <c r="B6121" s="4" t="s">
        <v>5</v>
      </c>
      <c r="C6121" s="4" t="s">
        <v>9</v>
      </c>
    </row>
    <row r="6122" spans="1:4">
      <c r="A6122" t="n">
        <v>59905</v>
      </c>
      <c r="B6122" s="12" t="n">
        <v>13</v>
      </c>
      <c r="C6122" s="7" t="n">
        <v>6465</v>
      </c>
    </row>
    <row r="6123" spans="1:4">
      <c r="A6123" t="s">
        <v>4</v>
      </c>
      <c r="B6123" s="4" t="s">
        <v>5</v>
      </c>
      <c r="C6123" s="4" t="s">
        <v>9</v>
      </c>
    </row>
    <row r="6124" spans="1:4">
      <c r="A6124" t="n">
        <v>59908</v>
      </c>
      <c r="B6124" s="12" t="n">
        <v>13</v>
      </c>
      <c r="C6124" s="7" t="n">
        <v>6466</v>
      </c>
    </row>
    <row r="6125" spans="1:4">
      <c r="A6125" t="s">
        <v>4</v>
      </c>
      <c r="B6125" s="4" t="s">
        <v>5</v>
      </c>
      <c r="C6125" s="4" t="s">
        <v>9</v>
      </c>
    </row>
    <row r="6126" spans="1:4">
      <c r="A6126" t="n">
        <v>59911</v>
      </c>
      <c r="B6126" s="12" t="n">
        <v>13</v>
      </c>
      <c r="C6126" s="7" t="n">
        <v>6467</v>
      </c>
    </row>
    <row r="6127" spans="1:4">
      <c r="A6127" t="s">
        <v>4</v>
      </c>
      <c r="B6127" s="4" t="s">
        <v>5</v>
      </c>
      <c r="C6127" s="4" t="s">
        <v>9</v>
      </c>
    </row>
    <row r="6128" spans="1:4">
      <c r="A6128" t="n">
        <v>59914</v>
      </c>
      <c r="B6128" s="12" t="n">
        <v>13</v>
      </c>
      <c r="C6128" s="7" t="n">
        <v>6468</v>
      </c>
    </row>
    <row r="6129" spans="1:5">
      <c r="A6129" t="s">
        <v>4</v>
      </c>
      <c r="B6129" s="4" t="s">
        <v>5</v>
      </c>
      <c r="C6129" s="4" t="s">
        <v>9</v>
      </c>
    </row>
    <row r="6130" spans="1:5">
      <c r="A6130" t="n">
        <v>59917</v>
      </c>
      <c r="B6130" s="12" t="n">
        <v>13</v>
      </c>
      <c r="C6130" s="7" t="n">
        <v>6469</v>
      </c>
    </row>
    <row r="6131" spans="1:5">
      <c r="A6131" t="s">
        <v>4</v>
      </c>
      <c r="B6131" s="4" t="s">
        <v>5</v>
      </c>
      <c r="C6131" s="4" t="s">
        <v>9</v>
      </c>
    </row>
    <row r="6132" spans="1:5">
      <c r="A6132" t="n">
        <v>59920</v>
      </c>
      <c r="B6132" s="12" t="n">
        <v>13</v>
      </c>
      <c r="C6132" s="7" t="n">
        <v>6470</v>
      </c>
    </row>
    <row r="6133" spans="1:5">
      <c r="A6133" t="s">
        <v>4</v>
      </c>
      <c r="B6133" s="4" t="s">
        <v>5</v>
      </c>
      <c r="C6133" s="4" t="s">
        <v>9</v>
      </c>
    </row>
    <row r="6134" spans="1:5">
      <c r="A6134" t="n">
        <v>59923</v>
      </c>
      <c r="B6134" s="12" t="n">
        <v>13</v>
      </c>
      <c r="C6134" s="7" t="n">
        <v>6471</v>
      </c>
    </row>
    <row r="6135" spans="1:5">
      <c r="A6135" t="s">
        <v>4</v>
      </c>
      <c r="B6135" s="4" t="s">
        <v>5</v>
      </c>
      <c r="C6135" s="4" t="s">
        <v>7</v>
      </c>
    </row>
    <row r="6136" spans="1:5">
      <c r="A6136" t="n">
        <v>59926</v>
      </c>
      <c r="B6136" s="21" t="n">
        <v>74</v>
      </c>
      <c r="C6136" s="7" t="n">
        <v>18</v>
      </c>
    </row>
    <row r="6137" spans="1:5">
      <c r="A6137" t="s">
        <v>4</v>
      </c>
      <c r="B6137" s="4" t="s">
        <v>5</v>
      </c>
      <c r="C6137" s="4" t="s">
        <v>7</v>
      </c>
    </row>
    <row r="6138" spans="1:5">
      <c r="A6138" t="n">
        <v>59928</v>
      </c>
      <c r="B6138" s="21" t="n">
        <v>74</v>
      </c>
      <c r="C6138" s="7" t="n">
        <v>45</v>
      </c>
    </row>
    <row r="6139" spans="1:5">
      <c r="A6139" t="s">
        <v>4</v>
      </c>
      <c r="B6139" s="4" t="s">
        <v>5</v>
      </c>
      <c r="C6139" s="4" t="s">
        <v>9</v>
      </c>
    </row>
    <row r="6140" spans="1:5">
      <c r="A6140" t="n">
        <v>59930</v>
      </c>
      <c r="B6140" s="26" t="n">
        <v>16</v>
      </c>
      <c r="C6140" s="7" t="n">
        <v>0</v>
      </c>
    </row>
    <row r="6141" spans="1:5">
      <c r="A6141" t="s">
        <v>4</v>
      </c>
      <c r="B6141" s="4" t="s">
        <v>5</v>
      </c>
      <c r="C6141" s="4" t="s">
        <v>7</v>
      </c>
      <c r="D6141" s="4" t="s">
        <v>7</v>
      </c>
      <c r="E6141" s="4" t="s">
        <v>7</v>
      </c>
      <c r="F6141" s="4" t="s">
        <v>7</v>
      </c>
    </row>
    <row r="6142" spans="1:5">
      <c r="A6142" t="n">
        <v>59933</v>
      </c>
      <c r="B6142" s="8" t="n">
        <v>14</v>
      </c>
      <c r="C6142" s="7" t="n">
        <v>0</v>
      </c>
      <c r="D6142" s="7" t="n">
        <v>8</v>
      </c>
      <c r="E6142" s="7" t="n">
        <v>0</v>
      </c>
      <c r="F6142" s="7" t="n">
        <v>0</v>
      </c>
    </row>
    <row r="6143" spans="1:5">
      <c r="A6143" t="s">
        <v>4</v>
      </c>
      <c r="B6143" s="4" t="s">
        <v>5</v>
      </c>
      <c r="C6143" s="4" t="s">
        <v>7</v>
      </c>
      <c r="D6143" s="4" t="s">
        <v>12</v>
      </c>
    </row>
    <row r="6144" spans="1:5">
      <c r="A6144" t="n">
        <v>59938</v>
      </c>
      <c r="B6144" s="14" t="n">
        <v>2</v>
      </c>
      <c r="C6144" s="7" t="n">
        <v>11</v>
      </c>
      <c r="D6144" s="7" t="s">
        <v>16</v>
      </c>
    </row>
    <row r="6145" spans="1:6">
      <c r="A6145" t="s">
        <v>4</v>
      </c>
      <c r="B6145" s="4" t="s">
        <v>5</v>
      </c>
      <c r="C6145" s="4" t="s">
        <v>9</v>
      </c>
    </row>
    <row r="6146" spans="1:6">
      <c r="A6146" t="n">
        <v>59952</v>
      </c>
      <c r="B6146" s="26" t="n">
        <v>16</v>
      </c>
      <c r="C6146" s="7" t="n">
        <v>0</v>
      </c>
    </row>
    <row r="6147" spans="1:6">
      <c r="A6147" t="s">
        <v>4</v>
      </c>
      <c r="B6147" s="4" t="s">
        <v>5</v>
      </c>
      <c r="C6147" s="4" t="s">
        <v>7</v>
      </c>
      <c r="D6147" s="4" t="s">
        <v>12</v>
      </c>
    </row>
    <row r="6148" spans="1:6">
      <c r="A6148" t="n">
        <v>59955</v>
      </c>
      <c r="B6148" s="14" t="n">
        <v>2</v>
      </c>
      <c r="C6148" s="7" t="n">
        <v>11</v>
      </c>
      <c r="D6148" s="7" t="s">
        <v>501</v>
      </c>
    </row>
    <row r="6149" spans="1:6">
      <c r="A6149" t="s">
        <v>4</v>
      </c>
      <c r="B6149" s="4" t="s">
        <v>5</v>
      </c>
      <c r="C6149" s="4" t="s">
        <v>9</v>
      </c>
    </row>
    <row r="6150" spans="1:6">
      <c r="A6150" t="n">
        <v>59964</v>
      </c>
      <c r="B6150" s="26" t="n">
        <v>16</v>
      </c>
      <c r="C6150" s="7" t="n">
        <v>0</v>
      </c>
    </row>
    <row r="6151" spans="1:6">
      <c r="A6151" t="s">
        <v>4</v>
      </c>
      <c r="B6151" s="4" t="s">
        <v>5</v>
      </c>
      <c r="C6151" s="4" t="s">
        <v>11</v>
      </c>
    </row>
    <row r="6152" spans="1:6">
      <c r="A6152" t="n">
        <v>59967</v>
      </c>
      <c r="B6152" s="59" t="n">
        <v>15</v>
      </c>
      <c r="C6152" s="7" t="n">
        <v>2048</v>
      </c>
    </row>
    <row r="6153" spans="1:6">
      <c r="A6153" t="s">
        <v>4</v>
      </c>
      <c r="B6153" s="4" t="s">
        <v>5</v>
      </c>
      <c r="C6153" s="4" t="s">
        <v>7</v>
      </c>
      <c r="D6153" s="4" t="s">
        <v>12</v>
      </c>
    </row>
    <row r="6154" spans="1:6">
      <c r="A6154" t="n">
        <v>59972</v>
      </c>
      <c r="B6154" s="14" t="n">
        <v>2</v>
      </c>
      <c r="C6154" s="7" t="n">
        <v>10</v>
      </c>
      <c r="D6154" s="7" t="s">
        <v>48</v>
      </c>
    </row>
    <row r="6155" spans="1:6">
      <c r="A6155" t="s">
        <v>4</v>
      </c>
      <c r="B6155" s="4" t="s">
        <v>5</v>
      </c>
      <c r="C6155" s="4" t="s">
        <v>9</v>
      </c>
    </row>
    <row r="6156" spans="1:6">
      <c r="A6156" t="n">
        <v>59990</v>
      </c>
      <c r="B6156" s="26" t="n">
        <v>16</v>
      </c>
      <c r="C6156" s="7" t="n">
        <v>0</v>
      </c>
    </row>
    <row r="6157" spans="1:6">
      <c r="A6157" t="s">
        <v>4</v>
      </c>
      <c r="B6157" s="4" t="s">
        <v>5</v>
      </c>
      <c r="C6157" s="4" t="s">
        <v>7</v>
      </c>
      <c r="D6157" s="4" t="s">
        <v>12</v>
      </c>
    </row>
    <row r="6158" spans="1:6">
      <c r="A6158" t="n">
        <v>59993</v>
      </c>
      <c r="B6158" s="14" t="n">
        <v>2</v>
      </c>
      <c r="C6158" s="7" t="n">
        <v>10</v>
      </c>
      <c r="D6158" s="7" t="s">
        <v>49</v>
      </c>
    </row>
    <row r="6159" spans="1:6">
      <c r="A6159" t="s">
        <v>4</v>
      </c>
      <c r="B6159" s="4" t="s">
        <v>5</v>
      </c>
      <c r="C6159" s="4" t="s">
        <v>9</v>
      </c>
    </row>
    <row r="6160" spans="1:6">
      <c r="A6160" t="n">
        <v>60012</v>
      </c>
      <c r="B6160" s="26" t="n">
        <v>16</v>
      </c>
      <c r="C6160" s="7" t="n">
        <v>0</v>
      </c>
    </row>
    <row r="6161" spans="1:4">
      <c r="A6161" t="s">
        <v>4</v>
      </c>
      <c r="B6161" s="4" t="s">
        <v>5</v>
      </c>
      <c r="C6161" s="4" t="s">
        <v>7</v>
      </c>
      <c r="D6161" s="4" t="s">
        <v>9</v>
      </c>
      <c r="E6161" s="4" t="s">
        <v>10</v>
      </c>
    </row>
    <row r="6162" spans="1:4">
      <c r="A6162" t="n">
        <v>60015</v>
      </c>
      <c r="B6162" s="25" t="n">
        <v>58</v>
      </c>
      <c r="C6162" s="7" t="n">
        <v>100</v>
      </c>
      <c r="D6162" s="7" t="n">
        <v>300</v>
      </c>
      <c r="E6162" s="7" t="n">
        <v>1</v>
      </c>
    </row>
    <row r="6163" spans="1:4">
      <c r="A6163" t="s">
        <v>4</v>
      </c>
      <c r="B6163" s="4" t="s">
        <v>5</v>
      </c>
      <c r="C6163" s="4" t="s">
        <v>7</v>
      </c>
      <c r="D6163" s="4" t="s">
        <v>9</v>
      </c>
    </row>
    <row r="6164" spans="1:4">
      <c r="A6164" t="n">
        <v>60023</v>
      </c>
      <c r="B6164" s="25" t="n">
        <v>58</v>
      </c>
      <c r="C6164" s="7" t="n">
        <v>255</v>
      </c>
      <c r="D6164" s="7" t="n">
        <v>0</v>
      </c>
    </row>
    <row r="6165" spans="1:4">
      <c r="A6165" t="s">
        <v>4</v>
      </c>
      <c r="B6165" s="4" t="s">
        <v>5</v>
      </c>
      <c r="C6165" s="4" t="s">
        <v>7</v>
      </c>
    </row>
    <row r="6166" spans="1:4">
      <c r="A6166" t="n">
        <v>60027</v>
      </c>
      <c r="B6166" s="29" t="n">
        <v>23</v>
      </c>
      <c r="C6166" s="7" t="n">
        <v>0</v>
      </c>
    </row>
    <row r="6167" spans="1:4">
      <c r="A6167" t="s">
        <v>4</v>
      </c>
      <c r="B6167" s="4" t="s">
        <v>5</v>
      </c>
    </row>
    <row r="6168" spans="1:4">
      <c r="A6168" t="n">
        <v>60029</v>
      </c>
      <c r="B6168" s="5" t="n">
        <v>1</v>
      </c>
    </row>
    <row r="6169" spans="1:4" s="3" customFormat="1" customHeight="0">
      <c r="A6169" s="3" t="s">
        <v>2</v>
      </c>
      <c r="B6169" s="3" t="s">
        <v>688</v>
      </c>
    </row>
    <row r="6170" spans="1:4">
      <c r="A6170" t="s">
        <v>4</v>
      </c>
      <c r="B6170" s="4" t="s">
        <v>5</v>
      </c>
      <c r="C6170" s="4" t="s">
        <v>9</v>
      </c>
      <c r="D6170" s="4" t="s">
        <v>7</v>
      </c>
      <c r="E6170" s="4" t="s">
        <v>7</v>
      </c>
      <c r="F6170" s="4" t="s">
        <v>12</v>
      </c>
    </row>
    <row r="6171" spans="1:4">
      <c r="A6171" t="n">
        <v>60032</v>
      </c>
      <c r="B6171" s="48" t="n">
        <v>47</v>
      </c>
      <c r="C6171" s="7" t="n">
        <v>65534</v>
      </c>
      <c r="D6171" s="7" t="n">
        <v>0</v>
      </c>
      <c r="E6171" s="7" t="n">
        <v>0</v>
      </c>
      <c r="F6171" s="7" t="s">
        <v>629</v>
      </c>
    </row>
    <row r="6172" spans="1:4">
      <c r="A6172" t="s">
        <v>4</v>
      </c>
      <c r="B6172" s="4" t="s">
        <v>5</v>
      </c>
      <c r="C6172" s="4" t="s">
        <v>9</v>
      </c>
    </row>
    <row r="6173" spans="1:4">
      <c r="A6173" t="n">
        <v>60050</v>
      </c>
      <c r="B6173" s="26" t="n">
        <v>16</v>
      </c>
      <c r="C6173" s="7" t="n">
        <v>1000</v>
      </c>
    </row>
    <row r="6174" spans="1:4">
      <c r="A6174" t="s">
        <v>4</v>
      </c>
      <c r="B6174" s="4" t="s">
        <v>5</v>
      </c>
      <c r="C6174" s="4" t="s">
        <v>7</v>
      </c>
      <c r="D6174" s="4" t="s">
        <v>9</v>
      </c>
      <c r="E6174" s="4" t="s">
        <v>10</v>
      </c>
      <c r="F6174" s="4" t="s">
        <v>9</v>
      </c>
      <c r="G6174" s="4" t="s">
        <v>11</v>
      </c>
      <c r="H6174" s="4" t="s">
        <v>11</v>
      </c>
      <c r="I6174" s="4" t="s">
        <v>9</v>
      </c>
      <c r="J6174" s="4" t="s">
        <v>9</v>
      </c>
      <c r="K6174" s="4" t="s">
        <v>11</v>
      </c>
      <c r="L6174" s="4" t="s">
        <v>11</v>
      </c>
      <c r="M6174" s="4" t="s">
        <v>11</v>
      </c>
      <c r="N6174" s="4" t="s">
        <v>11</v>
      </c>
      <c r="O6174" s="4" t="s">
        <v>12</v>
      </c>
    </row>
    <row r="6175" spans="1:4">
      <c r="A6175" t="n">
        <v>60053</v>
      </c>
      <c r="B6175" s="9" t="n">
        <v>50</v>
      </c>
      <c r="C6175" s="7" t="n">
        <v>0</v>
      </c>
      <c r="D6175" s="7" t="n">
        <v>2083</v>
      </c>
      <c r="E6175" s="7" t="n">
        <v>0.800000011920929</v>
      </c>
      <c r="F6175" s="7" t="n">
        <v>0</v>
      </c>
      <c r="G6175" s="7" t="n">
        <v>0</v>
      </c>
      <c r="H6175" s="7" t="n">
        <v>0</v>
      </c>
      <c r="I6175" s="7" t="n">
        <v>0</v>
      </c>
      <c r="J6175" s="7" t="n">
        <v>65533</v>
      </c>
      <c r="K6175" s="7" t="n">
        <v>0</v>
      </c>
      <c r="L6175" s="7" t="n">
        <v>0</v>
      </c>
      <c r="M6175" s="7" t="n">
        <v>0</v>
      </c>
      <c r="N6175" s="7" t="n">
        <v>0</v>
      </c>
      <c r="O6175" s="7" t="s">
        <v>13</v>
      </c>
    </row>
    <row r="6176" spans="1:4">
      <c r="A6176" t="s">
        <v>4</v>
      </c>
      <c r="B6176" s="4" t="s">
        <v>5</v>
      </c>
      <c r="C6176" s="4" t="s">
        <v>9</v>
      </c>
    </row>
    <row r="6177" spans="1:15">
      <c r="A6177" t="n">
        <v>60092</v>
      </c>
      <c r="B6177" s="26" t="n">
        <v>16</v>
      </c>
      <c r="C6177" s="7" t="n">
        <v>600</v>
      </c>
    </row>
    <row r="6178" spans="1:15">
      <c r="A6178" t="s">
        <v>4</v>
      </c>
      <c r="B6178" s="4" t="s">
        <v>5</v>
      </c>
      <c r="C6178" s="4" t="s">
        <v>9</v>
      </c>
      <c r="D6178" s="4" t="s">
        <v>7</v>
      </c>
      <c r="E6178" s="4" t="s">
        <v>12</v>
      </c>
      <c r="F6178" s="4" t="s">
        <v>10</v>
      </c>
      <c r="G6178" s="4" t="s">
        <v>10</v>
      </c>
      <c r="H6178" s="4" t="s">
        <v>10</v>
      </c>
    </row>
    <row r="6179" spans="1:15">
      <c r="A6179" t="n">
        <v>60095</v>
      </c>
      <c r="B6179" s="45" t="n">
        <v>48</v>
      </c>
      <c r="C6179" s="7" t="n">
        <v>65534</v>
      </c>
      <c r="D6179" s="7" t="n">
        <v>0</v>
      </c>
      <c r="E6179" s="7" t="s">
        <v>629</v>
      </c>
      <c r="F6179" s="7" t="n">
        <v>-1</v>
      </c>
      <c r="G6179" s="7" t="n">
        <v>1</v>
      </c>
      <c r="H6179" s="7" t="n">
        <v>2.80259692864963e-45</v>
      </c>
    </row>
    <row r="6180" spans="1:15">
      <c r="A6180" t="s">
        <v>4</v>
      </c>
      <c r="B6180" s="4" t="s">
        <v>5</v>
      </c>
    </row>
    <row r="6181" spans="1:15">
      <c r="A6181" t="n">
        <v>60124</v>
      </c>
      <c r="B6181" s="5" t="n">
        <v>1</v>
      </c>
    </row>
    <row r="6182" spans="1:15" s="3" customFormat="1" customHeight="0">
      <c r="A6182" s="3" t="s">
        <v>2</v>
      </c>
      <c r="B6182" s="3" t="s">
        <v>689</v>
      </c>
    </row>
    <row r="6183" spans="1:15">
      <c r="A6183" t="s">
        <v>4</v>
      </c>
      <c r="B6183" s="4" t="s">
        <v>5</v>
      </c>
      <c r="C6183" s="4" t="s">
        <v>7</v>
      </c>
      <c r="D6183" s="4" t="s">
        <v>7</v>
      </c>
      <c r="E6183" s="4" t="s">
        <v>7</v>
      </c>
      <c r="F6183" s="4" t="s">
        <v>7</v>
      </c>
    </row>
    <row r="6184" spans="1:15">
      <c r="A6184" t="n">
        <v>60128</v>
      </c>
      <c r="B6184" s="8" t="n">
        <v>14</v>
      </c>
      <c r="C6184" s="7" t="n">
        <v>2</v>
      </c>
      <c r="D6184" s="7" t="n">
        <v>0</v>
      </c>
      <c r="E6184" s="7" t="n">
        <v>0</v>
      </c>
      <c r="F6184" s="7" t="n">
        <v>0</v>
      </c>
    </row>
    <row r="6185" spans="1:15">
      <c r="A6185" t="s">
        <v>4</v>
      </c>
      <c r="B6185" s="4" t="s">
        <v>5</v>
      </c>
      <c r="C6185" s="4" t="s">
        <v>7</v>
      </c>
      <c r="D6185" s="20" t="s">
        <v>42</v>
      </c>
      <c r="E6185" s="4" t="s">
        <v>5</v>
      </c>
      <c r="F6185" s="4" t="s">
        <v>7</v>
      </c>
      <c r="G6185" s="4" t="s">
        <v>9</v>
      </c>
      <c r="H6185" s="20" t="s">
        <v>43</v>
      </c>
      <c r="I6185" s="4" t="s">
        <v>7</v>
      </c>
      <c r="J6185" s="4" t="s">
        <v>11</v>
      </c>
      <c r="K6185" s="4" t="s">
        <v>7</v>
      </c>
      <c r="L6185" s="4" t="s">
        <v>7</v>
      </c>
      <c r="M6185" s="20" t="s">
        <v>42</v>
      </c>
      <c r="N6185" s="4" t="s">
        <v>5</v>
      </c>
      <c r="O6185" s="4" t="s">
        <v>7</v>
      </c>
      <c r="P6185" s="4" t="s">
        <v>9</v>
      </c>
      <c r="Q6185" s="20" t="s">
        <v>43</v>
      </c>
      <c r="R6185" s="4" t="s">
        <v>7</v>
      </c>
      <c r="S6185" s="4" t="s">
        <v>11</v>
      </c>
      <c r="T6185" s="4" t="s">
        <v>7</v>
      </c>
      <c r="U6185" s="4" t="s">
        <v>7</v>
      </c>
      <c r="V6185" s="4" t="s">
        <v>7</v>
      </c>
      <c r="W6185" s="4" t="s">
        <v>14</v>
      </c>
    </row>
    <row r="6186" spans="1:15">
      <c r="A6186" t="n">
        <v>60133</v>
      </c>
      <c r="B6186" s="10" t="n">
        <v>5</v>
      </c>
      <c r="C6186" s="7" t="n">
        <v>28</v>
      </c>
      <c r="D6186" s="20" t="s">
        <v>3</v>
      </c>
      <c r="E6186" s="6" t="n">
        <v>162</v>
      </c>
      <c r="F6186" s="7" t="n">
        <v>3</v>
      </c>
      <c r="G6186" s="7" t="n">
        <v>8201</v>
      </c>
      <c r="H6186" s="20" t="s">
        <v>3</v>
      </c>
      <c r="I6186" s="7" t="n">
        <v>0</v>
      </c>
      <c r="J6186" s="7" t="n">
        <v>1</v>
      </c>
      <c r="K6186" s="7" t="n">
        <v>2</v>
      </c>
      <c r="L6186" s="7" t="n">
        <v>28</v>
      </c>
      <c r="M6186" s="20" t="s">
        <v>3</v>
      </c>
      <c r="N6186" s="6" t="n">
        <v>162</v>
      </c>
      <c r="O6186" s="7" t="n">
        <v>3</v>
      </c>
      <c r="P6186" s="7" t="n">
        <v>8201</v>
      </c>
      <c r="Q6186" s="20" t="s">
        <v>3</v>
      </c>
      <c r="R6186" s="7" t="n">
        <v>0</v>
      </c>
      <c r="S6186" s="7" t="n">
        <v>2</v>
      </c>
      <c r="T6186" s="7" t="n">
        <v>2</v>
      </c>
      <c r="U6186" s="7" t="n">
        <v>11</v>
      </c>
      <c r="V6186" s="7" t="n">
        <v>1</v>
      </c>
      <c r="W6186" s="11" t="n">
        <f t="normal" ca="1">A6190</f>
        <v>0</v>
      </c>
    </row>
    <row r="6187" spans="1:15">
      <c r="A6187" t="s">
        <v>4</v>
      </c>
      <c r="B6187" s="4" t="s">
        <v>5</v>
      </c>
      <c r="C6187" s="4" t="s">
        <v>7</v>
      </c>
      <c r="D6187" s="4" t="s">
        <v>9</v>
      </c>
      <c r="E6187" s="4" t="s">
        <v>10</v>
      </c>
    </row>
    <row r="6188" spans="1:15">
      <c r="A6188" t="n">
        <v>60162</v>
      </c>
      <c r="B6188" s="25" t="n">
        <v>58</v>
      </c>
      <c r="C6188" s="7" t="n">
        <v>0</v>
      </c>
      <c r="D6188" s="7" t="n">
        <v>0</v>
      </c>
      <c r="E6188" s="7" t="n">
        <v>1</v>
      </c>
    </row>
    <row r="6189" spans="1:15">
      <c r="A6189" t="s">
        <v>4</v>
      </c>
      <c r="B6189" s="4" t="s">
        <v>5</v>
      </c>
      <c r="C6189" s="4" t="s">
        <v>7</v>
      </c>
      <c r="D6189" s="20" t="s">
        <v>42</v>
      </c>
      <c r="E6189" s="4" t="s">
        <v>5</v>
      </c>
      <c r="F6189" s="4" t="s">
        <v>7</v>
      </c>
      <c r="G6189" s="4" t="s">
        <v>9</v>
      </c>
      <c r="H6189" s="20" t="s">
        <v>43</v>
      </c>
      <c r="I6189" s="4" t="s">
        <v>7</v>
      </c>
      <c r="J6189" s="4" t="s">
        <v>11</v>
      </c>
      <c r="K6189" s="4" t="s">
        <v>7</v>
      </c>
      <c r="L6189" s="4" t="s">
        <v>7</v>
      </c>
      <c r="M6189" s="20" t="s">
        <v>42</v>
      </c>
      <c r="N6189" s="4" t="s">
        <v>5</v>
      </c>
      <c r="O6189" s="4" t="s">
        <v>7</v>
      </c>
      <c r="P6189" s="4" t="s">
        <v>9</v>
      </c>
      <c r="Q6189" s="20" t="s">
        <v>43</v>
      </c>
      <c r="R6189" s="4" t="s">
        <v>7</v>
      </c>
      <c r="S6189" s="4" t="s">
        <v>11</v>
      </c>
      <c r="T6189" s="4" t="s">
        <v>7</v>
      </c>
      <c r="U6189" s="4" t="s">
        <v>7</v>
      </c>
      <c r="V6189" s="4" t="s">
        <v>7</v>
      </c>
      <c r="W6189" s="4" t="s">
        <v>14</v>
      </c>
    </row>
    <row r="6190" spans="1:15">
      <c r="A6190" t="n">
        <v>60170</v>
      </c>
      <c r="B6190" s="10" t="n">
        <v>5</v>
      </c>
      <c r="C6190" s="7" t="n">
        <v>28</v>
      </c>
      <c r="D6190" s="20" t="s">
        <v>3</v>
      </c>
      <c r="E6190" s="6" t="n">
        <v>162</v>
      </c>
      <c r="F6190" s="7" t="n">
        <v>3</v>
      </c>
      <c r="G6190" s="7" t="n">
        <v>8201</v>
      </c>
      <c r="H6190" s="20" t="s">
        <v>3</v>
      </c>
      <c r="I6190" s="7" t="n">
        <v>0</v>
      </c>
      <c r="J6190" s="7" t="n">
        <v>1</v>
      </c>
      <c r="K6190" s="7" t="n">
        <v>3</v>
      </c>
      <c r="L6190" s="7" t="n">
        <v>28</v>
      </c>
      <c r="M6190" s="20" t="s">
        <v>3</v>
      </c>
      <c r="N6190" s="6" t="n">
        <v>162</v>
      </c>
      <c r="O6190" s="7" t="n">
        <v>3</v>
      </c>
      <c r="P6190" s="7" t="n">
        <v>8201</v>
      </c>
      <c r="Q6190" s="20" t="s">
        <v>3</v>
      </c>
      <c r="R6190" s="7" t="n">
        <v>0</v>
      </c>
      <c r="S6190" s="7" t="n">
        <v>2</v>
      </c>
      <c r="T6190" s="7" t="n">
        <v>3</v>
      </c>
      <c r="U6190" s="7" t="n">
        <v>9</v>
      </c>
      <c r="V6190" s="7" t="n">
        <v>1</v>
      </c>
      <c r="W6190" s="11" t="n">
        <f t="normal" ca="1">A6200</f>
        <v>0</v>
      </c>
    </row>
    <row r="6191" spans="1:15">
      <c r="A6191" t="s">
        <v>4</v>
      </c>
      <c r="B6191" s="4" t="s">
        <v>5</v>
      </c>
      <c r="C6191" s="4" t="s">
        <v>7</v>
      </c>
      <c r="D6191" s="20" t="s">
        <v>42</v>
      </c>
      <c r="E6191" s="4" t="s">
        <v>5</v>
      </c>
      <c r="F6191" s="4" t="s">
        <v>9</v>
      </c>
      <c r="G6191" s="4" t="s">
        <v>7</v>
      </c>
      <c r="H6191" s="4" t="s">
        <v>7</v>
      </c>
      <c r="I6191" s="4" t="s">
        <v>12</v>
      </c>
      <c r="J6191" s="20" t="s">
        <v>43</v>
      </c>
      <c r="K6191" s="4" t="s">
        <v>7</v>
      </c>
      <c r="L6191" s="4" t="s">
        <v>7</v>
      </c>
      <c r="M6191" s="20" t="s">
        <v>42</v>
      </c>
      <c r="N6191" s="4" t="s">
        <v>5</v>
      </c>
      <c r="O6191" s="4" t="s">
        <v>7</v>
      </c>
      <c r="P6191" s="20" t="s">
        <v>43</v>
      </c>
      <c r="Q6191" s="4" t="s">
        <v>7</v>
      </c>
      <c r="R6191" s="4" t="s">
        <v>11</v>
      </c>
      <c r="S6191" s="4" t="s">
        <v>7</v>
      </c>
      <c r="T6191" s="4" t="s">
        <v>7</v>
      </c>
      <c r="U6191" s="4" t="s">
        <v>7</v>
      </c>
      <c r="V6191" s="20" t="s">
        <v>42</v>
      </c>
      <c r="W6191" s="4" t="s">
        <v>5</v>
      </c>
      <c r="X6191" s="4" t="s">
        <v>7</v>
      </c>
      <c r="Y6191" s="20" t="s">
        <v>43</v>
      </c>
      <c r="Z6191" s="4" t="s">
        <v>7</v>
      </c>
      <c r="AA6191" s="4" t="s">
        <v>11</v>
      </c>
      <c r="AB6191" s="4" t="s">
        <v>7</v>
      </c>
      <c r="AC6191" s="4" t="s">
        <v>7</v>
      </c>
      <c r="AD6191" s="4" t="s">
        <v>7</v>
      </c>
      <c r="AE6191" s="4" t="s">
        <v>14</v>
      </c>
    </row>
    <row r="6192" spans="1:15">
      <c r="A6192" t="n">
        <v>60199</v>
      </c>
      <c r="B6192" s="10" t="n">
        <v>5</v>
      </c>
      <c r="C6192" s="7" t="n">
        <v>28</v>
      </c>
      <c r="D6192" s="20" t="s">
        <v>3</v>
      </c>
      <c r="E6192" s="48" t="n">
        <v>47</v>
      </c>
      <c r="F6192" s="7" t="n">
        <v>61456</v>
      </c>
      <c r="G6192" s="7" t="n">
        <v>2</v>
      </c>
      <c r="H6192" s="7" t="n">
        <v>0</v>
      </c>
      <c r="I6192" s="7" t="s">
        <v>177</v>
      </c>
      <c r="J6192" s="20" t="s">
        <v>3</v>
      </c>
      <c r="K6192" s="7" t="n">
        <v>8</v>
      </c>
      <c r="L6192" s="7" t="n">
        <v>28</v>
      </c>
      <c r="M6192" s="20" t="s">
        <v>3</v>
      </c>
      <c r="N6192" s="21" t="n">
        <v>74</v>
      </c>
      <c r="O6192" s="7" t="n">
        <v>65</v>
      </c>
      <c r="P6192" s="20" t="s">
        <v>3</v>
      </c>
      <c r="Q6192" s="7" t="n">
        <v>0</v>
      </c>
      <c r="R6192" s="7" t="n">
        <v>1</v>
      </c>
      <c r="S6192" s="7" t="n">
        <v>3</v>
      </c>
      <c r="T6192" s="7" t="n">
        <v>9</v>
      </c>
      <c r="U6192" s="7" t="n">
        <v>28</v>
      </c>
      <c r="V6192" s="20" t="s">
        <v>3</v>
      </c>
      <c r="W6192" s="21" t="n">
        <v>74</v>
      </c>
      <c r="X6192" s="7" t="n">
        <v>65</v>
      </c>
      <c r="Y6192" s="20" t="s">
        <v>3</v>
      </c>
      <c r="Z6192" s="7" t="n">
        <v>0</v>
      </c>
      <c r="AA6192" s="7" t="n">
        <v>2</v>
      </c>
      <c r="AB6192" s="7" t="n">
        <v>3</v>
      </c>
      <c r="AC6192" s="7" t="n">
        <v>9</v>
      </c>
      <c r="AD6192" s="7" t="n">
        <v>1</v>
      </c>
      <c r="AE6192" s="11" t="n">
        <f t="normal" ca="1">A6196</f>
        <v>0</v>
      </c>
    </row>
    <row r="6193" spans="1:31">
      <c r="A6193" t="s">
        <v>4</v>
      </c>
      <c r="B6193" s="4" t="s">
        <v>5</v>
      </c>
      <c r="C6193" s="4" t="s">
        <v>9</v>
      </c>
      <c r="D6193" s="4" t="s">
        <v>7</v>
      </c>
      <c r="E6193" s="4" t="s">
        <v>7</v>
      </c>
      <c r="F6193" s="4" t="s">
        <v>12</v>
      </c>
    </row>
    <row r="6194" spans="1:31">
      <c r="A6194" t="n">
        <v>60247</v>
      </c>
      <c r="B6194" s="48" t="n">
        <v>47</v>
      </c>
      <c r="C6194" s="7" t="n">
        <v>61456</v>
      </c>
      <c r="D6194" s="7" t="n">
        <v>0</v>
      </c>
      <c r="E6194" s="7" t="n">
        <v>0</v>
      </c>
      <c r="F6194" s="7" t="s">
        <v>178</v>
      </c>
    </row>
    <row r="6195" spans="1:31">
      <c r="A6195" t="s">
        <v>4</v>
      </c>
      <c r="B6195" s="4" t="s">
        <v>5</v>
      </c>
      <c r="C6195" s="4" t="s">
        <v>7</v>
      </c>
      <c r="D6195" s="4" t="s">
        <v>9</v>
      </c>
      <c r="E6195" s="4" t="s">
        <v>10</v>
      </c>
    </row>
    <row r="6196" spans="1:31">
      <c r="A6196" t="n">
        <v>60260</v>
      </c>
      <c r="B6196" s="25" t="n">
        <v>58</v>
      </c>
      <c r="C6196" s="7" t="n">
        <v>0</v>
      </c>
      <c r="D6196" s="7" t="n">
        <v>300</v>
      </c>
      <c r="E6196" s="7" t="n">
        <v>1</v>
      </c>
    </row>
    <row r="6197" spans="1:31">
      <c r="A6197" t="s">
        <v>4</v>
      </c>
      <c r="B6197" s="4" t="s">
        <v>5</v>
      </c>
      <c r="C6197" s="4" t="s">
        <v>7</v>
      </c>
      <c r="D6197" s="4" t="s">
        <v>9</v>
      </c>
    </row>
    <row r="6198" spans="1:31">
      <c r="A6198" t="n">
        <v>60268</v>
      </c>
      <c r="B6198" s="25" t="n">
        <v>58</v>
      </c>
      <c r="C6198" s="7" t="n">
        <v>255</v>
      </c>
      <c r="D6198" s="7" t="n">
        <v>0</v>
      </c>
    </row>
    <row r="6199" spans="1:31">
      <c r="A6199" t="s">
        <v>4</v>
      </c>
      <c r="B6199" s="4" t="s">
        <v>5</v>
      </c>
      <c r="C6199" s="4" t="s">
        <v>7</v>
      </c>
      <c r="D6199" s="4" t="s">
        <v>7</v>
      </c>
      <c r="E6199" s="4" t="s">
        <v>7</v>
      </c>
      <c r="F6199" s="4" t="s">
        <v>7</v>
      </c>
    </row>
    <row r="6200" spans="1:31">
      <c r="A6200" t="n">
        <v>60272</v>
      </c>
      <c r="B6200" s="8" t="n">
        <v>14</v>
      </c>
      <c r="C6200" s="7" t="n">
        <v>0</v>
      </c>
      <c r="D6200" s="7" t="n">
        <v>0</v>
      </c>
      <c r="E6200" s="7" t="n">
        <v>0</v>
      </c>
      <c r="F6200" s="7" t="n">
        <v>64</v>
      </c>
    </row>
    <row r="6201" spans="1:31">
      <c r="A6201" t="s">
        <v>4</v>
      </c>
      <c r="B6201" s="4" t="s">
        <v>5</v>
      </c>
      <c r="C6201" s="4" t="s">
        <v>7</v>
      </c>
      <c r="D6201" s="4" t="s">
        <v>9</v>
      </c>
    </row>
    <row r="6202" spans="1:31">
      <c r="A6202" t="n">
        <v>60277</v>
      </c>
      <c r="B6202" s="22" t="n">
        <v>22</v>
      </c>
      <c r="C6202" s="7" t="n">
        <v>0</v>
      </c>
      <c r="D6202" s="7" t="n">
        <v>8201</v>
      </c>
    </row>
    <row r="6203" spans="1:31">
      <c r="A6203" t="s">
        <v>4</v>
      </c>
      <c r="B6203" s="4" t="s">
        <v>5</v>
      </c>
      <c r="C6203" s="4" t="s">
        <v>7</v>
      </c>
      <c r="D6203" s="4" t="s">
        <v>9</v>
      </c>
    </row>
    <row r="6204" spans="1:31">
      <c r="A6204" t="n">
        <v>60281</v>
      </c>
      <c r="B6204" s="25" t="n">
        <v>58</v>
      </c>
      <c r="C6204" s="7" t="n">
        <v>5</v>
      </c>
      <c r="D6204" s="7" t="n">
        <v>300</v>
      </c>
    </row>
    <row r="6205" spans="1:31">
      <c r="A6205" t="s">
        <v>4</v>
      </c>
      <c r="B6205" s="4" t="s">
        <v>5</v>
      </c>
      <c r="C6205" s="4" t="s">
        <v>10</v>
      </c>
      <c r="D6205" s="4" t="s">
        <v>9</v>
      </c>
    </row>
    <row r="6206" spans="1:31">
      <c r="A6206" t="n">
        <v>60285</v>
      </c>
      <c r="B6206" s="49" t="n">
        <v>103</v>
      </c>
      <c r="C6206" s="7" t="n">
        <v>0</v>
      </c>
      <c r="D6206" s="7" t="n">
        <v>300</v>
      </c>
    </row>
    <row r="6207" spans="1:31">
      <c r="A6207" t="s">
        <v>4</v>
      </c>
      <c r="B6207" s="4" t="s">
        <v>5</v>
      </c>
      <c r="C6207" s="4" t="s">
        <v>7</v>
      </c>
    </row>
    <row r="6208" spans="1:31">
      <c r="A6208" t="n">
        <v>60292</v>
      </c>
      <c r="B6208" s="27" t="n">
        <v>64</v>
      </c>
      <c r="C6208" s="7" t="n">
        <v>7</v>
      </c>
    </row>
    <row r="6209" spans="1:6">
      <c r="A6209" t="s">
        <v>4</v>
      </c>
      <c r="B6209" s="4" t="s">
        <v>5</v>
      </c>
      <c r="C6209" s="4" t="s">
        <v>7</v>
      </c>
      <c r="D6209" s="4" t="s">
        <v>9</v>
      </c>
    </row>
    <row r="6210" spans="1:6">
      <c r="A6210" t="n">
        <v>60294</v>
      </c>
      <c r="B6210" s="50" t="n">
        <v>72</v>
      </c>
      <c r="C6210" s="7" t="n">
        <v>5</v>
      </c>
      <c r="D6210" s="7" t="n">
        <v>0</v>
      </c>
    </row>
    <row r="6211" spans="1:6">
      <c r="A6211" t="s">
        <v>4</v>
      </c>
      <c r="B6211" s="4" t="s">
        <v>5</v>
      </c>
      <c r="C6211" s="4" t="s">
        <v>7</v>
      </c>
      <c r="D6211" s="20" t="s">
        <v>42</v>
      </c>
      <c r="E6211" s="4" t="s">
        <v>5</v>
      </c>
      <c r="F6211" s="4" t="s">
        <v>7</v>
      </c>
      <c r="G6211" s="4" t="s">
        <v>9</v>
      </c>
      <c r="H6211" s="20" t="s">
        <v>43</v>
      </c>
      <c r="I6211" s="4" t="s">
        <v>7</v>
      </c>
      <c r="J6211" s="4" t="s">
        <v>11</v>
      </c>
      <c r="K6211" s="4" t="s">
        <v>7</v>
      </c>
      <c r="L6211" s="4" t="s">
        <v>7</v>
      </c>
      <c r="M6211" s="4" t="s">
        <v>14</v>
      </c>
    </row>
    <row r="6212" spans="1:6">
      <c r="A6212" t="n">
        <v>60298</v>
      </c>
      <c r="B6212" s="10" t="n">
        <v>5</v>
      </c>
      <c r="C6212" s="7" t="n">
        <v>28</v>
      </c>
      <c r="D6212" s="20" t="s">
        <v>3</v>
      </c>
      <c r="E6212" s="6" t="n">
        <v>162</v>
      </c>
      <c r="F6212" s="7" t="n">
        <v>4</v>
      </c>
      <c r="G6212" s="7" t="n">
        <v>8201</v>
      </c>
      <c r="H6212" s="20" t="s">
        <v>3</v>
      </c>
      <c r="I6212" s="7" t="n">
        <v>0</v>
      </c>
      <c r="J6212" s="7" t="n">
        <v>1</v>
      </c>
      <c r="K6212" s="7" t="n">
        <v>2</v>
      </c>
      <c r="L6212" s="7" t="n">
        <v>1</v>
      </c>
      <c r="M6212" s="11" t="n">
        <f t="normal" ca="1">A6218</f>
        <v>0</v>
      </c>
    </row>
    <row r="6213" spans="1:6">
      <c r="A6213" t="s">
        <v>4</v>
      </c>
      <c r="B6213" s="4" t="s">
        <v>5</v>
      </c>
      <c r="C6213" s="4" t="s">
        <v>7</v>
      </c>
      <c r="D6213" s="4" t="s">
        <v>12</v>
      </c>
    </row>
    <row r="6214" spans="1:6">
      <c r="A6214" t="n">
        <v>60315</v>
      </c>
      <c r="B6214" s="14" t="n">
        <v>2</v>
      </c>
      <c r="C6214" s="7" t="n">
        <v>10</v>
      </c>
      <c r="D6214" s="7" t="s">
        <v>179</v>
      </c>
    </row>
    <row r="6215" spans="1:6">
      <c r="A6215" t="s">
        <v>4</v>
      </c>
      <c r="B6215" s="4" t="s">
        <v>5</v>
      </c>
      <c r="C6215" s="4" t="s">
        <v>9</v>
      </c>
    </row>
    <row r="6216" spans="1:6">
      <c r="A6216" t="n">
        <v>60332</v>
      </c>
      <c r="B6216" s="26" t="n">
        <v>16</v>
      </c>
      <c r="C6216" s="7" t="n">
        <v>0</v>
      </c>
    </row>
    <row r="6217" spans="1:6">
      <c r="A6217" t="s">
        <v>4</v>
      </c>
      <c r="B6217" s="4" t="s">
        <v>5</v>
      </c>
      <c r="C6217" s="4" t="s">
        <v>7</v>
      </c>
      <c r="D6217" s="4" t="s">
        <v>9</v>
      </c>
      <c r="E6217" s="4" t="s">
        <v>7</v>
      </c>
      <c r="F6217" s="4" t="s">
        <v>12</v>
      </c>
    </row>
    <row r="6218" spans="1:6">
      <c r="A6218" t="n">
        <v>60335</v>
      </c>
      <c r="B6218" s="78" t="n">
        <v>39</v>
      </c>
      <c r="C6218" s="7" t="n">
        <v>10</v>
      </c>
      <c r="D6218" s="7" t="n">
        <v>65533</v>
      </c>
      <c r="E6218" s="7" t="n">
        <v>200</v>
      </c>
      <c r="F6218" s="7" t="s">
        <v>690</v>
      </c>
    </row>
    <row r="6219" spans="1:6">
      <c r="A6219" t="s">
        <v>4</v>
      </c>
      <c r="B6219" s="4" t="s">
        <v>5</v>
      </c>
      <c r="C6219" s="4" t="s">
        <v>9</v>
      </c>
      <c r="D6219" s="4" t="s">
        <v>12</v>
      </c>
      <c r="E6219" s="4" t="s">
        <v>12</v>
      </c>
      <c r="F6219" s="4" t="s">
        <v>12</v>
      </c>
      <c r="G6219" s="4" t="s">
        <v>7</v>
      </c>
      <c r="H6219" s="4" t="s">
        <v>11</v>
      </c>
      <c r="I6219" s="4" t="s">
        <v>10</v>
      </c>
      <c r="J6219" s="4" t="s">
        <v>10</v>
      </c>
      <c r="K6219" s="4" t="s">
        <v>10</v>
      </c>
      <c r="L6219" s="4" t="s">
        <v>10</v>
      </c>
      <c r="M6219" s="4" t="s">
        <v>10</v>
      </c>
      <c r="N6219" s="4" t="s">
        <v>10</v>
      </c>
      <c r="O6219" s="4" t="s">
        <v>10</v>
      </c>
      <c r="P6219" s="4" t="s">
        <v>12</v>
      </c>
      <c r="Q6219" s="4" t="s">
        <v>12</v>
      </c>
      <c r="R6219" s="4" t="s">
        <v>11</v>
      </c>
      <c r="S6219" s="4" t="s">
        <v>7</v>
      </c>
      <c r="T6219" s="4" t="s">
        <v>11</v>
      </c>
      <c r="U6219" s="4" t="s">
        <v>11</v>
      </c>
      <c r="V6219" s="4" t="s">
        <v>9</v>
      </c>
    </row>
    <row r="6220" spans="1:6">
      <c r="A6220" t="n">
        <v>60360</v>
      </c>
      <c r="B6220" s="53" t="n">
        <v>19</v>
      </c>
      <c r="C6220" s="7" t="n">
        <v>22</v>
      </c>
      <c r="D6220" s="7" t="s">
        <v>691</v>
      </c>
      <c r="E6220" s="7" t="s">
        <v>692</v>
      </c>
      <c r="F6220" s="7" t="s">
        <v>13</v>
      </c>
      <c r="G6220" s="7" t="n">
        <v>0</v>
      </c>
      <c r="H6220" s="7" t="n">
        <v>1</v>
      </c>
      <c r="I6220" s="7" t="n">
        <v>0</v>
      </c>
      <c r="J6220" s="7" t="n">
        <v>0</v>
      </c>
      <c r="K6220" s="7" t="n">
        <v>0</v>
      </c>
      <c r="L6220" s="7" t="n">
        <v>0</v>
      </c>
      <c r="M6220" s="7" t="n">
        <v>1</v>
      </c>
      <c r="N6220" s="7" t="n">
        <v>1.60000002384186</v>
      </c>
      <c r="O6220" s="7" t="n">
        <v>0.0900000035762787</v>
      </c>
      <c r="P6220" s="7" t="s">
        <v>13</v>
      </c>
      <c r="Q6220" s="7" t="s">
        <v>13</v>
      </c>
      <c r="R6220" s="7" t="n">
        <v>-1</v>
      </c>
      <c r="S6220" s="7" t="n">
        <v>0</v>
      </c>
      <c r="T6220" s="7" t="n">
        <v>0</v>
      </c>
      <c r="U6220" s="7" t="n">
        <v>0</v>
      </c>
      <c r="V6220" s="7" t="n">
        <v>0</v>
      </c>
    </row>
    <row r="6221" spans="1:6">
      <c r="A6221" t="s">
        <v>4</v>
      </c>
      <c r="B6221" s="4" t="s">
        <v>5</v>
      </c>
      <c r="C6221" s="4" t="s">
        <v>9</v>
      </c>
      <c r="D6221" s="4" t="s">
        <v>12</v>
      </c>
      <c r="E6221" s="4" t="s">
        <v>12</v>
      </c>
      <c r="F6221" s="4" t="s">
        <v>12</v>
      </c>
      <c r="G6221" s="4" t="s">
        <v>7</v>
      </c>
      <c r="H6221" s="4" t="s">
        <v>11</v>
      </c>
      <c r="I6221" s="4" t="s">
        <v>10</v>
      </c>
      <c r="J6221" s="4" t="s">
        <v>10</v>
      </c>
      <c r="K6221" s="4" t="s">
        <v>10</v>
      </c>
      <c r="L6221" s="4" t="s">
        <v>10</v>
      </c>
      <c r="M6221" s="4" t="s">
        <v>10</v>
      </c>
      <c r="N6221" s="4" t="s">
        <v>10</v>
      </c>
      <c r="O6221" s="4" t="s">
        <v>10</v>
      </c>
      <c r="P6221" s="4" t="s">
        <v>12</v>
      </c>
      <c r="Q6221" s="4" t="s">
        <v>12</v>
      </c>
      <c r="R6221" s="4" t="s">
        <v>11</v>
      </c>
      <c r="S6221" s="4" t="s">
        <v>7</v>
      </c>
      <c r="T6221" s="4" t="s">
        <v>11</v>
      </c>
      <c r="U6221" s="4" t="s">
        <v>11</v>
      </c>
      <c r="V6221" s="4" t="s">
        <v>9</v>
      </c>
    </row>
    <row r="6222" spans="1:6">
      <c r="A6222" t="n">
        <v>60434</v>
      </c>
      <c r="B6222" s="53" t="n">
        <v>19</v>
      </c>
      <c r="C6222" s="7" t="n">
        <v>7031</v>
      </c>
      <c r="D6222" s="7" t="s">
        <v>693</v>
      </c>
      <c r="E6222" s="7" t="s">
        <v>694</v>
      </c>
      <c r="F6222" s="7" t="s">
        <v>13</v>
      </c>
      <c r="G6222" s="7" t="n">
        <v>0</v>
      </c>
      <c r="H6222" s="7" t="n">
        <v>1</v>
      </c>
      <c r="I6222" s="7" t="n">
        <v>0</v>
      </c>
      <c r="J6222" s="7" t="n">
        <v>0</v>
      </c>
      <c r="K6222" s="7" t="n">
        <v>0</v>
      </c>
      <c r="L6222" s="7" t="n">
        <v>0</v>
      </c>
      <c r="M6222" s="7" t="n">
        <v>1</v>
      </c>
      <c r="N6222" s="7" t="n">
        <v>1.60000002384186</v>
      </c>
      <c r="O6222" s="7" t="n">
        <v>0.0900000035762787</v>
      </c>
      <c r="P6222" s="7" t="s">
        <v>13</v>
      </c>
      <c r="Q6222" s="7" t="s">
        <v>13</v>
      </c>
      <c r="R6222" s="7" t="n">
        <v>-1</v>
      </c>
      <c r="S6222" s="7" t="n">
        <v>0</v>
      </c>
      <c r="T6222" s="7" t="n">
        <v>0</v>
      </c>
      <c r="U6222" s="7" t="n">
        <v>0</v>
      </c>
      <c r="V6222" s="7" t="n">
        <v>0</v>
      </c>
    </row>
    <row r="6223" spans="1:6">
      <c r="A6223" t="s">
        <v>4</v>
      </c>
      <c r="B6223" s="4" t="s">
        <v>5</v>
      </c>
      <c r="C6223" s="4" t="s">
        <v>9</v>
      </c>
      <c r="D6223" s="4" t="s">
        <v>7</v>
      </c>
      <c r="E6223" s="4" t="s">
        <v>7</v>
      </c>
      <c r="F6223" s="4" t="s">
        <v>12</v>
      </c>
    </row>
    <row r="6224" spans="1:6">
      <c r="A6224" t="n">
        <v>60512</v>
      </c>
      <c r="B6224" s="46" t="n">
        <v>20</v>
      </c>
      <c r="C6224" s="7" t="n">
        <v>0</v>
      </c>
      <c r="D6224" s="7" t="n">
        <v>3</v>
      </c>
      <c r="E6224" s="7" t="n">
        <v>10</v>
      </c>
      <c r="F6224" s="7" t="s">
        <v>196</v>
      </c>
    </row>
    <row r="6225" spans="1:22">
      <c r="A6225" t="s">
        <v>4</v>
      </c>
      <c r="B6225" s="4" t="s">
        <v>5</v>
      </c>
      <c r="C6225" s="4" t="s">
        <v>9</v>
      </c>
    </row>
    <row r="6226" spans="1:22">
      <c r="A6226" t="n">
        <v>60530</v>
      </c>
      <c r="B6226" s="26" t="n">
        <v>16</v>
      </c>
      <c r="C6226" s="7" t="n">
        <v>0</v>
      </c>
    </row>
    <row r="6227" spans="1:22">
      <c r="A6227" t="s">
        <v>4</v>
      </c>
      <c r="B6227" s="4" t="s">
        <v>5</v>
      </c>
      <c r="C6227" s="4" t="s">
        <v>9</v>
      </c>
      <c r="D6227" s="4" t="s">
        <v>7</v>
      </c>
      <c r="E6227" s="4" t="s">
        <v>7</v>
      </c>
      <c r="F6227" s="4" t="s">
        <v>12</v>
      </c>
    </row>
    <row r="6228" spans="1:22">
      <c r="A6228" t="n">
        <v>60533</v>
      </c>
      <c r="B6228" s="46" t="n">
        <v>20</v>
      </c>
      <c r="C6228" s="7" t="n">
        <v>22</v>
      </c>
      <c r="D6228" s="7" t="n">
        <v>3</v>
      </c>
      <c r="E6228" s="7" t="n">
        <v>10</v>
      </c>
      <c r="F6228" s="7" t="s">
        <v>196</v>
      </c>
    </row>
    <row r="6229" spans="1:22">
      <c r="A6229" t="s">
        <v>4</v>
      </c>
      <c r="B6229" s="4" t="s">
        <v>5</v>
      </c>
      <c r="C6229" s="4" t="s">
        <v>9</v>
      </c>
    </row>
    <row r="6230" spans="1:22">
      <c r="A6230" t="n">
        <v>60551</v>
      </c>
      <c r="B6230" s="26" t="n">
        <v>16</v>
      </c>
      <c r="C6230" s="7" t="n">
        <v>0</v>
      </c>
    </row>
    <row r="6231" spans="1:22">
      <c r="A6231" t="s">
        <v>4</v>
      </c>
      <c r="B6231" s="4" t="s">
        <v>5</v>
      </c>
      <c r="C6231" s="4" t="s">
        <v>9</v>
      </c>
      <c r="D6231" s="4" t="s">
        <v>7</v>
      </c>
      <c r="E6231" s="4" t="s">
        <v>7</v>
      </c>
      <c r="F6231" s="4" t="s">
        <v>12</v>
      </c>
    </row>
    <row r="6232" spans="1:22">
      <c r="A6232" t="n">
        <v>60554</v>
      </c>
      <c r="B6232" s="46" t="n">
        <v>20</v>
      </c>
      <c r="C6232" s="7" t="n">
        <v>7031</v>
      </c>
      <c r="D6232" s="7" t="n">
        <v>3</v>
      </c>
      <c r="E6232" s="7" t="n">
        <v>10</v>
      </c>
      <c r="F6232" s="7" t="s">
        <v>196</v>
      </c>
    </row>
    <row r="6233" spans="1:22">
      <c r="A6233" t="s">
        <v>4</v>
      </c>
      <c r="B6233" s="4" t="s">
        <v>5</v>
      </c>
      <c r="C6233" s="4" t="s">
        <v>9</v>
      </c>
    </row>
    <row r="6234" spans="1:22">
      <c r="A6234" t="n">
        <v>60572</v>
      </c>
      <c r="B6234" s="26" t="n">
        <v>16</v>
      </c>
      <c r="C6234" s="7" t="n">
        <v>0</v>
      </c>
    </row>
    <row r="6235" spans="1:22">
      <c r="A6235" t="s">
        <v>4</v>
      </c>
      <c r="B6235" s="4" t="s">
        <v>5</v>
      </c>
      <c r="C6235" s="4" t="s">
        <v>7</v>
      </c>
      <c r="D6235" s="4" t="s">
        <v>9</v>
      </c>
      <c r="E6235" s="4" t="s">
        <v>7</v>
      </c>
      <c r="F6235" s="4" t="s">
        <v>12</v>
      </c>
      <c r="G6235" s="4" t="s">
        <v>12</v>
      </c>
      <c r="H6235" s="4" t="s">
        <v>12</v>
      </c>
      <c r="I6235" s="4" t="s">
        <v>12</v>
      </c>
      <c r="J6235" s="4" t="s">
        <v>12</v>
      </c>
      <c r="K6235" s="4" t="s">
        <v>12</v>
      </c>
      <c r="L6235" s="4" t="s">
        <v>12</v>
      </c>
      <c r="M6235" s="4" t="s">
        <v>12</v>
      </c>
      <c r="N6235" s="4" t="s">
        <v>12</v>
      </c>
      <c r="O6235" s="4" t="s">
        <v>12</v>
      </c>
      <c r="P6235" s="4" t="s">
        <v>12</v>
      </c>
      <c r="Q6235" s="4" t="s">
        <v>12</v>
      </c>
      <c r="R6235" s="4" t="s">
        <v>12</v>
      </c>
      <c r="S6235" s="4" t="s">
        <v>12</v>
      </c>
      <c r="T6235" s="4" t="s">
        <v>12</v>
      </c>
      <c r="U6235" s="4" t="s">
        <v>12</v>
      </c>
    </row>
    <row r="6236" spans="1:22">
      <c r="A6236" t="n">
        <v>60575</v>
      </c>
      <c r="B6236" s="44" t="n">
        <v>36</v>
      </c>
      <c r="C6236" s="7" t="n">
        <v>8</v>
      </c>
      <c r="D6236" s="7" t="n">
        <v>0</v>
      </c>
      <c r="E6236" s="7" t="n">
        <v>0</v>
      </c>
      <c r="F6236" s="7" t="s">
        <v>503</v>
      </c>
      <c r="G6236" s="7" t="s">
        <v>528</v>
      </c>
      <c r="H6236" s="7" t="s">
        <v>695</v>
      </c>
      <c r="I6236" s="7" t="s">
        <v>206</v>
      </c>
      <c r="J6236" s="7" t="s">
        <v>696</v>
      </c>
      <c r="K6236" s="7" t="s">
        <v>210</v>
      </c>
      <c r="L6236" s="7" t="s">
        <v>530</v>
      </c>
      <c r="M6236" s="7" t="s">
        <v>13</v>
      </c>
      <c r="N6236" s="7" t="s">
        <v>13</v>
      </c>
      <c r="O6236" s="7" t="s">
        <v>13</v>
      </c>
      <c r="P6236" s="7" t="s">
        <v>13</v>
      </c>
      <c r="Q6236" s="7" t="s">
        <v>13</v>
      </c>
      <c r="R6236" s="7" t="s">
        <v>13</v>
      </c>
      <c r="S6236" s="7" t="s">
        <v>13</v>
      </c>
      <c r="T6236" s="7" t="s">
        <v>13</v>
      </c>
      <c r="U6236" s="7" t="s">
        <v>13</v>
      </c>
    </row>
    <row r="6237" spans="1:22">
      <c r="A6237" t="s">
        <v>4</v>
      </c>
      <c r="B6237" s="4" t="s">
        <v>5</v>
      </c>
      <c r="C6237" s="4" t="s">
        <v>7</v>
      </c>
      <c r="D6237" s="4" t="s">
        <v>9</v>
      </c>
      <c r="E6237" s="4" t="s">
        <v>7</v>
      </c>
      <c r="F6237" s="4" t="s">
        <v>12</v>
      </c>
      <c r="G6237" s="4" t="s">
        <v>12</v>
      </c>
      <c r="H6237" s="4" t="s">
        <v>12</v>
      </c>
      <c r="I6237" s="4" t="s">
        <v>12</v>
      </c>
      <c r="J6237" s="4" t="s">
        <v>12</v>
      </c>
      <c r="K6237" s="4" t="s">
        <v>12</v>
      </c>
      <c r="L6237" s="4" t="s">
        <v>12</v>
      </c>
      <c r="M6237" s="4" t="s">
        <v>12</v>
      </c>
      <c r="N6237" s="4" t="s">
        <v>12</v>
      </c>
      <c r="O6237" s="4" t="s">
        <v>12</v>
      </c>
      <c r="P6237" s="4" t="s">
        <v>12</v>
      </c>
      <c r="Q6237" s="4" t="s">
        <v>12</v>
      </c>
      <c r="R6237" s="4" t="s">
        <v>12</v>
      </c>
      <c r="S6237" s="4" t="s">
        <v>12</v>
      </c>
      <c r="T6237" s="4" t="s">
        <v>12</v>
      </c>
      <c r="U6237" s="4" t="s">
        <v>12</v>
      </c>
    </row>
    <row r="6238" spans="1:22">
      <c r="A6238" t="n">
        <v>60678</v>
      </c>
      <c r="B6238" s="44" t="n">
        <v>36</v>
      </c>
      <c r="C6238" s="7" t="n">
        <v>8</v>
      </c>
      <c r="D6238" s="7" t="n">
        <v>22</v>
      </c>
      <c r="E6238" s="7" t="n">
        <v>0</v>
      </c>
      <c r="F6238" s="7" t="s">
        <v>697</v>
      </c>
      <c r="G6238" s="7" t="s">
        <v>698</v>
      </c>
      <c r="H6238" s="7" t="s">
        <v>13</v>
      </c>
      <c r="I6238" s="7" t="s">
        <v>13</v>
      </c>
      <c r="J6238" s="7" t="s">
        <v>13</v>
      </c>
      <c r="K6238" s="7" t="s">
        <v>13</v>
      </c>
      <c r="L6238" s="7" t="s">
        <v>13</v>
      </c>
      <c r="M6238" s="7" t="s">
        <v>13</v>
      </c>
      <c r="N6238" s="7" t="s">
        <v>13</v>
      </c>
      <c r="O6238" s="7" t="s">
        <v>13</v>
      </c>
      <c r="P6238" s="7" t="s">
        <v>13</v>
      </c>
      <c r="Q6238" s="7" t="s">
        <v>13</v>
      </c>
      <c r="R6238" s="7" t="s">
        <v>13</v>
      </c>
      <c r="S6238" s="7" t="s">
        <v>13</v>
      </c>
      <c r="T6238" s="7" t="s">
        <v>13</v>
      </c>
      <c r="U6238" s="7" t="s">
        <v>13</v>
      </c>
    </row>
    <row r="6239" spans="1:22">
      <c r="A6239" t="s">
        <v>4</v>
      </c>
      <c r="B6239" s="4" t="s">
        <v>5</v>
      </c>
      <c r="C6239" s="4" t="s">
        <v>7</v>
      </c>
      <c r="D6239" s="4" t="s">
        <v>9</v>
      </c>
      <c r="E6239" s="4" t="s">
        <v>7</v>
      </c>
      <c r="F6239" s="4" t="s">
        <v>12</v>
      </c>
      <c r="G6239" s="4" t="s">
        <v>12</v>
      </c>
      <c r="H6239" s="4" t="s">
        <v>12</v>
      </c>
      <c r="I6239" s="4" t="s">
        <v>12</v>
      </c>
      <c r="J6239" s="4" t="s">
        <v>12</v>
      </c>
      <c r="K6239" s="4" t="s">
        <v>12</v>
      </c>
      <c r="L6239" s="4" t="s">
        <v>12</v>
      </c>
      <c r="M6239" s="4" t="s">
        <v>12</v>
      </c>
      <c r="N6239" s="4" t="s">
        <v>12</v>
      </c>
      <c r="O6239" s="4" t="s">
        <v>12</v>
      </c>
      <c r="P6239" s="4" t="s">
        <v>12</v>
      </c>
      <c r="Q6239" s="4" t="s">
        <v>12</v>
      </c>
      <c r="R6239" s="4" t="s">
        <v>12</v>
      </c>
      <c r="S6239" s="4" t="s">
        <v>12</v>
      </c>
      <c r="T6239" s="4" t="s">
        <v>12</v>
      </c>
      <c r="U6239" s="4" t="s">
        <v>12</v>
      </c>
    </row>
    <row r="6240" spans="1:22">
      <c r="A6240" t="n">
        <v>60717</v>
      </c>
      <c r="B6240" s="44" t="n">
        <v>36</v>
      </c>
      <c r="C6240" s="7" t="n">
        <v>8</v>
      </c>
      <c r="D6240" s="7" t="n">
        <v>7031</v>
      </c>
      <c r="E6240" s="7" t="n">
        <v>0</v>
      </c>
      <c r="F6240" s="7" t="s">
        <v>699</v>
      </c>
      <c r="G6240" s="7" t="s">
        <v>13</v>
      </c>
      <c r="H6240" s="7" t="s">
        <v>13</v>
      </c>
      <c r="I6240" s="7" t="s">
        <v>13</v>
      </c>
      <c r="J6240" s="7" t="s">
        <v>13</v>
      </c>
      <c r="K6240" s="7" t="s">
        <v>13</v>
      </c>
      <c r="L6240" s="7" t="s">
        <v>13</v>
      </c>
      <c r="M6240" s="7" t="s">
        <v>13</v>
      </c>
      <c r="N6240" s="7" t="s">
        <v>13</v>
      </c>
      <c r="O6240" s="7" t="s">
        <v>13</v>
      </c>
      <c r="P6240" s="7" t="s">
        <v>13</v>
      </c>
      <c r="Q6240" s="7" t="s">
        <v>13</v>
      </c>
      <c r="R6240" s="7" t="s">
        <v>13</v>
      </c>
      <c r="S6240" s="7" t="s">
        <v>13</v>
      </c>
      <c r="T6240" s="7" t="s">
        <v>13</v>
      </c>
      <c r="U6240" s="7" t="s">
        <v>13</v>
      </c>
    </row>
    <row r="6241" spans="1:21">
      <c r="A6241" t="s">
        <v>4</v>
      </c>
      <c r="B6241" s="4" t="s">
        <v>5</v>
      </c>
      <c r="C6241" s="4" t="s">
        <v>7</v>
      </c>
    </row>
    <row r="6242" spans="1:21">
      <c r="A6242" t="n">
        <v>60747</v>
      </c>
      <c r="B6242" s="54" t="n">
        <v>116</v>
      </c>
      <c r="C6242" s="7" t="n">
        <v>0</v>
      </c>
    </row>
    <row r="6243" spans="1:21">
      <c r="A6243" t="s">
        <v>4</v>
      </c>
      <c r="B6243" s="4" t="s">
        <v>5</v>
      </c>
      <c r="C6243" s="4" t="s">
        <v>7</v>
      </c>
      <c r="D6243" s="4" t="s">
        <v>9</v>
      </c>
    </row>
    <row r="6244" spans="1:21">
      <c r="A6244" t="n">
        <v>60749</v>
      </c>
      <c r="B6244" s="54" t="n">
        <v>116</v>
      </c>
      <c r="C6244" s="7" t="n">
        <v>2</v>
      </c>
      <c r="D6244" s="7" t="n">
        <v>1</v>
      </c>
    </row>
    <row r="6245" spans="1:21">
      <c r="A6245" t="s">
        <v>4</v>
      </c>
      <c r="B6245" s="4" t="s">
        <v>5</v>
      </c>
      <c r="C6245" s="4" t="s">
        <v>7</v>
      </c>
      <c r="D6245" s="4" t="s">
        <v>11</v>
      </c>
    </row>
    <row r="6246" spans="1:21">
      <c r="A6246" t="n">
        <v>60753</v>
      </c>
      <c r="B6246" s="54" t="n">
        <v>116</v>
      </c>
      <c r="C6246" s="7" t="n">
        <v>5</v>
      </c>
      <c r="D6246" s="7" t="n">
        <v>1097859072</v>
      </c>
    </row>
    <row r="6247" spans="1:21">
      <c r="A6247" t="s">
        <v>4</v>
      </c>
      <c r="B6247" s="4" t="s">
        <v>5</v>
      </c>
      <c r="C6247" s="4" t="s">
        <v>7</v>
      </c>
      <c r="D6247" s="4" t="s">
        <v>9</v>
      </c>
    </row>
    <row r="6248" spans="1:21">
      <c r="A6248" t="n">
        <v>60759</v>
      </c>
      <c r="B6248" s="54" t="n">
        <v>116</v>
      </c>
      <c r="C6248" s="7" t="n">
        <v>6</v>
      </c>
      <c r="D6248" s="7" t="n">
        <v>1</v>
      </c>
    </row>
    <row r="6249" spans="1:21">
      <c r="A6249" t="s">
        <v>4</v>
      </c>
      <c r="B6249" s="4" t="s">
        <v>5</v>
      </c>
      <c r="C6249" s="4" t="s">
        <v>9</v>
      </c>
      <c r="D6249" s="4" t="s">
        <v>7</v>
      </c>
      <c r="E6249" s="4" t="s">
        <v>7</v>
      </c>
      <c r="F6249" s="4" t="s">
        <v>12</v>
      </c>
    </row>
    <row r="6250" spans="1:21">
      <c r="A6250" t="n">
        <v>60763</v>
      </c>
      <c r="B6250" s="48" t="n">
        <v>47</v>
      </c>
      <c r="C6250" s="7" t="n">
        <v>22</v>
      </c>
      <c r="D6250" s="7" t="n">
        <v>0</v>
      </c>
      <c r="E6250" s="7" t="n">
        <v>0</v>
      </c>
      <c r="F6250" s="7" t="s">
        <v>697</v>
      </c>
    </row>
    <row r="6251" spans="1:21">
      <c r="A6251" t="s">
        <v>4</v>
      </c>
      <c r="B6251" s="4" t="s">
        <v>5</v>
      </c>
      <c r="C6251" s="4" t="s">
        <v>9</v>
      </c>
      <c r="D6251" s="4" t="s">
        <v>11</v>
      </c>
      <c r="E6251" s="4" t="s">
        <v>11</v>
      </c>
      <c r="F6251" s="4" t="s">
        <v>11</v>
      </c>
      <c r="G6251" s="4" t="s">
        <v>11</v>
      </c>
      <c r="H6251" s="4" t="s">
        <v>9</v>
      </c>
      <c r="I6251" s="4" t="s">
        <v>7</v>
      </c>
    </row>
    <row r="6252" spans="1:21">
      <c r="A6252" t="n">
        <v>60778</v>
      </c>
      <c r="B6252" s="79" t="n">
        <v>66</v>
      </c>
      <c r="C6252" s="7" t="n">
        <v>7031</v>
      </c>
      <c r="D6252" s="7" t="n">
        <v>1065353216</v>
      </c>
      <c r="E6252" s="7" t="n">
        <v>1065353216</v>
      </c>
      <c r="F6252" s="7" t="n">
        <v>1065353216</v>
      </c>
      <c r="G6252" s="7" t="n">
        <v>0</v>
      </c>
      <c r="H6252" s="7" t="n">
        <v>0</v>
      </c>
      <c r="I6252" s="7" t="n">
        <v>3</v>
      </c>
    </row>
    <row r="6253" spans="1:21">
      <c r="A6253" t="s">
        <v>4</v>
      </c>
      <c r="B6253" s="4" t="s">
        <v>5</v>
      </c>
      <c r="C6253" s="4" t="s">
        <v>9</v>
      </c>
      <c r="D6253" s="4" t="s">
        <v>11</v>
      </c>
    </row>
    <row r="6254" spans="1:21">
      <c r="A6254" t="n">
        <v>60800</v>
      </c>
      <c r="B6254" s="43" t="n">
        <v>43</v>
      </c>
      <c r="C6254" s="7" t="n">
        <v>7031</v>
      </c>
      <c r="D6254" s="7" t="n">
        <v>128</v>
      </c>
    </row>
    <row r="6255" spans="1:21">
      <c r="A6255" t="s">
        <v>4</v>
      </c>
      <c r="B6255" s="4" t="s">
        <v>5</v>
      </c>
      <c r="C6255" s="4" t="s">
        <v>9</v>
      </c>
      <c r="D6255" s="4" t="s">
        <v>11</v>
      </c>
    </row>
    <row r="6256" spans="1:21">
      <c r="A6256" t="n">
        <v>60807</v>
      </c>
      <c r="B6256" s="43" t="n">
        <v>43</v>
      </c>
      <c r="C6256" s="7" t="n">
        <v>7031</v>
      </c>
      <c r="D6256" s="7" t="n">
        <v>32</v>
      </c>
    </row>
    <row r="6257" spans="1:9">
      <c r="A6257" t="s">
        <v>4</v>
      </c>
      <c r="B6257" s="4" t="s">
        <v>5</v>
      </c>
      <c r="C6257" s="4" t="s">
        <v>7</v>
      </c>
      <c r="D6257" s="4" t="s">
        <v>12</v>
      </c>
      <c r="E6257" s="4" t="s">
        <v>9</v>
      </c>
    </row>
    <row r="6258" spans="1:9">
      <c r="A6258" t="n">
        <v>60814</v>
      </c>
      <c r="B6258" s="16" t="n">
        <v>94</v>
      </c>
      <c r="C6258" s="7" t="n">
        <v>1</v>
      </c>
      <c r="D6258" s="7" t="s">
        <v>700</v>
      </c>
      <c r="E6258" s="7" t="n">
        <v>512</v>
      </c>
    </row>
    <row r="6259" spans="1:9">
      <c r="A6259" t="s">
        <v>4</v>
      </c>
      <c r="B6259" s="4" t="s">
        <v>5</v>
      </c>
      <c r="C6259" s="4" t="s">
        <v>7</v>
      </c>
      <c r="D6259" s="4" t="s">
        <v>12</v>
      </c>
      <c r="E6259" s="4" t="s">
        <v>9</v>
      </c>
    </row>
    <row r="6260" spans="1:9">
      <c r="A6260" t="n">
        <v>60826</v>
      </c>
      <c r="B6260" s="16" t="n">
        <v>94</v>
      </c>
      <c r="C6260" s="7" t="n">
        <v>1</v>
      </c>
      <c r="D6260" s="7" t="s">
        <v>701</v>
      </c>
      <c r="E6260" s="7" t="n">
        <v>512</v>
      </c>
    </row>
    <row r="6261" spans="1:9">
      <c r="A6261" t="s">
        <v>4</v>
      </c>
      <c r="B6261" s="4" t="s">
        <v>5</v>
      </c>
      <c r="C6261" s="4" t="s">
        <v>9</v>
      </c>
      <c r="D6261" s="4" t="s">
        <v>10</v>
      </c>
      <c r="E6261" s="4" t="s">
        <v>10</v>
      </c>
      <c r="F6261" s="4" t="s">
        <v>10</v>
      </c>
      <c r="G6261" s="4" t="s">
        <v>10</v>
      </c>
    </row>
    <row r="6262" spans="1:9">
      <c r="A6262" t="n">
        <v>60838</v>
      </c>
      <c r="B6262" s="42" t="n">
        <v>46</v>
      </c>
      <c r="C6262" s="7" t="n">
        <v>0</v>
      </c>
      <c r="D6262" s="7" t="n">
        <v>-5.25</v>
      </c>
      <c r="E6262" s="7" t="n">
        <v>0</v>
      </c>
      <c r="F6262" s="7" t="n">
        <v>-38</v>
      </c>
      <c r="G6262" s="7" t="n">
        <v>270</v>
      </c>
    </row>
    <row r="6263" spans="1:9">
      <c r="A6263" t="s">
        <v>4</v>
      </c>
      <c r="B6263" s="4" t="s">
        <v>5</v>
      </c>
      <c r="C6263" s="4" t="s">
        <v>9</v>
      </c>
      <c r="D6263" s="4" t="s">
        <v>10</v>
      </c>
      <c r="E6263" s="4" t="s">
        <v>10</v>
      </c>
      <c r="F6263" s="4" t="s">
        <v>10</v>
      </c>
      <c r="G6263" s="4" t="s">
        <v>10</v>
      </c>
    </row>
    <row r="6264" spans="1:9">
      <c r="A6264" t="n">
        <v>60857</v>
      </c>
      <c r="B6264" s="42" t="n">
        <v>46</v>
      </c>
      <c r="C6264" s="7" t="n">
        <v>22</v>
      </c>
      <c r="D6264" s="7" t="n">
        <v>-9.23999977111816</v>
      </c>
      <c r="E6264" s="7" t="n">
        <v>0.5</v>
      </c>
      <c r="F6264" s="7" t="n">
        <v>-46.0699996948242</v>
      </c>
      <c r="G6264" s="7" t="n">
        <v>0</v>
      </c>
    </row>
    <row r="6265" spans="1:9">
      <c r="A6265" t="s">
        <v>4</v>
      </c>
      <c r="B6265" s="4" t="s">
        <v>5</v>
      </c>
      <c r="C6265" s="4" t="s">
        <v>9</v>
      </c>
      <c r="D6265" s="4" t="s">
        <v>10</v>
      </c>
      <c r="E6265" s="4" t="s">
        <v>10</v>
      </c>
      <c r="F6265" s="4" t="s">
        <v>10</v>
      </c>
      <c r="G6265" s="4" t="s">
        <v>10</v>
      </c>
    </row>
    <row r="6266" spans="1:9">
      <c r="A6266" t="n">
        <v>60876</v>
      </c>
      <c r="B6266" s="42" t="n">
        <v>46</v>
      </c>
      <c r="C6266" s="7" t="n">
        <v>7031</v>
      </c>
      <c r="D6266" s="7" t="n">
        <v>-8.46000003814697</v>
      </c>
      <c r="E6266" s="7" t="n">
        <v>0</v>
      </c>
      <c r="F6266" s="7" t="n">
        <v>-42.7000007629395</v>
      </c>
      <c r="G6266" s="7" t="n">
        <v>225</v>
      </c>
    </row>
    <row r="6267" spans="1:9">
      <c r="A6267" t="s">
        <v>4</v>
      </c>
      <c r="B6267" s="4" t="s">
        <v>5</v>
      </c>
      <c r="C6267" s="4" t="s">
        <v>7</v>
      </c>
      <c r="D6267" s="4" t="s">
        <v>7</v>
      </c>
      <c r="E6267" s="4" t="s">
        <v>10</v>
      </c>
      <c r="F6267" s="4" t="s">
        <v>10</v>
      </c>
      <c r="G6267" s="4" t="s">
        <v>10</v>
      </c>
      <c r="H6267" s="4" t="s">
        <v>9</v>
      </c>
    </row>
    <row r="6268" spans="1:9">
      <c r="A6268" t="n">
        <v>60895</v>
      </c>
      <c r="B6268" s="55" t="n">
        <v>45</v>
      </c>
      <c r="C6268" s="7" t="n">
        <v>2</v>
      </c>
      <c r="D6268" s="7" t="n">
        <v>3</v>
      </c>
      <c r="E6268" s="7" t="n">
        <v>-7.05000019073486</v>
      </c>
      <c r="F6268" s="7" t="n">
        <v>0.779999971389771</v>
      </c>
      <c r="G6268" s="7" t="n">
        <v>-39.1500015258789</v>
      </c>
      <c r="H6268" s="7" t="n">
        <v>0</v>
      </c>
    </row>
    <row r="6269" spans="1:9">
      <c r="A6269" t="s">
        <v>4</v>
      </c>
      <c r="B6269" s="4" t="s">
        <v>5</v>
      </c>
      <c r="C6269" s="4" t="s">
        <v>7</v>
      </c>
      <c r="D6269" s="4" t="s">
        <v>7</v>
      </c>
      <c r="E6269" s="4" t="s">
        <v>10</v>
      </c>
      <c r="F6269" s="4" t="s">
        <v>10</v>
      </c>
      <c r="G6269" s="4" t="s">
        <v>10</v>
      </c>
      <c r="H6269" s="4" t="s">
        <v>9</v>
      </c>
      <c r="I6269" s="4" t="s">
        <v>7</v>
      </c>
    </row>
    <row r="6270" spans="1:9">
      <c r="A6270" t="n">
        <v>60912</v>
      </c>
      <c r="B6270" s="55" t="n">
        <v>45</v>
      </c>
      <c r="C6270" s="7" t="n">
        <v>4</v>
      </c>
      <c r="D6270" s="7" t="n">
        <v>3</v>
      </c>
      <c r="E6270" s="7" t="n">
        <v>12.6199998855591</v>
      </c>
      <c r="F6270" s="7" t="n">
        <v>55.2700004577637</v>
      </c>
      <c r="G6270" s="7" t="n">
        <v>0</v>
      </c>
      <c r="H6270" s="7" t="n">
        <v>0</v>
      </c>
      <c r="I6270" s="7" t="n">
        <v>1</v>
      </c>
    </row>
    <row r="6271" spans="1:9">
      <c r="A6271" t="s">
        <v>4</v>
      </c>
      <c r="B6271" s="4" t="s">
        <v>5</v>
      </c>
      <c r="C6271" s="4" t="s">
        <v>7</v>
      </c>
      <c r="D6271" s="4" t="s">
        <v>7</v>
      </c>
      <c r="E6271" s="4" t="s">
        <v>10</v>
      </c>
      <c r="F6271" s="4" t="s">
        <v>9</v>
      </c>
    </row>
    <row r="6272" spans="1:9">
      <c r="A6272" t="n">
        <v>60930</v>
      </c>
      <c r="B6272" s="55" t="n">
        <v>45</v>
      </c>
      <c r="C6272" s="7" t="n">
        <v>5</v>
      </c>
      <c r="D6272" s="7" t="n">
        <v>3</v>
      </c>
      <c r="E6272" s="7" t="n">
        <v>5.30000019073486</v>
      </c>
      <c r="F6272" s="7" t="n">
        <v>0</v>
      </c>
    </row>
    <row r="6273" spans="1:9">
      <c r="A6273" t="s">
        <v>4</v>
      </c>
      <c r="B6273" s="4" t="s">
        <v>5</v>
      </c>
      <c r="C6273" s="4" t="s">
        <v>7</v>
      </c>
      <c r="D6273" s="4" t="s">
        <v>7</v>
      </c>
      <c r="E6273" s="4" t="s">
        <v>10</v>
      </c>
      <c r="F6273" s="4" t="s">
        <v>9</v>
      </c>
    </row>
    <row r="6274" spans="1:9">
      <c r="A6274" t="n">
        <v>60939</v>
      </c>
      <c r="B6274" s="55" t="n">
        <v>45</v>
      </c>
      <c r="C6274" s="7" t="n">
        <v>5</v>
      </c>
      <c r="D6274" s="7" t="n">
        <v>3</v>
      </c>
      <c r="E6274" s="7" t="n">
        <v>5.09999990463257</v>
      </c>
      <c r="F6274" s="7" t="n">
        <v>1500</v>
      </c>
    </row>
    <row r="6275" spans="1:9">
      <c r="A6275" t="s">
        <v>4</v>
      </c>
      <c r="B6275" s="4" t="s">
        <v>5</v>
      </c>
      <c r="C6275" s="4" t="s">
        <v>7</v>
      </c>
      <c r="D6275" s="4" t="s">
        <v>7</v>
      </c>
      <c r="E6275" s="4" t="s">
        <v>10</v>
      </c>
      <c r="F6275" s="4" t="s">
        <v>9</v>
      </c>
    </row>
    <row r="6276" spans="1:9">
      <c r="A6276" t="n">
        <v>60948</v>
      </c>
      <c r="B6276" s="55" t="n">
        <v>45</v>
      </c>
      <c r="C6276" s="7" t="n">
        <v>11</v>
      </c>
      <c r="D6276" s="7" t="n">
        <v>3</v>
      </c>
      <c r="E6276" s="7" t="n">
        <v>40</v>
      </c>
      <c r="F6276" s="7" t="n">
        <v>0</v>
      </c>
    </row>
    <row r="6277" spans="1:9">
      <c r="A6277" t="s">
        <v>4</v>
      </c>
      <c r="B6277" s="4" t="s">
        <v>5</v>
      </c>
      <c r="C6277" s="4" t="s">
        <v>7</v>
      </c>
      <c r="D6277" s="4" t="s">
        <v>9</v>
      </c>
      <c r="E6277" s="4" t="s">
        <v>10</v>
      </c>
    </row>
    <row r="6278" spans="1:9">
      <c r="A6278" t="n">
        <v>60957</v>
      </c>
      <c r="B6278" s="25" t="n">
        <v>58</v>
      </c>
      <c r="C6278" s="7" t="n">
        <v>100</v>
      </c>
      <c r="D6278" s="7" t="n">
        <v>1000</v>
      </c>
      <c r="E6278" s="7" t="n">
        <v>1</v>
      </c>
    </row>
    <row r="6279" spans="1:9">
      <c r="A6279" t="s">
        <v>4</v>
      </c>
      <c r="B6279" s="4" t="s">
        <v>5</v>
      </c>
      <c r="C6279" s="4" t="s">
        <v>7</v>
      </c>
      <c r="D6279" s="4" t="s">
        <v>9</v>
      </c>
    </row>
    <row r="6280" spans="1:9">
      <c r="A6280" t="n">
        <v>60965</v>
      </c>
      <c r="B6280" s="25" t="n">
        <v>58</v>
      </c>
      <c r="C6280" s="7" t="n">
        <v>255</v>
      </c>
      <c r="D6280" s="7" t="n">
        <v>0</v>
      </c>
    </row>
    <row r="6281" spans="1:9">
      <c r="A6281" t="s">
        <v>4</v>
      </c>
      <c r="B6281" s="4" t="s">
        <v>5</v>
      </c>
      <c r="C6281" s="4" t="s">
        <v>7</v>
      </c>
      <c r="D6281" s="4" t="s">
        <v>9</v>
      </c>
    </row>
    <row r="6282" spans="1:9">
      <c r="A6282" t="n">
        <v>60969</v>
      </c>
      <c r="B6282" s="55" t="n">
        <v>45</v>
      </c>
      <c r="C6282" s="7" t="n">
        <v>7</v>
      </c>
      <c r="D6282" s="7" t="n">
        <v>255</v>
      </c>
    </row>
    <row r="6283" spans="1:9">
      <c r="A6283" t="s">
        <v>4</v>
      </c>
      <c r="B6283" s="4" t="s">
        <v>5</v>
      </c>
      <c r="C6283" s="4" t="s">
        <v>7</v>
      </c>
      <c r="D6283" s="4" t="s">
        <v>9</v>
      </c>
      <c r="E6283" s="4" t="s">
        <v>12</v>
      </c>
    </row>
    <row r="6284" spans="1:9">
      <c r="A6284" t="n">
        <v>60973</v>
      </c>
      <c r="B6284" s="30" t="n">
        <v>51</v>
      </c>
      <c r="C6284" s="7" t="n">
        <v>4</v>
      </c>
      <c r="D6284" s="7" t="n">
        <v>0</v>
      </c>
      <c r="E6284" s="7" t="s">
        <v>507</v>
      </c>
    </row>
    <row r="6285" spans="1:9">
      <c r="A6285" t="s">
        <v>4</v>
      </c>
      <c r="B6285" s="4" t="s">
        <v>5</v>
      </c>
      <c r="C6285" s="4" t="s">
        <v>9</v>
      </c>
    </row>
    <row r="6286" spans="1:9">
      <c r="A6286" t="n">
        <v>60988</v>
      </c>
      <c r="B6286" s="26" t="n">
        <v>16</v>
      </c>
      <c r="C6286" s="7" t="n">
        <v>0</v>
      </c>
    </row>
    <row r="6287" spans="1:9">
      <c r="A6287" t="s">
        <v>4</v>
      </c>
      <c r="B6287" s="4" t="s">
        <v>5</v>
      </c>
      <c r="C6287" s="4" t="s">
        <v>9</v>
      </c>
      <c r="D6287" s="4" t="s">
        <v>7</v>
      </c>
      <c r="E6287" s="4" t="s">
        <v>11</v>
      </c>
      <c r="F6287" s="4" t="s">
        <v>52</v>
      </c>
      <c r="G6287" s="4" t="s">
        <v>7</v>
      </c>
      <c r="H6287" s="4" t="s">
        <v>7</v>
      </c>
      <c r="I6287" s="4" t="s">
        <v>7</v>
      </c>
      <c r="J6287" s="4" t="s">
        <v>11</v>
      </c>
      <c r="K6287" s="4" t="s">
        <v>52</v>
      </c>
      <c r="L6287" s="4" t="s">
        <v>7</v>
      </c>
      <c r="M6287" s="4" t="s">
        <v>7</v>
      </c>
    </row>
    <row r="6288" spans="1:9">
      <c r="A6288" t="n">
        <v>60991</v>
      </c>
      <c r="B6288" s="31" t="n">
        <v>26</v>
      </c>
      <c r="C6288" s="7" t="n">
        <v>0</v>
      </c>
      <c r="D6288" s="7" t="n">
        <v>17</v>
      </c>
      <c r="E6288" s="7" t="n">
        <v>62174</v>
      </c>
      <c r="F6288" s="7" t="s">
        <v>702</v>
      </c>
      <c r="G6288" s="7" t="n">
        <v>2</v>
      </c>
      <c r="H6288" s="7" t="n">
        <v>3</v>
      </c>
      <c r="I6288" s="7" t="n">
        <v>17</v>
      </c>
      <c r="J6288" s="7" t="n">
        <v>62175</v>
      </c>
      <c r="K6288" s="7" t="s">
        <v>703</v>
      </c>
      <c r="L6288" s="7" t="n">
        <v>2</v>
      </c>
      <c r="M6288" s="7" t="n">
        <v>0</v>
      </c>
    </row>
    <row r="6289" spans="1:13">
      <c r="A6289" t="s">
        <v>4</v>
      </c>
      <c r="B6289" s="4" t="s">
        <v>5</v>
      </c>
    </row>
    <row r="6290" spans="1:13">
      <c r="A6290" t="n">
        <v>61150</v>
      </c>
      <c r="B6290" s="32" t="n">
        <v>28</v>
      </c>
    </row>
    <row r="6291" spans="1:13">
      <c r="A6291" t="s">
        <v>4</v>
      </c>
      <c r="B6291" s="4" t="s">
        <v>5</v>
      </c>
      <c r="C6291" s="4" t="s">
        <v>9</v>
      </c>
      <c r="D6291" s="4" t="s">
        <v>7</v>
      </c>
    </row>
    <row r="6292" spans="1:13">
      <c r="A6292" t="n">
        <v>61151</v>
      </c>
      <c r="B6292" s="60" t="n">
        <v>89</v>
      </c>
      <c r="C6292" s="7" t="n">
        <v>65533</v>
      </c>
      <c r="D6292" s="7" t="n">
        <v>1</v>
      </c>
    </row>
    <row r="6293" spans="1:13">
      <c r="A6293" t="s">
        <v>4</v>
      </c>
      <c r="B6293" s="4" t="s">
        <v>5</v>
      </c>
      <c r="C6293" s="4" t="s">
        <v>7</v>
      </c>
      <c r="D6293" s="4" t="s">
        <v>9</v>
      </c>
      <c r="E6293" s="4" t="s">
        <v>10</v>
      </c>
    </row>
    <row r="6294" spans="1:13">
      <c r="A6294" t="n">
        <v>61155</v>
      </c>
      <c r="B6294" s="25" t="n">
        <v>58</v>
      </c>
      <c r="C6294" s="7" t="n">
        <v>0</v>
      </c>
      <c r="D6294" s="7" t="n">
        <v>300</v>
      </c>
      <c r="E6294" s="7" t="n">
        <v>0.300000011920929</v>
      </c>
    </row>
    <row r="6295" spans="1:13">
      <c r="A6295" t="s">
        <v>4</v>
      </c>
      <c r="B6295" s="4" t="s">
        <v>5</v>
      </c>
      <c r="C6295" s="4" t="s">
        <v>7</v>
      </c>
      <c r="D6295" s="4" t="s">
        <v>9</v>
      </c>
    </row>
    <row r="6296" spans="1:13">
      <c r="A6296" t="n">
        <v>61163</v>
      </c>
      <c r="B6296" s="25" t="n">
        <v>58</v>
      </c>
      <c r="C6296" s="7" t="n">
        <v>255</v>
      </c>
      <c r="D6296" s="7" t="n">
        <v>0</v>
      </c>
    </row>
    <row r="6297" spans="1:13">
      <c r="A6297" t="s">
        <v>4</v>
      </c>
      <c r="B6297" s="4" t="s">
        <v>5</v>
      </c>
      <c r="C6297" s="4" t="s">
        <v>7</v>
      </c>
      <c r="D6297" s="4" t="s">
        <v>9</v>
      </c>
      <c r="E6297" s="4" t="s">
        <v>9</v>
      </c>
      <c r="F6297" s="4" t="s">
        <v>9</v>
      </c>
      <c r="G6297" s="4" t="s">
        <v>9</v>
      </c>
      <c r="H6297" s="4" t="s">
        <v>7</v>
      </c>
    </row>
    <row r="6298" spans="1:13">
      <c r="A6298" t="n">
        <v>61167</v>
      </c>
      <c r="B6298" s="35" t="n">
        <v>25</v>
      </c>
      <c r="C6298" s="7" t="n">
        <v>5</v>
      </c>
      <c r="D6298" s="7" t="n">
        <v>65535</v>
      </c>
      <c r="E6298" s="7" t="n">
        <v>500</v>
      </c>
      <c r="F6298" s="7" t="n">
        <v>800</v>
      </c>
      <c r="G6298" s="7" t="n">
        <v>140</v>
      </c>
      <c r="H6298" s="7" t="n">
        <v>0</v>
      </c>
    </row>
    <row r="6299" spans="1:13">
      <c r="A6299" t="s">
        <v>4</v>
      </c>
      <c r="B6299" s="4" t="s">
        <v>5</v>
      </c>
      <c r="C6299" s="4" t="s">
        <v>7</v>
      </c>
      <c r="D6299" s="4" t="s">
        <v>7</v>
      </c>
      <c r="E6299" s="4" t="s">
        <v>11</v>
      </c>
      <c r="F6299" s="4" t="s">
        <v>7</v>
      </c>
      <c r="G6299" s="4" t="s">
        <v>7</v>
      </c>
    </row>
    <row r="6300" spans="1:13">
      <c r="A6300" t="n">
        <v>61178</v>
      </c>
      <c r="B6300" s="23" t="n">
        <v>18</v>
      </c>
      <c r="C6300" s="7" t="n">
        <v>0</v>
      </c>
      <c r="D6300" s="7" t="n">
        <v>0</v>
      </c>
      <c r="E6300" s="7" t="n">
        <v>0</v>
      </c>
      <c r="F6300" s="7" t="n">
        <v>19</v>
      </c>
      <c r="G6300" s="7" t="n">
        <v>1</v>
      </c>
    </row>
    <row r="6301" spans="1:13">
      <c r="A6301" t="s">
        <v>4</v>
      </c>
      <c r="B6301" s="4" t="s">
        <v>5</v>
      </c>
      <c r="C6301" s="4" t="s">
        <v>7</v>
      </c>
      <c r="D6301" s="4" t="s">
        <v>7</v>
      </c>
      <c r="E6301" s="4" t="s">
        <v>9</v>
      </c>
      <c r="F6301" s="4" t="s">
        <v>10</v>
      </c>
    </row>
    <row r="6302" spans="1:13">
      <c r="A6302" t="n">
        <v>61187</v>
      </c>
      <c r="B6302" s="24" t="n">
        <v>107</v>
      </c>
      <c r="C6302" s="7" t="n">
        <v>0</v>
      </c>
      <c r="D6302" s="7" t="n">
        <v>0</v>
      </c>
      <c r="E6302" s="7" t="n">
        <v>0</v>
      </c>
      <c r="F6302" s="7" t="n">
        <v>32</v>
      </c>
    </row>
    <row r="6303" spans="1:13">
      <c r="A6303" t="s">
        <v>4</v>
      </c>
      <c r="B6303" s="4" t="s">
        <v>5</v>
      </c>
      <c r="C6303" s="4" t="s">
        <v>7</v>
      </c>
      <c r="D6303" s="4" t="s">
        <v>7</v>
      </c>
      <c r="E6303" s="4" t="s">
        <v>12</v>
      </c>
      <c r="F6303" s="4" t="s">
        <v>9</v>
      </c>
    </row>
    <row r="6304" spans="1:13">
      <c r="A6304" t="n">
        <v>61196</v>
      </c>
      <c r="B6304" s="24" t="n">
        <v>107</v>
      </c>
      <c r="C6304" s="7" t="n">
        <v>1</v>
      </c>
      <c r="D6304" s="7" t="n">
        <v>0</v>
      </c>
      <c r="E6304" s="7" t="s">
        <v>704</v>
      </c>
      <c r="F6304" s="7" t="n">
        <v>1</v>
      </c>
    </row>
    <row r="6305" spans="1:8">
      <c r="A6305" t="s">
        <v>4</v>
      </c>
      <c r="B6305" s="4" t="s">
        <v>5</v>
      </c>
      <c r="C6305" s="4" t="s">
        <v>7</v>
      </c>
      <c r="D6305" s="4" t="s">
        <v>7</v>
      </c>
      <c r="E6305" s="4" t="s">
        <v>12</v>
      </c>
      <c r="F6305" s="4" t="s">
        <v>9</v>
      </c>
    </row>
    <row r="6306" spans="1:8">
      <c r="A6306" t="n">
        <v>61211</v>
      </c>
      <c r="B6306" s="24" t="n">
        <v>107</v>
      </c>
      <c r="C6306" s="7" t="n">
        <v>1</v>
      </c>
      <c r="D6306" s="7" t="n">
        <v>0</v>
      </c>
      <c r="E6306" s="7" t="s">
        <v>515</v>
      </c>
      <c r="F6306" s="7" t="n">
        <v>2</v>
      </c>
    </row>
    <row r="6307" spans="1:8">
      <c r="A6307" t="s">
        <v>4</v>
      </c>
      <c r="B6307" s="4" t="s">
        <v>5</v>
      </c>
      <c r="C6307" s="4" t="s">
        <v>7</v>
      </c>
      <c r="D6307" s="4" t="s">
        <v>7</v>
      </c>
      <c r="E6307" s="4" t="s">
        <v>7</v>
      </c>
      <c r="F6307" s="4" t="s">
        <v>9</v>
      </c>
      <c r="G6307" s="4" t="s">
        <v>9</v>
      </c>
      <c r="H6307" s="4" t="s">
        <v>7</v>
      </c>
    </row>
    <row r="6308" spans="1:8">
      <c r="A6308" t="n">
        <v>61226</v>
      </c>
      <c r="B6308" s="24" t="n">
        <v>107</v>
      </c>
      <c r="C6308" s="7" t="n">
        <v>2</v>
      </c>
      <c r="D6308" s="7" t="n">
        <v>0</v>
      </c>
      <c r="E6308" s="7" t="n">
        <v>1</v>
      </c>
      <c r="F6308" s="7" t="n">
        <v>65535</v>
      </c>
      <c r="G6308" s="7" t="n">
        <v>65535</v>
      </c>
      <c r="H6308" s="7" t="n">
        <v>0</v>
      </c>
    </row>
    <row r="6309" spans="1:8">
      <c r="A6309" t="s">
        <v>4</v>
      </c>
      <c r="B6309" s="4" t="s">
        <v>5</v>
      </c>
      <c r="C6309" s="4" t="s">
        <v>7</v>
      </c>
      <c r="D6309" s="4" t="s">
        <v>7</v>
      </c>
      <c r="E6309" s="4" t="s">
        <v>7</v>
      </c>
    </row>
    <row r="6310" spans="1:8">
      <c r="A6310" t="n">
        <v>61235</v>
      </c>
      <c r="B6310" s="24" t="n">
        <v>107</v>
      </c>
      <c r="C6310" s="7" t="n">
        <v>4</v>
      </c>
      <c r="D6310" s="7" t="n">
        <v>0</v>
      </c>
      <c r="E6310" s="7" t="n">
        <v>0</v>
      </c>
    </row>
    <row r="6311" spans="1:8">
      <c r="A6311" t="s">
        <v>4</v>
      </c>
      <c r="B6311" s="4" t="s">
        <v>5</v>
      </c>
      <c r="C6311" s="4" t="s">
        <v>7</v>
      </c>
      <c r="D6311" s="4" t="s">
        <v>7</v>
      </c>
    </row>
    <row r="6312" spans="1:8">
      <c r="A6312" t="n">
        <v>61239</v>
      </c>
      <c r="B6312" s="24" t="n">
        <v>107</v>
      </c>
      <c r="C6312" s="7" t="n">
        <v>3</v>
      </c>
      <c r="D6312" s="7" t="n">
        <v>0</v>
      </c>
    </row>
    <row r="6313" spans="1:8">
      <c r="A6313" t="s">
        <v>4</v>
      </c>
      <c r="B6313" s="4" t="s">
        <v>5</v>
      </c>
      <c r="C6313" s="4" t="s">
        <v>7</v>
      </c>
    </row>
    <row r="6314" spans="1:8">
      <c r="A6314" t="n">
        <v>61242</v>
      </c>
      <c r="B6314" s="37" t="n">
        <v>27</v>
      </c>
      <c r="C6314" s="7" t="n">
        <v>0</v>
      </c>
    </row>
    <row r="6315" spans="1:8">
      <c r="A6315" t="s">
        <v>4</v>
      </c>
      <c r="B6315" s="4" t="s">
        <v>5</v>
      </c>
      <c r="C6315" s="4" t="s">
        <v>7</v>
      </c>
      <c r="D6315" s="4" t="s">
        <v>9</v>
      </c>
      <c r="E6315" s="4" t="s">
        <v>9</v>
      </c>
      <c r="F6315" s="4" t="s">
        <v>9</v>
      </c>
      <c r="G6315" s="4" t="s">
        <v>9</v>
      </c>
      <c r="H6315" s="4" t="s">
        <v>7</v>
      </c>
    </row>
    <row r="6316" spans="1:8">
      <c r="A6316" t="n">
        <v>61244</v>
      </c>
      <c r="B6316" s="35" t="n">
        <v>25</v>
      </c>
      <c r="C6316" s="7" t="n">
        <v>5</v>
      </c>
      <c r="D6316" s="7" t="n">
        <v>65535</v>
      </c>
      <c r="E6316" s="7" t="n">
        <v>65535</v>
      </c>
      <c r="F6316" s="7" t="n">
        <v>65535</v>
      </c>
      <c r="G6316" s="7" t="n">
        <v>65535</v>
      </c>
      <c r="H6316" s="7" t="n">
        <v>0</v>
      </c>
    </row>
    <row r="6317" spans="1:8">
      <c r="A6317" t="s">
        <v>4</v>
      </c>
      <c r="B6317" s="4" t="s">
        <v>5</v>
      </c>
      <c r="C6317" s="4" t="s">
        <v>7</v>
      </c>
      <c r="D6317" s="4" t="s">
        <v>7</v>
      </c>
      <c r="E6317" s="4" t="s">
        <v>7</v>
      </c>
      <c r="F6317" s="4" t="s">
        <v>11</v>
      </c>
      <c r="G6317" s="4" t="s">
        <v>7</v>
      </c>
      <c r="H6317" s="4" t="s">
        <v>7</v>
      </c>
      <c r="I6317" s="4" t="s">
        <v>14</v>
      </c>
    </row>
    <row r="6318" spans="1:8">
      <c r="A6318" t="n">
        <v>61255</v>
      </c>
      <c r="B6318" s="10" t="n">
        <v>5</v>
      </c>
      <c r="C6318" s="7" t="n">
        <v>35</v>
      </c>
      <c r="D6318" s="7" t="n">
        <v>0</v>
      </c>
      <c r="E6318" s="7" t="n">
        <v>0</v>
      </c>
      <c r="F6318" s="7" t="n">
        <v>1</v>
      </c>
      <c r="G6318" s="7" t="n">
        <v>2</v>
      </c>
      <c r="H6318" s="7" t="n">
        <v>1</v>
      </c>
      <c r="I6318" s="11" t="n">
        <f t="normal" ca="1">A7686</f>
        <v>0</v>
      </c>
    </row>
    <row r="6319" spans="1:8">
      <c r="A6319" t="s">
        <v>4</v>
      </c>
      <c r="B6319" s="4" t="s">
        <v>5</v>
      </c>
      <c r="C6319" s="4" t="s">
        <v>7</v>
      </c>
      <c r="D6319" s="4" t="s">
        <v>9</v>
      </c>
      <c r="E6319" s="4" t="s">
        <v>10</v>
      </c>
    </row>
    <row r="6320" spans="1:8">
      <c r="A6320" t="n">
        <v>61269</v>
      </c>
      <c r="B6320" s="25" t="n">
        <v>58</v>
      </c>
      <c r="C6320" s="7" t="n">
        <v>100</v>
      </c>
      <c r="D6320" s="7" t="n">
        <v>300</v>
      </c>
      <c r="E6320" s="7" t="n">
        <v>0.300000011920929</v>
      </c>
    </row>
    <row r="6321" spans="1:9">
      <c r="A6321" t="s">
        <v>4</v>
      </c>
      <c r="B6321" s="4" t="s">
        <v>5</v>
      </c>
      <c r="C6321" s="4" t="s">
        <v>7</v>
      </c>
      <c r="D6321" s="4" t="s">
        <v>9</v>
      </c>
    </row>
    <row r="6322" spans="1:9">
      <c r="A6322" t="n">
        <v>61277</v>
      </c>
      <c r="B6322" s="25" t="n">
        <v>58</v>
      </c>
      <c r="C6322" s="7" t="n">
        <v>255</v>
      </c>
      <c r="D6322" s="7" t="n">
        <v>0</v>
      </c>
    </row>
    <row r="6323" spans="1:9">
      <c r="A6323" t="s">
        <v>4</v>
      </c>
      <c r="B6323" s="4" t="s">
        <v>5</v>
      </c>
      <c r="C6323" s="4" t="s">
        <v>9</v>
      </c>
      <c r="D6323" s="4" t="s">
        <v>7</v>
      </c>
      <c r="E6323" s="4" t="s">
        <v>7</v>
      </c>
      <c r="F6323" s="4" t="s">
        <v>12</v>
      </c>
    </row>
    <row r="6324" spans="1:9">
      <c r="A6324" t="n">
        <v>61281</v>
      </c>
      <c r="B6324" s="48" t="n">
        <v>47</v>
      </c>
      <c r="C6324" s="7" t="n">
        <v>0</v>
      </c>
      <c r="D6324" s="7" t="n">
        <v>0</v>
      </c>
      <c r="E6324" s="7" t="n">
        <v>0</v>
      </c>
      <c r="F6324" s="7" t="s">
        <v>503</v>
      </c>
    </row>
    <row r="6325" spans="1:9">
      <c r="A6325" t="s">
        <v>4</v>
      </c>
      <c r="B6325" s="4" t="s">
        <v>5</v>
      </c>
      <c r="C6325" s="4" t="s">
        <v>9</v>
      </c>
      <c r="D6325" s="4" t="s">
        <v>11</v>
      </c>
      <c r="E6325" s="4" t="s">
        <v>7</v>
      </c>
    </row>
    <row r="6326" spans="1:9">
      <c r="A6326" t="n">
        <v>61299</v>
      </c>
      <c r="B6326" s="76" t="n">
        <v>35</v>
      </c>
      <c r="C6326" s="7" t="n">
        <v>0</v>
      </c>
      <c r="D6326" s="7" t="n">
        <v>0</v>
      </c>
      <c r="E6326" s="7" t="n">
        <v>0</v>
      </c>
    </row>
    <row r="6327" spans="1:9">
      <c r="A6327" t="s">
        <v>4</v>
      </c>
      <c r="B6327" s="4" t="s">
        <v>5</v>
      </c>
      <c r="C6327" s="4" t="s">
        <v>7</v>
      </c>
      <c r="D6327" s="4" t="s">
        <v>9</v>
      </c>
      <c r="E6327" s="4" t="s">
        <v>10</v>
      </c>
      <c r="F6327" s="4" t="s">
        <v>9</v>
      </c>
      <c r="G6327" s="4" t="s">
        <v>11</v>
      </c>
      <c r="H6327" s="4" t="s">
        <v>11</v>
      </c>
      <c r="I6327" s="4" t="s">
        <v>9</v>
      </c>
      <c r="J6327" s="4" t="s">
        <v>9</v>
      </c>
      <c r="K6327" s="4" t="s">
        <v>11</v>
      </c>
      <c r="L6327" s="4" t="s">
        <v>11</v>
      </c>
      <c r="M6327" s="4" t="s">
        <v>11</v>
      </c>
      <c r="N6327" s="4" t="s">
        <v>11</v>
      </c>
      <c r="O6327" s="4" t="s">
        <v>12</v>
      </c>
    </row>
    <row r="6328" spans="1:9">
      <c r="A6328" t="n">
        <v>61307</v>
      </c>
      <c r="B6328" s="9" t="n">
        <v>50</v>
      </c>
      <c r="C6328" s="7" t="n">
        <v>0</v>
      </c>
      <c r="D6328" s="7" t="n">
        <v>13000</v>
      </c>
      <c r="E6328" s="7" t="n">
        <v>0.699999988079071</v>
      </c>
      <c r="F6328" s="7" t="n">
        <v>0</v>
      </c>
      <c r="G6328" s="7" t="n">
        <v>0</v>
      </c>
      <c r="H6328" s="7" t="n">
        <v>1091567616</v>
      </c>
      <c r="I6328" s="7" t="n">
        <v>0</v>
      </c>
      <c r="J6328" s="7" t="n">
        <v>65533</v>
      </c>
      <c r="K6328" s="7" t="n">
        <v>0</v>
      </c>
      <c r="L6328" s="7" t="n">
        <v>0</v>
      </c>
      <c r="M6328" s="7" t="n">
        <v>0</v>
      </c>
      <c r="N6328" s="7" t="n">
        <v>0</v>
      </c>
      <c r="O6328" s="7" t="s">
        <v>13</v>
      </c>
    </row>
    <row r="6329" spans="1:9">
      <c r="A6329" t="s">
        <v>4</v>
      </c>
      <c r="B6329" s="4" t="s">
        <v>5</v>
      </c>
      <c r="C6329" s="4" t="s">
        <v>9</v>
      </c>
    </row>
    <row r="6330" spans="1:9">
      <c r="A6330" t="n">
        <v>61346</v>
      </c>
      <c r="B6330" s="26" t="n">
        <v>16</v>
      </c>
      <c r="C6330" s="7" t="n">
        <v>1000</v>
      </c>
    </row>
    <row r="6331" spans="1:9">
      <c r="A6331" t="s">
        <v>4</v>
      </c>
      <c r="B6331" s="4" t="s">
        <v>5</v>
      </c>
      <c r="C6331" s="4" t="s">
        <v>9</v>
      </c>
      <c r="D6331" s="4" t="s">
        <v>7</v>
      </c>
      <c r="E6331" s="4" t="s">
        <v>10</v>
      </c>
      <c r="F6331" s="4" t="s">
        <v>9</v>
      </c>
    </row>
    <row r="6332" spans="1:9">
      <c r="A6332" t="n">
        <v>61349</v>
      </c>
      <c r="B6332" s="47" t="n">
        <v>59</v>
      </c>
      <c r="C6332" s="7" t="n">
        <v>0</v>
      </c>
      <c r="D6332" s="7" t="n">
        <v>13</v>
      </c>
      <c r="E6332" s="7" t="n">
        <v>0.150000005960464</v>
      </c>
      <c r="F6332" s="7" t="n">
        <v>0</v>
      </c>
    </row>
    <row r="6333" spans="1:9">
      <c r="A6333" t="s">
        <v>4</v>
      </c>
      <c r="B6333" s="4" t="s">
        <v>5</v>
      </c>
      <c r="C6333" s="4" t="s">
        <v>9</v>
      </c>
    </row>
    <row r="6334" spans="1:9">
      <c r="A6334" t="n">
        <v>61359</v>
      </c>
      <c r="B6334" s="26" t="n">
        <v>16</v>
      </c>
      <c r="C6334" s="7" t="n">
        <v>1300</v>
      </c>
    </row>
    <row r="6335" spans="1:9">
      <c r="A6335" t="s">
        <v>4</v>
      </c>
      <c r="B6335" s="4" t="s">
        <v>5</v>
      </c>
      <c r="C6335" s="4" t="s">
        <v>7</v>
      </c>
      <c r="D6335" s="4" t="s">
        <v>9</v>
      </c>
      <c r="E6335" s="4" t="s">
        <v>12</v>
      </c>
    </row>
    <row r="6336" spans="1:9">
      <c r="A6336" t="n">
        <v>61362</v>
      </c>
      <c r="B6336" s="30" t="n">
        <v>51</v>
      </c>
      <c r="C6336" s="7" t="n">
        <v>4</v>
      </c>
      <c r="D6336" s="7" t="n">
        <v>0</v>
      </c>
      <c r="E6336" s="7" t="s">
        <v>304</v>
      </c>
    </row>
    <row r="6337" spans="1:15">
      <c r="A6337" t="s">
        <v>4</v>
      </c>
      <c r="B6337" s="4" t="s">
        <v>5</v>
      </c>
      <c r="C6337" s="4" t="s">
        <v>9</v>
      </c>
    </row>
    <row r="6338" spans="1:15">
      <c r="A6338" t="n">
        <v>61376</v>
      </c>
      <c r="B6338" s="26" t="n">
        <v>16</v>
      </c>
      <c r="C6338" s="7" t="n">
        <v>0</v>
      </c>
    </row>
    <row r="6339" spans="1:15">
      <c r="A6339" t="s">
        <v>4</v>
      </c>
      <c r="B6339" s="4" t="s">
        <v>5</v>
      </c>
      <c r="C6339" s="4" t="s">
        <v>9</v>
      </c>
      <c r="D6339" s="4" t="s">
        <v>7</v>
      </c>
      <c r="E6339" s="4" t="s">
        <v>11</v>
      </c>
      <c r="F6339" s="4" t="s">
        <v>52</v>
      </c>
      <c r="G6339" s="4" t="s">
        <v>7</v>
      </c>
      <c r="H6339" s="4" t="s">
        <v>7</v>
      </c>
    </row>
    <row r="6340" spans="1:15">
      <c r="A6340" t="n">
        <v>61379</v>
      </c>
      <c r="B6340" s="31" t="n">
        <v>26</v>
      </c>
      <c r="C6340" s="7" t="n">
        <v>0</v>
      </c>
      <c r="D6340" s="7" t="n">
        <v>17</v>
      </c>
      <c r="E6340" s="7" t="n">
        <v>62176</v>
      </c>
      <c r="F6340" s="7" t="s">
        <v>705</v>
      </c>
      <c r="G6340" s="7" t="n">
        <v>2</v>
      </c>
      <c r="H6340" s="7" t="n">
        <v>0</v>
      </c>
    </row>
    <row r="6341" spans="1:15">
      <c r="A6341" t="s">
        <v>4</v>
      </c>
      <c r="B6341" s="4" t="s">
        <v>5</v>
      </c>
    </row>
    <row r="6342" spans="1:15">
      <c r="A6342" t="n">
        <v>61406</v>
      </c>
      <c r="B6342" s="32" t="n">
        <v>28</v>
      </c>
    </row>
    <row r="6343" spans="1:15">
      <c r="A6343" t="s">
        <v>4</v>
      </c>
      <c r="B6343" s="4" t="s">
        <v>5</v>
      </c>
      <c r="C6343" s="4" t="s">
        <v>7</v>
      </c>
      <c r="D6343" s="4" t="s">
        <v>9</v>
      </c>
      <c r="E6343" s="4" t="s">
        <v>7</v>
      </c>
    </row>
    <row r="6344" spans="1:15">
      <c r="A6344" t="n">
        <v>61407</v>
      </c>
      <c r="B6344" s="13" t="n">
        <v>49</v>
      </c>
      <c r="C6344" s="7" t="n">
        <v>1</v>
      </c>
      <c r="D6344" s="7" t="n">
        <v>4000</v>
      </c>
      <c r="E6344" s="7" t="n">
        <v>0</v>
      </c>
    </row>
    <row r="6345" spans="1:15">
      <c r="A6345" t="s">
        <v>4</v>
      </c>
      <c r="B6345" s="4" t="s">
        <v>5</v>
      </c>
      <c r="C6345" s="4" t="s">
        <v>7</v>
      </c>
      <c r="D6345" s="4" t="s">
        <v>9</v>
      </c>
      <c r="E6345" s="4" t="s">
        <v>10</v>
      </c>
    </row>
    <row r="6346" spans="1:15">
      <c r="A6346" t="n">
        <v>61412</v>
      </c>
      <c r="B6346" s="25" t="n">
        <v>58</v>
      </c>
      <c r="C6346" s="7" t="n">
        <v>0</v>
      </c>
      <c r="D6346" s="7" t="n">
        <v>1000</v>
      </c>
      <c r="E6346" s="7" t="n">
        <v>1</v>
      </c>
    </row>
    <row r="6347" spans="1:15">
      <c r="A6347" t="s">
        <v>4</v>
      </c>
      <c r="B6347" s="4" t="s">
        <v>5</v>
      </c>
      <c r="C6347" s="4" t="s">
        <v>7</v>
      </c>
      <c r="D6347" s="4" t="s">
        <v>9</v>
      </c>
    </row>
    <row r="6348" spans="1:15">
      <c r="A6348" t="n">
        <v>61420</v>
      </c>
      <c r="B6348" s="25" t="n">
        <v>58</v>
      </c>
      <c r="C6348" s="7" t="n">
        <v>255</v>
      </c>
      <c r="D6348" s="7" t="n">
        <v>0</v>
      </c>
    </row>
    <row r="6349" spans="1:15">
      <c r="A6349" t="s">
        <v>4</v>
      </c>
      <c r="B6349" s="4" t="s">
        <v>5</v>
      </c>
      <c r="C6349" s="4" t="s">
        <v>9</v>
      </c>
    </row>
    <row r="6350" spans="1:15">
      <c r="A6350" t="n">
        <v>61424</v>
      </c>
      <c r="B6350" s="26" t="n">
        <v>16</v>
      </c>
      <c r="C6350" s="7" t="n">
        <v>500</v>
      </c>
    </row>
    <row r="6351" spans="1:15">
      <c r="A6351" t="s">
        <v>4</v>
      </c>
      <c r="B6351" s="4" t="s">
        <v>5</v>
      </c>
      <c r="C6351" s="4" t="s">
        <v>7</v>
      </c>
      <c r="D6351" s="4" t="s">
        <v>9</v>
      </c>
      <c r="E6351" s="4" t="s">
        <v>10</v>
      </c>
      <c r="F6351" s="4" t="s">
        <v>9</v>
      </c>
      <c r="G6351" s="4" t="s">
        <v>11</v>
      </c>
      <c r="H6351" s="4" t="s">
        <v>11</v>
      </c>
      <c r="I6351" s="4" t="s">
        <v>9</v>
      </c>
      <c r="J6351" s="4" t="s">
        <v>9</v>
      </c>
      <c r="K6351" s="4" t="s">
        <v>11</v>
      </c>
      <c r="L6351" s="4" t="s">
        <v>11</v>
      </c>
      <c r="M6351" s="4" t="s">
        <v>11</v>
      </c>
      <c r="N6351" s="4" t="s">
        <v>11</v>
      </c>
      <c r="O6351" s="4" t="s">
        <v>12</v>
      </c>
    </row>
    <row r="6352" spans="1:15">
      <c r="A6352" t="n">
        <v>61427</v>
      </c>
      <c r="B6352" s="9" t="n">
        <v>50</v>
      </c>
      <c r="C6352" s="7" t="n">
        <v>0</v>
      </c>
      <c r="D6352" s="7" t="n">
        <v>13000</v>
      </c>
      <c r="E6352" s="7" t="n">
        <v>1</v>
      </c>
      <c r="F6352" s="7" t="n">
        <v>0</v>
      </c>
      <c r="G6352" s="7" t="n">
        <v>0</v>
      </c>
      <c r="H6352" s="7" t="n">
        <v>0</v>
      </c>
      <c r="I6352" s="7" t="n">
        <v>0</v>
      </c>
      <c r="J6352" s="7" t="n">
        <v>65533</v>
      </c>
      <c r="K6352" s="7" t="n">
        <v>0</v>
      </c>
      <c r="L6352" s="7" t="n">
        <v>0</v>
      </c>
      <c r="M6352" s="7" t="n">
        <v>0</v>
      </c>
      <c r="N6352" s="7" t="n">
        <v>0</v>
      </c>
      <c r="O6352" s="7" t="s">
        <v>13</v>
      </c>
    </row>
    <row r="6353" spans="1:15">
      <c r="A6353" t="s">
        <v>4</v>
      </c>
      <c r="B6353" s="4" t="s">
        <v>5</v>
      </c>
      <c r="C6353" s="4" t="s">
        <v>9</v>
      </c>
    </row>
    <row r="6354" spans="1:15">
      <c r="A6354" t="n">
        <v>61466</v>
      </c>
      <c r="B6354" s="26" t="n">
        <v>16</v>
      </c>
      <c r="C6354" s="7" t="n">
        <v>1500</v>
      </c>
    </row>
    <row r="6355" spans="1:15">
      <c r="A6355" t="s">
        <v>4</v>
      </c>
      <c r="B6355" s="4" t="s">
        <v>5</v>
      </c>
      <c r="C6355" s="4" t="s">
        <v>12</v>
      </c>
      <c r="D6355" s="4" t="s">
        <v>12</v>
      </c>
    </row>
    <row r="6356" spans="1:15">
      <c r="A6356" t="n">
        <v>61469</v>
      </c>
      <c r="B6356" s="61" t="n">
        <v>70</v>
      </c>
      <c r="C6356" s="7" t="s">
        <v>32</v>
      </c>
      <c r="D6356" s="7" t="s">
        <v>706</v>
      </c>
    </row>
    <row r="6357" spans="1:15">
      <c r="A6357" t="s">
        <v>4</v>
      </c>
      <c r="B6357" s="4" t="s">
        <v>5</v>
      </c>
      <c r="C6357" s="4" t="s">
        <v>7</v>
      </c>
      <c r="D6357" s="4" t="s">
        <v>9</v>
      </c>
      <c r="E6357" s="4" t="s">
        <v>12</v>
      </c>
      <c r="F6357" s="4" t="s">
        <v>12</v>
      </c>
      <c r="G6357" s="4" t="s">
        <v>12</v>
      </c>
      <c r="H6357" s="4" t="s">
        <v>12</v>
      </c>
    </row>
    <row r="6358" spans="1:15">
      <c r="A6358" t="n">
        <v>61485</v>
      </c>
      <c r="B6358" s="30" t="n">
        <v>51</v>
      </c>
      <c r="C6358" s="7" t="n">
        <v>3</v>
      </c>
      <c r="D6358" s="7" t="n">
        <v>0</v>
      </c>
      <c r="E6358" s="7" t="s">
        <v>246</v>
      </c>
      <c r="F6358" s="7" t="s">
        <v>246</v>
      </c>
      <c r="G6358" s="7" t="s">
        <v>245</v>
      </c>
      <c r="H6358" s="7" t="s">
        <v>246</v>
      </c>
    </row>
    <row r="6359" spans="1:15">
      <c r="A6359" t="s">
        <v>4</v>
      </c>
      <c r="B6359" s="4" t="s">
        <v>5</v>
      </c>
      <c r="C6359" s="4" t="s">
        <v>9</v>
      </c>
      <c r="D6359" s="4" t="s">
        <v>7</v>
      </c>
      <c r="E6359" s="4" t="s">
        <v>7</v>
      </c>
      <c r="F6359" s="4" t="s">
        <v>12</v>
      </c>
    </row>
    <row r="6360" spans="1:15">
      <c r="A6360" t="n">
        <v>61498</v>
      </c>
      <c r="B6360" s="48" t="n">
        <v>47</v>
      </c>
      <c r="C6360" s="7" t="n">
        <v>0</v>
      </c>
      <c r="D6360" s="7" t="n">
        <v>0</v>
      </c>
      <c r="E6360" s="7" t="n">
        <v>0</v>
      </c>
      <c r="F6360" s="7" t="s">
        <v>178</v>
      </c>
    </row>
    <row r="6361" spans="1:15">
      <c r="A6361" t="s">
        <v>4</v>
      </c>
      <c r="B6361" s="4" t="s">
        <v>5</v>
      </c>
      <c r="C6361" s="4" t="s">
        <v>9</v>
      </c>
      <c r="D6361" s="4" t="s">
        <v>9</v>
      </c>
      <c r="E6361" s="4" t="s">
        <v>10</v>
      </c>
      <c r="F6361" s="4" t="s">
        <v>10</v>
      </c>
      <c r="G6361" s="4" t="s">
        <v>10</v>
      </c>
      <c r="H6361" s="4" t="s">
        <v>10</v>
      </c>
      <c r="I6361" s="4" t="s">
        <v>7</v>
      </c>
      <c r="J6361" s="4" t="s">
        <v>9</v>
      </c>
    </row>
    <row r="6362" spans="1:15">
      <c r="A6362" t="n">
        <v>61511</v>
      </c>
      <c r="B6362" s="66" t="n">
        <v>55</v>
      </c>
      <c r="C6362" s="7" t="n">
        <v>0</v>
      </c>
      <c r="D6362" s="7" t="n">
        <v>65533</v>
      </c>
      <c r="E6362" s="7" t="n">
        <v>-7.59999990463257</v>
      </c>
      <c r="F6362" s="7" t="n">
        <v>0.00999999977648258</v>
      </c>
      <c r="G6362" s="7" t="n">
        <v>-38</v>
      </c>
      <c r="H6362" s="7" t="n">
        <v>1.20000004768372</v>
      </c>
      <c r="I6362" s="7" t="n">
        <v>1</v>
      </c>
      <c r="J6362" s="7" t="n">
        <v>0</v>
      </c>
    </row>
    <row r="6363" spans="1:15">
      <c r="A6363" t="s">
        <v>4</v>
      </c>
      <c r="B6363" s="4" t="s">
        <v>5</v>
      </c>
      <c r="C6363" s="4" t="s">
        <v>7</v>
      </c>
      <c r="D6363" s="4" t="s">
        <v>9</v>
      </c>
      <c r="E6363" s="4" t="s">
        <v>12</v>
      </c>
      <c r="F6363" s="4" t="s">
        <v>12</v>
      </c>
      <c r="G6363" s="4" t="s">
        <v>7</v>
      </c>
    </row>
    <row r="6364" spans="1:15">
      <c r="A6364" t="n">
        <v>61535</v>
      </c>
      <c r="B6364" s="18" t="n">
        <v>32</v>
      </c>
      <c r="C6364" s="7" t="n">
        <v>0</v>
      </c>
      <c r="D6364" s="7" t="n">
        <v>65533</v>
      </c>
      <c r="E6364" s="7" t="s">
        <v>701</v>
      </c>
      <c r="F6364" s="7" t="s">
        <v>707</v>
      </c>
      <c r="G6364" s="7" t="n">
        <v>0</v>
      </c>
    </row>
    <row r="6365" spans="1:15">
      <c r="A6365" t="s">
        <v>4</v>
      </c>
      <c r="B6365" s="4" t="s">
        <v>5</v>
      </c>
      <c r="C6365" s="4" t="s">
        <v>7</v>
      </c>
      <c r="D6365" s="4" t="s">
        <v>7</v>
      </c>
      <c r="E6365" s="4" t="s">
        <v>10</v>
      </c>
      <c r="F6365" s="4" t="s">
        <v>10</v>
      </c>
      <c r="G6365" s="4" t="s">
        <v>10</v>
      </c>
      <c r="H6365" s="4" t="s">
        <v>9</v>
      </c>
    </row>
    <row r="6366" spans="1:15">
      <c r="A6366" t="n">
        <v>61554</v>
      </c>
      <c r="B6366" s="55" t="n">
        <v>45</v>
      </c>
      <c r="C6366" s="7" t="n">
        <v>2</v>
      </c>
      <c r="D6366" s="7" t="n">
        <v>3</v>
      </c>
      <c r="E6366" s="7" t="n">
        <v>-8.0600004196167</v>
      </c>
      <c r="F6366" s="7" t="n">
        <v>1.28999996185303</v>
      </c>
      <c r="G6366" s="7" t="n">
        <v>-38.3199996948242</v>
      </c>
      <c r="H6366" s="7" t="n">
        <v>0</v>
      </c>
    </row>
    <row r="6367" spans="1:15">
      <c r="A6367" t="s">
        <v>4</v>
      </c>
      <c r="B6367" s="4" t="s">
        <v>5</v>
      </c>
      <c r="C6367" s="4" t="s">
        <v>7</v>
      </c>
      <c r="D6367" s="4" t="s">
        <v>7</v>
      </c>
      <c r="E6367" s="4" t="s">
        <v>10</v>
      </c>
      <c r="F6367" s="4" t="s">
        <v>10</v>
      </c>
      <c r="G6367" s="4" t="s">
        <v>10</v>
      </c>
      <c r="H6367" s="4" t="s">
        <v>9</v>
      </c>
      <c r="I6367" s="4" t="s">
        <v>7</v>
      </c>
    </row>
    <row r="6368" spans="1:15">
      <c r="A6368" t="n">
        <v>61571</v>
      </c>
      <c r="B6368" s="55" t="n">
        <v>45</v>
      </c>
      <c r="C6368" s="7" t="n">
        <v>4</v>
      </c>
      <c r="D6368" s="7" t="n">
        <v>3</v>
      </c>
      <c r="E6368" s="7" t="n">
        <v>15.5299997329712</v>
      </c>
      <c r="F6368" s="7" t="n">
        <v>240.639999389648</v>
      </c>
      <c r="G6368" s="7" t="n">
        <v>0</v>
      </c>
      <c r="H6368" s="7" t="n">
        <v>0</v>
      </c>
      <c r="I6368" s="7" t="n">
        <v>0</v>
      </c>
    </row>
    <row r="6369" spans="1:10">
      <c r="A6369" t="s">
        <v>4</v>
      </c>
      <c r="B6369" s="4" t="s">
        <v>5</v>
      </c>
      <c r="C6369" s="4" t="s">
        <v>7</v>
      </c>
      <c r="D6369" s="4" t="s">
        <v>7</v>
      </c>
      <c r="E6369" s="4" t="s">
        <v>10</v>
      </c>
      <c r="F6369" s="4" t="s">
        <v>9</v>
      </c>
    </row>
    <row r="6370" spans="1:10">
      <c r="A6370" t="n">
        <v>61589</v>
      </c>
      <c r="B6370" s="55" t="n">
        <v>45</v>
      </c>
      <c r="C6370" s="7" t="n">
        <v>5</v>
      </c>
      <c r="D6370" s="7" t="n">
        <v>3</v>
      </c>
      <c r="E6370" s="7" t="n">
        <v>3.09999990463257</v>
      </c>
      <c r="F6370" s="7" t="n">
        <v>0</v>
      </c>
    </row>
    <row r="6371" spans="1:10">
      <c r="A6371" t="s">
        <v>4</v>
      </c>
      <c r="B6371" s="4" t="s">
        <v>5</v>
      </c>
      <c r="C6371" s="4" t="s">
        <v>7</v>
      </c>
      <c r="D6371" s="4" t="s">
        <v>7</v>
      </c>
      <c r="E6371" s="4" t="s">
        <v>10</v>
      </c>
      <c r="F6371" s="4" t="s">
        <v>9</v>
      </c>
    </row>
    <row r="6372" spans="1:10">
      <c r="A6372" t="n">
        <v>61598</v>
      </c>
      <c r="B6372" s="55" t="n">
        <v>45</v>
      </c>
      <c r="C6372" s="7" t="n">
        <v>5</v>
      </c>
      <c r="D6372" s="7" t="n">
        <v>3</v>
      </c>
      <c r="E6372" s="7" t="n">
        <v>3.40000009536743</v>
      </c>
      <c r="F6372" s="7" t="n">
        <v>2000</v>
      </c>
    </row>
    <row r="6373" spans="1:10">
      <c r="A6373" t="s">
        <v>4</v>
      </c>
      <c r="B6373" s="4" t="s">
        <v>5</v>
      </c>
      <c r="C6373" s="4" t="s">
        <v>7</v>
      </c>
      <c r="D6373" s="4" t="s">
        <v>7</v>
      </c>
      <c r="E6373" s="4" t="s">
        <v>10</v>
      </c>
      <c r="F6373" s="4" t="s">
        <v>9</v>
      </c>
    </row>
    <row r="6374" spans="1:10">
      <c r="A6374" t="n">
        <v>61607</v>
      </c>
      <c r="B6374" s="55" t="n">
        <v>45</v>
      </c>
      <c r="C6374" s="7" t="n">
        <v>11</v>
      </c>
      <c r="D6374" s="7" t="n">
        <v>3</v>
      </c>
      <c r="E6374" s="7" t="n">
        <v>40</v>
      </c>
      <c r="F6374" s="7" t="n">
        <v>0</v>
      </c>
    </row>
    <row r="6375" spans="1:10">
      <c r="A6375" t="s">
        <v>4</v>
      </c>
      <c r="B6375" s="4" t="s">
        <v>5</v>
      </c>
      <c r="C6375" s="4" t="s">
        <v>7</v>
      </c>
      <c r="D6375" s="4" t="s">
        <v>9</v>
      </c>
      <c r="E6375" s="4" t="s">
        <v>10</v>
      </c>
    </row>
    <row r="6376" spans="1:10">
      <c r="A6376" t="n">
        <v>61616</v>
      </c>
      <c r="B6376" s="25" t="n">
        <v>58</v>
      </c>
      <c r="C6376" s="7" t="n">
        <v>100</v>
      </c>
      <c r="D6376" s="7" t="n">
        <v>1000</v>
      </c>
      <c r="E6376" s="7" t="n">
        <v>1</v>
      </c>
    </row>
    <row r="6377" spans="1:10">
      <c r="A6377" t="s">
        <v>4</v>
      </c>
      <c r="B6377" s="4" t="s">
        <v>5</v>
      </c>
      <c r="C6377" s="4" t="s">
        <v>7</v>
      </c>
      <c r="D6377" s="4" t="s">
        <v>9</v>
      </c>
    </row>
    <row r="6378" spans="1:10">
      <c r="A6378" t="n">
        <v>61624</v>
      </c>
      <c r="B6378" s="25" t="n">
        <v>58</v>
      </c>
      <c r="C6378" s="7" t="n">
        <v>255</v>
      </c>
      <c r="D6378" s="7" t="n">
        <v>0</v>
      </c>
    </row>
    <row r="6379" spans="1:10">
      <c r="A6379" t="s">
        <v>4</v>
      </c>
      <c r="B6379" s="4" t="s">
        <v>5</v>
      </c>
      <c r="C6379" s="4" t="s">
        <v>9</v>
      </c>
      <c r="D6379" s="4" t="s">
        <v>7</v>
      </c>
    </row>
    <row r="6380" spans="1:10">
      <c r="A6380" t="n">
        <v>61628</v>
      </c>
      <c r="B6380" s="67" t="n">
        <v>56</v>
      </c>
      <c r="C6380" s="7" t="n">
        <v>0</v>
      </c>
      <c r="D6380" s="7" t="n">
        <v>0</v>
      </c>
    </row>
    <row r="6381" spans="1:10">
      <c r="A6381" t="s">
        <v>4</v>
      </c>
      <c r="B6381" s="4" t="s">
        <v>5</v>
      </c>
      <c r="C6381" s="4" t="s">
        <v>9</v>
      </c>
    </row>
    <row r="6382" spans="1:10">
      <c r="A6382" t="n">
        <v>61632</v>
      </c>
      <c r="B6382" s="26" t="n">
        <v>16</v>
      </c>
      <c r="C6382" s="7" t="n">
        <v>500</v>
      </c>
    </row>
    <row r="6383" spans="1:10">
      <c r="A6383" t="s">
        <v>4</v>
      </c>
      <c r="B6383" s="4" t="s">
        <v>5</v>
      </c>
      <c r="C6383" s="4" t="s">
        <v>7</v>
      </c>
      <c r="D6383" s="4" t="s">
        <v>9</v>
      </c>
      <c r="E6383" s="4" t="s">
        <v>10</v>
      </c>
    </row>
    <row r="6384" spans="1:10">
      <c r="A6384" t="n">
        <v>61635</v>
      </c>
      <c r="B6384" s="25" t="n">
        <v>58</v>
      </c>
      <c r="C6384" s="7" t="n">
        <v>101</v>
      </c>
      <c r="D6384" s="7" t="n">
        <v>500</v>
      </c>
      <c r="E6384" s="7" t="n">
        <v>1</v>
      </c>
    </row>
    <row r="6385" spans="1:6">
      <c r="A6385" t="s">
        <v>4</v>
      </c>
      <c r="B6385" s="4" t="s">
        <v>5</v>
      </c>
      <c r="C6385" s="4" t="s">
        <v>7</v>
      </c>
      <c r="D6385" s="4" t="s">
        <v>9</v>
      </c>
    </row>
    <row r="6386" spans="1:6">
      <c r="A6386" t="n">
        <v>61643</v>
      </c>
      <c r="B6386" s="25" t="n">
        <v>58</v>
      </c>
      <c r="C6386" s="7" t="n">
        <v>254</v>
      </c>
      <c r="D6386" s="7" t="n">
        <v>0</v>
      </c>
    </row>
    <row r="6387" spans="1:6">
      <c r="A6387" t="s">
        <v>4</v>
      </c>
      <c r="B6387" s="4" t="s">
        <v>5</v>
      </c>
      <c r="C6387" s="4" t="s">
        <v>7</v>
      </c>
    </row>
    <row r="6388" spans="1:6">
      <c r="A6388" t="n">
        <v>61647</v>
      </c>
      <c r="B6388" s="54" t="n">
        <v>116</v>
      </c>
      <c r="C6388" s="7" t="n">
        <v>0</v>
      </c>
    </row>
    <row r="6389" spans="1:6">
      <c r="A6389" t="s">
        <v>4</v>
      </c>
      <c r="B6389" s="4" t="s">
        <v>5</v>
      </c>
      <c r="C6389" s="4" t="s">
        <v>7</v>
      </c>
      <c r="D6389" s="4" t="s">
        <v>9</v>
      </c>
    </row>
    <row r="6390" spans="1:6">
      <c r="A6390" t="n">
        <v>61649</v>
      </c>
      <c r="B6390" s="54" t="n">
        <v>116</v>
      </c>
      <c r="C6390" s="7" t="n">
        <v>2</v>
      </c>
      <c r="D6390" s="7" t="n">
        <v>1</v>
      </c>
    </row>
    <row r="6391" spans="1:6">
      <c r="A6391" t="s">
        <v>4</v>
      </c>
      <c r="B6391" s="4" t="s">
        <v>5</v>
      </c>
      <c r="C6391" s="4" t="s">
        <v>7</v>
      </c>
      <c r="D6391" s="4" t="s">
        <v>11</v>
      </c>
    </row>
    <row r="6392" spans="1:6">
      <c r="A6392" t="n">
        <v>61653</v>
      </c>
      <c r="B6392" s="54" t="n">
        <v>116</v>
      </c>
      <c r="C6392" s="7" t="n">
        <v>5</v>
      </c>
      <c r="D6392" s="7" t="n">
        <v>1101004800</v>
      </c>
    </row>
    <row r="6393" spans="1:6">
      <c r="A6393" t="s">
        <v>4</v>
      </c>
      <c r="B6393" s="4" t="s">
        <v>5</v>
      </c>
      <c r="C6393" s="4" t="s">
        <v>7</v>
      </c>
      <c r="D6393" s="4" t="s">
        <v>9</v>
      </c>
    </row>
    <row r="6394" spans="1:6">
      <c r="A6394" t="n">
        <v>61659</v>
      </c>
      <c r="B6394" s="54" t="n">
        <v>116</v>
      </c>
      <c r="C6394" s="7" t="n">
        <v>6</v>
      </c>
      <c r="D6394" s="7" t="n">
        <v>1</v>
      </c>
    </row>
    <row r="6395" spans="1:6">
      <c r="A6395" t="s">
        <v>4</v>
      </c>
      <c r="B6395" s="4" t="s">
        <v>5</v>
      </c>
      <c r="C6395" s="4" t="s">
        <v>7</v>
      </c>
      <c r="D6395" s="4" t="s">
        <v>7</v>
      </c>
      <c r="E6395" s="4" t="s">
        <v>10</v>
      </c>
      <c r="F6395" s="4" t="s">
        <v>10</v>
      </c>
      <c r="G6395" s="4" t="s">
        <v>10</v>
      </c>
      <c r="H6395" s="4" t="s">
        <v>9</v>
      </c>
    </row>
    <row r="6396" spans="1:6">
      <c r="A6396" t="n">
        <v>61663</v>
      </c>
      <c r="B6396" s="55" t="n">
        <v>45</v>
      </c>
      <c r="C6396" s="7" t="n">
        <v>2</v>
      </c>
      <c r="D6396" s="7" t="n">
        <v>3</v>
      </c>
      <c r="E6396" s="7" t="n">
        <v>-7.63000011444092</v>
      </c>
      <c r="F6396" s="7" t="n">
        <v>1.48000001907349</v>
      </c>
      <c r="G6396" s="7" t="n">
        <v>-38.0800018310547</v>
      </c>
      <c r="H6396" s="7" t="n">
        <v>0</v>
      </c>
    </row>
    <row r="6397" spans="1:6">
      <c r="A6397" t="s">
        <v>4</v>
      </c>
      <c r="B6397" s="4" t="s">
        <v>5</v>
      </c>
      <c r="C6397" s="4" t="s">
        <v>7</v>
      </c>
      <c r="D6397" s="4" t="s">
        <v>7</v>
      </c>
      <c r="E6397" s="4" t="s">
        <v>10</v>
      </c>
      <c r="F6397" s="4" t="s">
        <v>10</v>
      </c>
      <c r="G6397" s="4" t="s">
        <v>10</v>
      </c>
      <c r="H6397" s="4" t="s">
        <v>9</v>
      </c>
      <c r="I6397" s="4" t="s">
        <v>7</v>
      </c>
    </row>
    <row r="6398" spans="1:6">
      <c r="A6398" t="n">
        <v>61680</v>
      </c>
      <c r="B6398" s="55" t="n">
        <v>45</v>
      </c>
      <c r="C6398" s="7" t="n">
        <v>4</v>
      </c>
      <c r="D6398" s="7" t="n">
        <v>3</v>
      </c>
      <c r="E6398" s="7" t="n">
        <v>15.1599998474121</v>
      </c>
      <c r="F6398" s="7" t="n">
        <v>103.599998474121</v>
      </c>
      <c r="G6398" s="7" t="n">
        <v>0</v>
      </c>
      <c r="H6398" s="7" t="n">
        <v>0</v>
      </c>
      <c r="I6398" s="7" t="n">
        <v>1</v>
      </c>
    </row>
    <row r="6399" spans="1:6">
      <c r="A6399" t="s">
        <v>4</v>
      </c>
      <c r="B6399" s="4" t="s">
        <v>5</v>
      </c>
      <c r="C6399" s="4" t="s">
        <v>7</v>
      </c>
      <c r="D6399" s="4" t="s">
        <v>7</v>
      </c>
      <c r="E6399" s="4" t="s">
        <v>10</v>
      </c>
      <c r="F6399" s="4" t="s">
        <v>9</v>
      </c>
    </row>
    <row r="6400" spans="1:6">
      <c r="A6400" t="n">
        <v>61698</v>
      </c>
      <c r="B6400" s="55" t="n">
        <v>45</v>
      </c>
      <c r="C6400" s="7" t="n">
        <v>5</v>
      </c>
      <c r="D6400" s="7" t="n">
        <v>3</v>
      </c>
      <c r="E6400" s="7" t="n">
        <v>1.5</v>
      </c>
      <c r="F6400" s="7" t="n">
        <v>0</v>
      </c>
    </row>
    <row r="6401" spans="1:9">
      <c r="A6401" t="s">
        <v>4</v>
      </c>
      <c r="B6401" s="4" t="s">
        <v>5</v>
      </c>
      <c r="C6401" s="4" t="s">
        <v>7</v>
      </c>
      <c r="D6401" s="4" t="s">
        <v>7</v>
      </c>
      <c r="E6401" s="4" t="s">
        <v>10</v>
      </c>
      <c r="F6401" s="4" t="s">
        <v>9</v>
      </c>
    </row>
    <row r="6402" spans="1:9">
      <c r="A6402" t="n">
        <v>61707</v>
      </c>
      <c r="B6402" s="55" t="n">
        <v>45</v>
      </c>
      <c r="C6402" s="7" t="n">
        <v>11</v>
      </c>
      <c r="D6402" s="7" t="n">
        <v>3</v>
      </c>
      <c r="E6402" s="7" t="n">
        <v>40</v>
      </c>
      <c r="F6402" s="7" t="n">
        <v>0</v>
      </c>
    </row>
    <row r="6403" spans="1:9">
      <c r="A6403" t="s">
        <v>4</v>
      </c>
      <c r="B6403" s="4" t="s">
        <v>5</v>
      </c>
      <c r="C6403" s="4" t="s">
        <v>7</v>
      </c>
      <c r="D6403" s="4" t="s">
        <v>7</v>
      </c>
      <c r="E6403" s="4" t="s">
        <v>10</v>
      </c>
      <c r="F6403" s="4" t="s">
        <v>10</v>
      </c>
      <c r="G6403" s="4" t="s">
        <v>10</v>
      </c>
      <c r="H6403" s="4" t="s">
        <v>9</v>
      </c>
      <c r="I6403" s="4" t="s">
        <v>7</v>
      </c>
    </row>
    <row r="6404" spans="1:9">
      <c r="A6404" t="n">
        <v>61716</v>
      </c>
      <c r="B6404" s="55" t="n">
        <v>45</v>
      </c>
      <c r="C6404" s="7" t="n">
        <v>4</v>
      </c>
      <c r="D6404" s="7" t="n">
        <v>3</v>
      </c>
      <c r="E6404" s="7" t="n">
        <v>15.1599998474121</v>
      </c>
      <c r="F6404" s="7" t="n">
        <v>74.25</v>
      </c>
      <c r="G6404" s="7" t="n">
        <v>0</v>
      </c>
      <c r="H6404" s="7" t="n">
        <v>10000</v>
      </c>
      <c r="I6404" s="7" t="n">
        <v>1</v>
      </c>
    </row>
    <row r="6405" spans="1:9">
      <c r="A6405" t="s">
        <v>4</v>
      </c>
      <c r="B6405" s="4" t="s">
        <v>5</v>
      </c>
      <c r="C6405" s="4" t="s">
        <v>7</v>
      </c>
      <c r="D6405" s="4" t="s">
        <v>9</v>
      </c>
    </row>
    <row r="6406" spans="1:9">
      <c r="A6406" t="n">
        <v>61734</v>
      </c>
      <c r="B6406" s="25" t="n">
        <v>58</v>
      </c>
      <c r="C6406" s="7" t="n">
        <v>255</v>
      </c>
      <c r="D6406" s="7" t="n">
        <v>0</v>
      </c>
    </row>
    <row r="6407" spans="1:9">
      <c r="A6407" t="s">
        <v>4</v>
      </c>
      <c r="B6407" s="4" t="s">
        <v>5</v>
      </c>
      <c r="C6407" s="4" t="s">
        <v>9</v>
      </c>
    </row>
    <row r="6408" spans="1:9">
      <c r="A6408" t="n">
        <v>61738</v>
      </c>
      <c r="B6408" s="26" t="n">
        <v>16</v>
      </c>
      <c r="C6408" s="7" t="n">
        <v>2000</v>
      </c>
    </row>
    <row r="6409" spans="1:9">
      <c r="A6409" t="s">
        <v>4</v>
      </c>
      <c r="B6409" s="4" t="s">
        <v>5</v>
      </c>
      <c r="C6409" s="4" t="s">
        <v>7</v>
      </c>
      <c r="D6409" s="4" t="s">
        <v>9</v>
      </c>
      <c r="E6409" s="4" t="s">
        <v>12</v>
      </c>
    </row>
    <row r="6410" spans="1:9">
      <c r="A6410" t="n">
        <v>61741</v>
      </c>
      <c r="B6410" s="30" t="n">
        <v>51</v>
      </c>
      <c r="C6410" s="7" t="n">
        <v>4</v>
      </c>
      <c r="D6410" s="7" t="n">
        <v>0</v>
      </c>
      <c r="E6410" s="7" t="s">
        <v>612</v>
      </c>
    </row>
    <row r="6411" spans="1:9">
      <c r="A6411" t="s">
        <v>4</v>
      </c>
      <c r="B6411" s="4" t="s">
        <v>5</v>
      </c>
      <c r="C6411" s="4" t="s">
        <v>9</v>
      </c>
    </row>
    <row r="6412" spans="1:9">
      <c r="A6412" t="n">
        <v>61754</v>
      </c>
      <c r="B6412" s="26" t="n">
        <v>16</v>
      </c>
      <c r="C6412" s="7" t="n">
        <v>0</v>
      </c>
    </row>
    <row r="6413" spans="1:9">
      <c r="A6413" t="s">
        <v>4</v>
      </c>
      <c r="B6413" s="4" t="s">
        <v>5</v>
      </c>
      <c r="C6413" s="4" t="s">
        <v>9</v>
      </c>
      <c r="D6413" s="4" t="s">
        <v>7</v>
      </c>
      <c r="E6413" s="4" t="s">
        <v>11</v>
      </c>
      <c r="F6413" s="4" t="s">
        <v>52</v>
      </c>
      <c r="G6413" s="4" t="s">
        <v>7</v>
      </c>
      <c r="H6413" s="4" t="s">
        <v>7</v>
      </c>
    </row>
    <row r="6414" spans="1:9">
      <c r="A6414" t="n">
        <v>61757</v>
      </c>
      <c r="B6414" s="31" t="n">
        <v>26</v>
      </c>
      <c r="C6414" s="7" t="n">
        <v>0</v>
      </c>
      <c r="D6414" s="7" t="n">
        <v>17</v>
      </c>
      <c r="E6414" s="7" t="n">
        <v>62177</v>
      </c>
      <c r="F6414" s="7" t="s">
        <v>708</v>
      </c>
      <c r="G6414" s="7" t="n">
        <v>2</v>
      </c>
      <c r="H6414" s="7" t="n">
        <v>0</v>
      </c>
    </row>
    <row r="6415" spans="1:9">
      <c r="A6415" t="s">
        <v>4</v>
      </c>
      <c r="B6415" s="4" t="s">
        <v>5</v>
      </c>
    </row>
    <row r="6416" spans="1:9">
      <c r="A6416" t="n">
        <v>61835</v>
      </c>
      <c r="B6416" s="32" t="n">
        <v>28</v>
      </c>
    </row>
    <row r="6417" spans="1:9">
      <c r="A6417" t="s">
        <v>4</v>
      </c>
      <c r="B6417" s="4" t="s">
        <v>5</v>
      </c>
      <c r="C6417" s="4" t="s">
        <v>9</v>
      </c>
    </row>
    <row r="6418" spans="1:9">
      <c r="A6418" t="n">
        <v>61836</v>
      </c>
      <c r="B6418" s="26" t="n">
        <v>16</v>
      </c>
      <c r="C6418" s="7" t="n">
        <v>500</v>
      </c>
    </row>
    <row r="6419" spans="1:9">
      <c r="A6419" t="s">
        <v>4</v>
      </c>
      <c r="B6419" s="4" t="s">
        <v>5</v>
      </c>
      <c r="C6419" s="4" t="s">
        <v>7</v>
      </c>
      <c r="D6419" s="4" t="s">
        <v>9</v>
      </c>
      <c r="E6419" s="4" t="s">
        <v>9</v>
      </c>
      <c r="F6419" s="4" t="s">
        <v>7</v>
      </c>
    </row>
    <row r="6420" spans="1:9">
      <c r="A6420" t="n">
        <v>61839</v>
      </c>
      <c r="B6420" s="35" t="n">
        <v>25</v>
      </c>
      <c r="C6420" s="7" t="n">
        <v>1</v>
      </c>
      <c r="D6420" s="7" t="n">
        <v>60</v>
      </c>
      <c r="E6420" s="7" t="n">
        <v>420</v>
      </c>
      <c r="F6420" s="7" t="n">
        <v>2</v>
      </c>
    </row>
    <row r="6421" spans="1:9">
      <c r="A6421" t="s">
        <v>4</v>
      </c>
      <c r="B6421" s="4" t="s">
        <v>5</v>
      </c>
      <c r="C6421" s="4" t="s">
        <v>12</v>
      </c>
      <c r="D6421" s="4" t="s">
        <v>9</v>
      </c>
    </row>
    <row r="6422" spans="1:9">
      <c r="A6422" t="n">
        <v>61846</v>
      </c>
      <c r="B6422" s="34" t="n">
        <v>29</v>
      </c>
      <c r="C6422" s="7" t="s">
        <v>709</v>
      </c>
      <c r="D6422" s="7" t="n">
        <v>65533</v>
      </c>
    </row>
    <row r="6423" spans="1:9">
      <c r="A6423" t="s">
        <v>4</v>
      </c>
      <c r="B6423" s="4" t="s">
        <v>5</v>
      </c>
      <c r="C6423" s="4" t="s">
        <v>7</v>
      </c>
      <c r="D6423" s="4" t="s">
        <v>9</v>
      </c>
      <c r="E6423" s="4" t="s">
        <v>12</v>
      </c>
    </row>
    <row r="6424" spans="1:9">
      <c r="A6424" t="n">
        <v>61855</v>
      </c>
      <c r="B6424" s="30" t="n">
        <v>51</v>
      </c>
      <c r="C6424" s="7" t="n">
        <v>4</v>
      </c>
      <c r="D6424" s="7" t="n">
        <v>22</v>
      </c>
      <c r="E6424" s="7" t="s">
        <v>287</v>
      </c>
    </row>
    <row r="6425" spans="1:9">
      <c r="A6425" t="s">
        <v>4</v>
      </c>
      <c r="B6425" s="4" t="s">
        <v>5</v>
      </c>
      <c r="C6425" s="4" t="s">
        <v>9</v>
      </c>
    </row>
    <row r="6426" spans="1:9">
      <c r="A6426" t="n">
        <v>61869</v>
      </c>
      <c r="B6426" s="26" t="n">
        <v>16</v>
      </c>
      <c r="C6426" s="7" t="n">
        <v>0</v>
      </c>
    </row>
    <row r="6427" spans="1:9">
      <c r="A6427" t="s">
        <v>4</v>
      </c>
      <c r="B6427" s="4" t="s">
        <v>5</v>
      </c>
      <c r="C6427" s="4" t="s">
        <v>9</v>
      </c>
      <c r="D6427" s="4" t="s">
        <v>7</v>
      </c>
      <c r="E6427" s="4" t="s">
        <v>11</v>
      </c>
      <c r="F6427" s="4" t="s">
        <v>52</v>
      </c>
      <c r="G6427" s="4" t="s">
        <v>7</v>
      </c>
      <c r="H6427" s="4" t="s">
        <v>7</v>
      </c>
    </row>
    <row r="6428" spans="1:9">
      <c r="A6428" t="n">
        <v>61872</v>
      </c>
      <c r="B6428" s="31" t="n">
        <v>26</v>
      </c>
      <c r="C6428" s="7" t="n">
        <v>22</v>
      </c>
      <c r="D6428" s="7" t="n">
        <v>17</v>
      </c>
      <c r="E6428" s="7" t="n">
        <v>30334</v>
      </c>
      <c r="F6428" s="7" t="s">
        <v>710</v>
      </c>
      <c r="G6428" s="7" t="n">
        <v>2</v>
      </c>
      <c r="H6428" s="7" t="n">
        <v>0</v>
      </c>
    </row>
    <row r="6429" spans="1:9">
      <c r="A6429" t="s">
        <v>4</v>
      </c>
      <c r="B6429" s="4" t="s">
        <v>5</v>
      </c>
    </row>
    <row r="6430" spans="1:9">
      <c r="A6430" t="n">
        <v>61906</v>
      </c>
      <c r="B6430" s="32" t="n">
        <v>28</v>
      </c>
    </row>
    <row r="6431" spans="1:9">
      <c r="A6431" t="s">
        <v>4</v>
      </c>
      <c r="B6431" s="4" t="s">
        <v>5</v>
      </c>
      <c r="C6431" s="4" t="s">
        <v>12</v>
      </c>
      <c r="D6431" s="4" t="s">
        <v>9</v>
      </c>
    </row>
    <row r="6432" spans="1:9">
      <c r="A6432" t="n">
        <v>61907</v>
      </c>
      <c r="B6432" s="34" t="n">
        <v>29</v>
      </c>
      <c r="C6432" s="7" t="s">
        <v>13</v>
      </c>
      <c r="D6432" s="7" t="n">
        <v>65533</v>
      </c>
    </row>
    <row r="6433" spans="1:8">
      <c r="A6433" t="s">
        <v>4</v>
      </c>
      <c r="B6433" s="4" t="s">
        <v>5</v>
      </c>
      <c r="C6433" s="4" t="s">
        <v>7</v>
      </c>
      <c r="D6433" s="4" t="s">
        <v>9</v>
      </c>
      <c r="E6433" s="4" t="s">
        <v>9</v>
      </c>
      <c r="F6433" s="4" t="s">
        <v>7</v>
      </c>
    </row>
    <row r="6434" spans="1:8">
      <c r="A6434" t="n">
        <v>61911</v>
      </c>
      <c r="B6434" s="35" t="n">
        <v>25</v>
      </c>
      <c r="C6434" s="7" t="n">
        <v>1</v>
      </c>
      <c r="D6434" s="7" t="n">
        <v>65535</v>
      </c>
      <c r="E6434" s="7" t="n">
        <v>65535</v>
      </c>
      <c r="F6434" s="7" t="n">
        <v>0</v>
      </c>
    </row>
    <row r="6435" spans="1:8">
      <c r="A6435" t="s">
        <v>4</v>
      </c>
      <c r="B6435" s="4" t="s">
        <v>5</v>
      </c>
      <c r="C6435" s="4" t="s">
        <v>9</v>
      </c>
      <c r="D6435" s="4" t="s">
        <v>7</v>
      </c>
      <c r="E6435" s="4" t="s">
        <v>10</v>
      </c>
      <c r="F6435" s="4" t="s">
        <v>9</v>
      </c>
    </row>
    <row r="6436" spans="1:8">
      <c r="A6436" t="n">
        <v>61918</v>
      </c>
      <c r="B6436" s="47" t="n">
        <v>59</v>
      </c>
      <c r="C6436" s="7" t="n">
        <v>0</v>
      </c>
      <c r="D6436" s="7" t="n">
        <v>1</v>
      </c>
      <c r="E6436" s="7" t="n">
        <v>0.150000005960464</v>
      </c>
      <c r="F6436" s="7" t="n">
        <v>0</v>
      </c>
    </row>
    <row r="6437" spans="1:8">
      <c r="A6437" t="s">
        <v>4</v>
      </c>
      <c r="B6437" s="4" t="s">
        <v>5</v>
      </c>
      <c r="C6437" s="4" t="s">
        <v>9</v>
      </c>
    </row>
    <row r="6438" spans="1:8">
      <c r="A6438" t="n">
        <v>61928</v>
      </c>
      <c r="B6438" s="26" t="n">
        <v>16</v>
      </c>
      <c r="C6438" s="7" t="n">
        <v>1000</v>
      </c>
    </row>
    <row r="6439" spans="1:8">
      <c r="A6439" t="s">
        <v>4</v>
      </c>
      <c r="B6439" s="4" t="s">
        <v>5</v>
      </c>
      <c r="C6439" s="4" t="s">
        <v>9</v>
      </c>
      <c r="D6439" s="4" t="s">
        <v>9</v>
      </c>
      <c r="E6439" s="4" t="s">
        <v>9</v>
      </c>
    </row>
    <row r="6440" spans="1:8">
      <c r="A6440" t="n">
        <v>61931</v>
      </c>
      <c r="B6440" s="63" t="n">
        <v>61</v>
      </c>
      <c r="C6440" s="7" t="n">
        <v>0</v>
      </c>
      <c r="D6440" s="7" t="n">
        <v>22</v>
      </c>
      <c r="E6440" s="7" t="n">
        <v>1000</v>
      </c>
    </row>
    <row r="6441" spans="1:8">
      <c r="A6441" t="s">
        <v>4</v>
      </c>
      <c r="B6441" s="4" t="s">
        <v>5</v>
      </c>
      <c r="C6441" s="4" t="s">
        <v>7</v>
      </c>
      <c r="D6441" s="4" t="s">
        <v>9</v>
      </c>
      <c r="E6441" s="4" t="s">
        <v>10</v>
      </c>
    </row>
    <row r="6442" spans="1:8">
      <c r="A6442" t="n">
        <v>61938</v>
      </c>
      <c r="B6442" s="25" t="n">
        <v>58</v>
      </c>
      <c r="C6442" s="7" t="n">
        <v>101</v>
      </c>
      <c r="D6442" s="7" t="n">
        <v>500</v>
      </c>
      <c r="E6442" s="7" t="n">
        <v>1</v>
      </c>
    </row>
    <row r="6443" spans="1:8">
      <c r="A6443" t="s">
        <v>4</v>
      </c>
      <c r="B6443" s="4" t="s">
        <v>5</v>
      </c>
      <c r="C6443" s="4" t="s">
        <v>7</v>
      </c>
      <c r="D6443" s="4" t="s">
        <v>9</v>
      </c>
    </row>
    <row r="6444" spans="1:8">
      <c r="A6444" t="n">
        <v>61946</v>
      </c>
      <c r="B6444" s="25" t="n">
        <v>58</v>
      </c>
      <c r="C6444" s="7" t="n">
        <v>254</v>
      </c>
      <c r="D6444" s="7" t="n">
        <v>0</v>
      </c>
    </row>
    <row r="6445" spans="1:8">
      <c r="A6445" t="s">
        <v>4</v>
      </c>
      <c r="B6445" s="4" t="s">
        <v>5</v>
      </c>
      <c r="C6445" s="4" t="s">
        <v>7</v>
      </c>
      <c r="D6445" s="4" t="s">
        <v>7</v>
      </c>
      <c r="E6445" s="4" t="s">
        <v>10</v>
      </c>
      <c r="F6445" s="4" t="s">
        <v>10</v>
      </c>
      <c r="G6445" s="4" t="s">
        <v>10</v>
      </c>
      <c r="H6445" s="4" t="s">
        <v>9</v>
      </c>
    </row>
    <row r="6446" spans="1:8">
      <c r="A6446" t="n">
        <v>61950</v>
      </c>
      <c r="B6446" s="55" t="n">
        <v>45</v>
      </c>
      <c r="C6446" s="7" t="n">
        <v>2</v>
      </c>
      <c r="D6446" s="7" t="n">
        <v>3</v>
      </c>
      <c r="E6446" s="7" t="n">
        <v>-7.67999982833862</v>
      </c>
      <c r="F6446" s="7" t="n">
        <v>1.39999997615814</v>
      </c>
      <c r="G6446" s="7" t="n">
        <v>-39</v>
      </c>
      <c r="H6446" s="7" t="n">
        <v>0</v>
      </c>
    </row>
    <row r="6447" spans="1:8">
      <c r="A6447" t="s">
        <v>4</v>
      </c>
      <c r="B6447" s="4" t="s">
        <v>5</v>
      </c>
      <c r="C6447" s="4" t="s">
        <v>7</v>
      </c>
      <c r="D6447" s="4" t="s">
        <v>7</v>
      </c>
      <c r="E6447" s="4" t="s">
        <v>10</v>
      </c>
      <c r="F6447" s="4" t="s">
        <v>10</v>
      </c>
      <c r="G6447" s="4" t="s">
        <v>10</v>
      </c>
      <c r="H6447" s="4" t="s">
        <v>9</v>
      </c>
      <c r="I6447" s="4" t="s">
        <v>7</v>
      </c>
    </row>
    <row r="6448" spans="1:8">
      <c r="A6448" t="n">
        <v>61967</v>
      </c>
      <c r="B6448" s="55" t="n">
        <v>45</v>
      </c>
      <c r="C6448" s="7" t="n">
        <v>4</v>
      </c>
      <c r="D6448" s="7" t="n">
        <v>3</v>
      </c>
      <c r="E6448" s="7" t="n">
        <v>11.75</v>
      </c>
      <c r="F6448" s="7" t="n">
        <v>22.0499992370605</v>
      </c>
      <c r="G6448" s="7" t="n">
        <v>0</v>
      </c>
      <c r="H6448" s="7" t="n">
        <v>0</v>
      </c>
      <c r="I6448" s="7" t="n">
        <v>1</v>
      </c>
    </row>
    <row r="6449" spans="1:9">
      <c r="A6449" t="s">
        <v>4</v>
      </c>
      <c r="B6449" s="4" t="s">
        <v>5</v>
      </c>
      <c r="C6449" s="4" t="s">
        <v>7</v>
      </c>
      <c r="D6449" s="4" t="s">
        <v>7</v>
      </c>
      <c r="E6449" s="4" t="s">
        <v>10</v>
      </c>
      <c r="F6449" s="4" t="s">
        <v>9</v>
      </c>
    </row>
    <row r="6450" spans="1:9">
      <c r="A6450" t="n">
        <v>61985</v>
      </c>
      <c r="B6450" s="55" t="n">
        <v>45</v>
      </c>
      <c r="C6450" s="7" t="n">
        <v>5</v>
      </c>
      <c r="D6450" s="7" t="n">
        <v>3</v>
      </c>
      <c r="E6450" s="7" t="n">
        <v>1.89999997615814</v>
      </c>
      <c r="F6450" s="7" t="n">
        <v>0</v>
      </c>
    </row>
    <row r="6451" spans="1:9">
      <c r="A6451" t="s">
        <v>4</v>
      </c>
      <c r="B6451" s="4" t="s">
        <v>5</v>
      </c>
      <c r="C6451" s="4" t="s">
        <v>7</v>
      </c>
      <c r="D6451" s="4" t="s">
        <v>7</v>
      </c>
      <c r="E6451" s="4" t="s">
        <v>10</v>
      </c>
      <c r="F6451" s="4" t="s">
        <v>9</v>
      </c>
    </row>
    <row r="6452" spans="1:9">
      <c r="A6452" t="n">
        <v>61994</v>
      </c>
      <c r="B6452" s="55" t="n">
        <v>45</v>
      </c>
      <c r="C6452" s="7" t="n">
        <v>11</v>
      </c>
      <c r="D6452" s="7" t="n">
        <v>3</v>
      </c>
      <c r="E6452" s="7" t="n">
        <v>40</v>
      </c>
      <c r="F6452" s="7" t="n">
        <v>0</v>
      </c>
    </row>
    <row r="6453" spans="1:9">
      <c r="A6453" t="s">
        <v>4</v>
      </c>
      <c r="B6453" s="4" t="s">
        <v>5</v>
      </c>
      <c r="C6453" s="4" t="s">
        <v>7</v>
      </c>
      <c r="D6453" s="4" t="s">
        <v>9</v>
      </c>
    </row>
    <row r="6454" spans="1:9">
      <c r="A6454" t="n">
        <v>62003</v>
      </c>
      <c r="B6454" s="25" t="n">
        <v>58</v>
      </c>
      <c r="C6454" s="7" t="n">
        <v>255</v>
      </c>
      <c r="D6454" s="7" t="n">
        <v>0</v>
      </c>
    </row>
    <row r="6455" spans="1:9">
      <c r="A6455" t="s">
        <v>4</v>
      </c>
      <c r="B6455" s="4" t="s">
        <v>5</v>
      </c>
      <c r="C6455" s="4" t="s">
        <v>7</v>
      </c>
      <c r="D6455" s="4" t="s">
        <v>9</v>
      </c>
      <c r="E6455" s="4" t="s">
        <v>12</v>
      </c>
    </row>
    <row r="6456" spans="1:9">
      <c r="A6456" t="n">
        <v>62007</v>
      </c>
      <c r="B6456" s="30" t="n">
        <v>51</v>
      </c>
      <c r="C6456" s="7" t="n">
        <v>4</v>
      </c>
      <c r="D6456" s="7" t="n">
        <v>0</v>
      </c>
      <c r="E6456" s="7" t="s">
        <v>51</v>
      </c>
    </row>
    <row r="6457" spans="1:9">
      <c r="A6457" t="s">
        <v>4</v>
      </c>
      <c r="B6457" s="4" t="s">
        <v>5</v>
      </c>
      <c r="C6457" s="4" t="s">
        <v>9</v>
      </c>
    </row>
    <row r="6458" spans="1:9">
      <c r="A6458" t="n">
        <v>62022</v>
      </c>
      <c r="B6458" s="26" t="n">
        <v>16</v>
      </c>
      <c r="C6458" s="7" t="n">
        <v>0</v>
      </c>
    </row>
    <row r="6459" spans="1:9">
      <c r="A6459" t="s">
        <v>4</v>
      </c>
      <c r="B6459" s="4" t="s">
        <v>5</v>
      </c>
      <c r="C6459" s="4" t="s">
        <v>9</v>
      </c>
      <c r="D6459" s="4" t="s">
        <v>7</v>
      </c>
      <c r="E6459" s="4" t="s">
        <v>11</v>
      </c>
      <c r="F6459" s="4" t="s">
        <v>52</v>
      </c>
      <c r="G6459" s="4" t="s">
        <v>7</v>
      </c>
      <c r="H6459" s="4" t="s">
        <v>7</v>
      </c>
    </row>
    <row r="6460" spans="1:9">
      <c r="A6460" t="n">
        <v>62025</v>
      </c>
      <c r="B6460" s="31" t="n">
        <v>26</v>
      </c>
      <c r="C6460" s="7" t="n">
        <v>0</v>
      </c>
      <c r="D6460" s="7" t="n">
        <v>17</v>
      </c>
      <c r="E6460" s="7" t="n">
        <v>65295</v>
      </c>
      <c r="F6460" s="7" t="s">
        <v>711</v>
      </c>
      <c r="G6460" s="7" t="n">
        <v>2</v>
      </c>
      <c r="H6460" s="7" t="n">
        <v>0</v>
      </c>
    </row>
    <row r="6461" spans="1:9">
      <c r="A6461" t="s">
        <v>4</v>
      </c>
      <c r="B6461" s="4" t="s">
        <v>5</v>
      </c>
    </row>
    <row r="6462" spans="1:9">
      <c r="A6462" t="n">
        <v>62042</v>
      </c>
      <c r="B6462" s="32" t="n">
        <v>28</v>
      </c>
    </row>
    <row r="6463" spans="1:9">
      <c r="A6463" t="s">
        <v>4</v>
      </c>
      <c r="B6463" s="4" t="s">
        <v>5</v>
      </c>
      <c r="C6463" s="4" t="s">
        <v>9</v>
      </c>
      <c r="D6463" s="4" t="s">
        <v>7</v>
      </c>
    </row>
    <row r="6464" spans="1:9">
      <c r="A6464" t="n">
        <v>62043</v>
      </c>
      <c r="B6464" s="60" t="n">
        <v>89</v>
      </c>
      <c r="C6464" s="7" t="n">
        <v>65533</v>
      </c>
      <c r="D6464" s="7" t="n">
        <v>1</v>
      </c>
    </row>
    <row r="6465" spans="1:8">
      <c r="A6465" t="s">
        <v>4</v>
      </c>
      <c r="B6465" s="4" t="s">
        <v>5</v>
      </c>
      <c r="C6465" s="4" t="s">
        <v>7</v>
      </c>
      <c r="D6465" s="4" t="s">
        <v>9</v>
      </c>
      <c r="E6465" s="4" t="s">
        <v>11</v>
      </c>
      <c r="F6465" s="4" t="s">
        <v>9</v>
      </c>
      <c r="G6465" s="4" t="s">
        <v>11</v>
      </c>
      <c r="H6465" s="4" t="s">
        <v>7</v>
      </c>
    </row>
    <row r="6466" spans="1:8">
      <c r="A6466" t="n">
        <v>62047</v>
      </c>
      <c r="B6466" s="13" t="n">
        <v>49</v>
      </c>
      <c r="C6466" s="7" t="n">
        <v>0</v>
      </c>
      <c r="D6466" s="7" t="n">
        <v>315</v>
      </c>
      <c r="E6466" s="7" t="n">
        <v>1065353216</v>
      </c>
      <c r="F6466" s="7" t="n">
        <v>0</v>
      </c>
      <c r="G6466" s="7" t="n">
        <v>0</v>
      </c>
      <c r="H6466" s="7" t="n">
        <v>0</v>
      </c>
    </row>
    <row r="6467" spans="1:8">
      <c r="A6467" t="s">
        <v>4</v>
      </c>
      <c r="B6467" s="4" t="s">
        <v>5</v>
      </c>
      <c r="C6467" s="4" t="s">
        <v>7</v>
      </c>
      <c r="D6467" s="4" t="s">
        <v>9</v>
      </c>
      <c r="E6467" s="4" t="s">
        <v>10</v>
      </c>
    </row>
    <row r="6468" spans="1:8">
      <c r="A6468" t="n">
        <v>62062</v>
      </c>
      <c r="B6468" s="25" t="n">
        <v>58</v>
      </c>
      <c r="C6468" s="7" t="n">
        <v>101</v>
      </c>
      <c r="D6468" s="7" t="n">
        <v>500</v>
      </c>
      <c r="E6468" s="7" t="n">
        <v>1</v>
      </c>
    </row>
    <row r="6469" spans="1:8">
      <c r="A6469" t="s">
        <v>4</v>
      </c>
      <c r="B6469" s="4" t="s">
        <v>5</v>
      </c>
      <c r="C6469" s="4" t="s">
        <v>7</v>
      </c>
      <c r="D6469" s="4" t="s">
        <v>9</v>
      </c>
    </row>
    <row r="6470" spans="1:8">
      <c r="A6470" t="n">
        <v>62070</v>
      </c>
      <c r="B6470" s="25" t="n">
        <v>58</v>
      </c>
      <c r="C6470" s="7" t="n">
        <v>254</v>
      </c>
      <c r="D6470" s="7" t="n">
        <v>0</v>
      </c>
    </row>
    <row r="6471" spans="1:8">
      <c r="A6471" t="s">
        <v>4</v>
      </c>
      <c r="B6471" s="4" t="s">
        <v>5</v>
      </c>
      <c r="C6471" s="4" t="s">
        <v>7</v>
      </c>
    </row>
    <row r="6472" spans="1:8">
      <c r="A6472" t="n">
        <v>62074</v>
      </c>
      <c r="B6472" s="54" t="n">
        <v>116</v>
      </c>
      <c r="C6472" s="7" t="n">
        <v>0</v>
      </c>
    </row>
    <row r="6473" spans="1:8">
      <c r="A6473" t="s">
        <v>4</v>
      </c>
      <c r="B6473" s="4" t="s">
        <v>5</v>
      </c>
      <c r="C6473" s="4" t="s">
        <v>7</v>
      </c>
      <c r="D6473" s="4" t="s">
        <v>9</v>
      </c>
    </row>
    <row r="6474" spans="1:8">
      <c r="A6474" t="n">
        <v>62076</v>
      </c>
      <c r="B6474" s="54" t="n">
        <v>116</v>
      </c>
      <c r="C6474" s="7" t="n">
        <v>2</v>
      </c>
      <c r="D6474" s="7" t="n">
        <v>1</v>
      </c>
    </row>
    <row r="6475" spans="1:8">
      <c r="A6475" t="s">
        <v>4</v>
      </c>
      <c r="B6475" s="4" t="s">
        <v>5</v>
      </c>
      <c r="C6475" s="4" t="s">
        <v>7</v>
      </c>
      <c r="D6475" s="4" t="s">
        <v>11</v>
      </c>
    </row>
    <row r="6476" spans="1:8">
      <c r="A6476" t="n">
        <v>62080</v>
      </c>
      <c r="B6476" s="54" t="n">
        <v>116</v>
      </c>
      <c r="C6476" s="7" t="n">
        <v>5</v>
      </c>
      <c r="D6476" s="7" t="n">
        <v>1077936128</v>
      </c>
    </row>
    <row r="6477" spans="1:8">
      <c r="A6477" t="s">
        <v>4</v>
      </c>
      <c r="B6477" s="4" t="s">
        <v>5</v>
      </c>
      <c r="C6477" s="4" t="s">
        <v>7</v>
      </c>
      <c r="D6477" s="4" t="s">
        <v>9</v>
      </c>
    </row>
    <row r="6478" spans="1:8">
      <c r="A6478" t="n">
        <v>62086</v>
      </c>
      <c r="B6478" s="54" t="n">
        <v>116</v>
      </c>
      <c r="C6478" s="7" t="n">
        <v>6</v>
      </c>
      <c r="D6478" s="7" t="n">
        <v>1</v>
      </c>
    </row>
    <row r="6479" spans="1:8">
      <c r="A6479" t="s">
        <v>4</v>
      </c>
      <c r="B6479" s="4" t="s">
        <v>5</v>
      </c>
      <c r="C6479" s="4" t="s">
        <v>7</v>
      </c>
      <c r="D6479" s="4" t="s">
        <v>7</v>
      </c>
      <c r="E6479" s="4" t="s">
        <v>10</v>
      </c>
      <c r="F6479" s="4" t="s">
        <v>10</v>
      </c>
      <c r="G6479" s="4" t="s">
        <v>10</v>
      </c>
      <c r="H6479" s="4" t="s">
        <v>9</v>
      </c>
    </row>
    <row r="6480" spans="1:8">
      <c r="A6480" t="n">
        <v>62090</v>
      </c>
      <c r="B6480" s="55" t="n">
        <v>45</v>
      </c>
      <c r="C6480" s="7" t="n">
        <v>2</v>
      </c>
      <c r="D6480" s="7" t="n">
        <v>3</v>
      </c>
      <c r="E6480" s="7" t="n">
        <v>-9.26000022888184</v>
      </c>
      <c r="F6480" s="7" t="n">
        <v>0.689999997615814</v>
      </c>
      <c r="G6480" s="7" t="n">
        <v>-45.9199981689453</v>
      </c>
      <c r="H6480" s="7" t="n">
        <v>0</v>
      </c>
    </row>
    <row r="6481" spans="1:8">
      <c r="A6481" t="s">
        <v>4</v>
      </c>
      <c r="B6481" s="4" t="s">
        <v>5</v>
      </c>
      <c r="C6481" s="4" t="s">
        <v>7</v>
      </c>
      <c r="D6481" s="4" t="s">
        <v>7</v>
      </c>
      <c r="E6481" s="4" t="s">
        <v>10</v>
      </c>
      <c r="F6481" s="4" t="s">
        <v>10</v>
      </c>
      <c r="G6481" s="4" t="s">
        <v>10</v>
      </c>
      <c r="H6481" s="4" t="s">
        <v>9</v>
      </c>
      <c r="I6481" s="4" t="s">
        <v>7</v>
      </c>
    </row>
    <row r="6482" spans="1:8">
      <c r="A6482" t="n">
        <v>62107</v>
      </c>
      <c r="B6482" s="55" t="n">
        <v>45</v>
      </c>
      <c r="C6482" s="7" t="n">
        <v>4</v>
      </c>
      <c r="D6482" s="7" t="n">
        <v>3</v>
      </c>
      <c r="E6482" s="7" t="n">
        <v>48.9700012207031</v>
      </c>
      <c r="F6482" s="7" t="n">
        <v>55.7200012207031</v>
      </c>
      <c r="G6482" s="7" t="n">
        <v>10</v>
      </c>
      <c r="H6482" s="7" t="n">
        <v>0</v>
      </c>
      <c r="I6482" s="7" t="n">
        <v>0</v>
      </c>
    </row>
    <row r="6483" spans="1:8">
      <c r="A6483" t="s">
        <v>4</v>
      </c>
      <c r="B6483" s="4" t="s">
        <v>5</v>
      </c>
      <c r="C6483" s="4" t="s">
        <v>7</v>
      </c>
      <c r="D6483" s="4" t="s">
        <v>7</v>
      </c>
      <c r="E6483" s="4" t="s">
        <v>10</v>
      </c>
      <c r="F6483" s="4" t="s">
        <v>9</v>
      </c>
    </row>
    <row r="6484" spans="1:8">
      <c r="A6484" t="n">
        <v>62125</v>
      </c>
      <c r="B6484" s="55" t="n">
        <v>45</v>
      </c>
      <c r="C6484" s="7" t="n">
        <v>5</v>
      </c>
      <c r="D6484" s="7" t="n">
        <v>3</v>
      </c>
      <c r="E6484" s="7" t="n">
        <v>2</v>
      </c>
      <c r="F6484" s="7" t="n">
        <v>0</v>
      </c>
    </row>
    <row r="6485" spans="1:8">
      <c r="A6485" t="s">
        <v>4</v>
      </c>
      <c r="B6485" s="4" t="s">
        <v>5</v>
      </c>
      <c r="C6485" s="4" t="s">
        <v>7</v>
      </c>
      <c r="D6485" s="4" t="s">
        <v>7</v>
      </c>
      <c r="E6485" s="4" t="s">
        <v>10</v>
      </c>
      <c r="F6485" s="4" t="s">
        <v>9</v>
      </c>
    </row>
    <row r="6486" spans="1:8">
      <c r="A6486" t="n">
        <v>62134</v>
      </c>
      <c r="B6486" s="55" t="n">
        <v>45</v>
      </c>
      <c r="C6486" s="7" t="n">
        <v>11</v>
      </c>
      <c r="D6486" s="7" t="n">
        <v>3</v>
      </c>
      <c r="E6486" s="7" t="n">
        <v>40</v>
      </c>
      <c r="F6486" s="7" t="n">
        <v>0</v>
      </c>
    </row>
    <row r="6487" spans="1:8">
      <c r="A6487" t="s">
        <v>4</v>
      </c>
      <c r="B6487" s="4" t="s">
        <v>5</v>
      </c>
      <c r="C6487" s="4" t="s">
        <v>7</v>
      </c>
      <c r="D6487" s="4" t="s">
        <v>7</v>
      </c>
      <c r="E6487" s="4" t="s">
        <v>10</v>
      </c>
      <c r="F6487" s="4" t="s">
        <v>10</v>
      </c>
      <c r="G6487" s="4" t="s">
        <v>10</v>
      </c>
      <c r="H6487" s="4" t="s">
        <v>9</v>
      </c>
    </row>
    <row r="6488" spans="1:8">
      <c r="A6488" t="n">
        <v>62143</v>
      </c>
      <c r="B6488" s="55" t="n">
        <v>45</v>
      </c>
      <c r="C6488" s="7" t="n">
        <v>2</v>
      </c>
      <c r="D6488" s="7" t="n">
        <v>3</v>
      </c>
      <c r="E6488" s="7" t="n">
        <v>-9.26000022888184</v>
      </c>
      <c r="F6488" s="7" t="n">
        <v>0.689999997615814</v>
      </c>
      <c r="G6488" s="7" t="n">
        <v>-45.9199981689453</v>
      </c>
      <c r="H6488" s="7" t="n">
        <v>8000</v>
      </c>
    </row>
    <row r="6489" spans="1:8">
      <c r="A6489" t="s">
        <v>4</v>
      </c>
      <c r="B6489" s="4" t="s">
        <v>5</v>
      </c>
      <c r="C6489" s="4" t="s">
        <v>7</v>
      </c>
      <c r="D6489" s="4" t="s">
        <v>7</v>
      </c>
      <c r="E6489" s="4" t="s">
        <v>10</v>
      </c>
      <c r="F6489" s="4" t="s">
        <v>10</v>
      </c>
      <c r="G6489" s="4" t="s">
        <v>10</v>
      </c>
      <c r="H6489" s="4" t="s">
        <v>9</v>
      </c>
      <c r="I6489" s="4" t="s">
        <v>7</v>
      </c>
    </row>
    <row r="6490" spans="1:8">
      <c r="A6490" t="n">
        <v>62160</v>
      </c>
      <c r="B6490" s="55" t="n">
        <v>45</v>
      </c>
      <c r="C6490" s="7" t="n">
        <v>4</v>
      </c>
      <c r="D6490" s="7" t="n">
        <v>3</v>
      </c>
      <c r="E6490" s="7" t="n">
        <v>47.1699981689453</v>
      </c>
      <c r="F6490" s="7" t="n">
        <v>312.869995117188</v>
      </c>
      <c r="G6490" s="7" t="n">
        <v>10</v>
      </c>
      <c r="H6490" s="7" t="n">
        <v>8000</v>
      </c>
      <c r="I6490" s="7" t="n">
        <v>1</v>
      </c>
    </row>
    <row r="6491" spans="1:8">
      <c r="A6491" t="s">
        <v>4</v>
      </c>
      <c r="B6491" s="4" t="s">
        <v>5</v>
      </c>
      <c r="C6491" s="4" t="s">
        <v>7</v>
      </c>
      <c r="D6491" s="4" t="s">
        <v>7</v>
      </c>
      <c r="E6491" s="4" t="s">
        <v>10</v>
      </c>
      <c r="F6491" s="4" t="s">
        <v>9</v>
      </c>
    </row>
    <row r="6492" spans="1:8">
      <c r="A6492" t="n">
        <v>62178</v>
      </c>
      <c r="B6492" s="55" t="n">
        <v>45</v>
      </c>
      <c r="C6492" s="7" t="n">
        <v>5</v>
      </c>
      <c r="D6492" s="7" t="n">
        <v>3</v>
      </c>
      <c r="E6492" s="7" t="n">
        <v>2</v>
      </c>
      <c r="F6492" s="7" t="n">
        <v>8000</v>
      </c>
    </row>
    <row r="6493" spans="1:8">
      <c r="A6493" t="s">
        <v>4</v>
      </c>
      <c r="B6493" s="4" t="s">
        <v>5</v>
      </c>
      <c r="C6493" s="4" t="s">
        <v>7</v>
      </c>
      <c r="D6493" s="4" t="s">
        <v>7</v>
      </c>
      <c r="E6493" s="4" t="s">
        <v>10</v>
      </c>
      <c r="F6493" s="4" t="s">
        <v>9</v>
      </c>
    </row>
    <row r="6494" spans="1:8">
      <c r="A6494" t="n">
        <v>62187</v>
      </c>
      <c r="B6494" s="55" t="n">
        <v>45</v>
      </c>
      <c r="C6494" s="7" t="n">
        <v>11</v>
      </c>
      <c r="D6494" s="7" t="n">
        <v>3</v>
      </c>
      <c r="E6494" s="7" t="n">
        <v>40</v>
      </c>
      <c r="F6494" s="7" t="n">
        <v>8000</v>
      </c>
    </row>
    <row r="6495" spans="1:8">
      <c r="A6495" t="s">
        <v>4</v>
      </c>
      <c r="B6495" s="4" t="s">
        <v>5</v>
      </c>
      <c r="C6495" s="4" t="s">
        <v>7</v>
      </c>
      <c r="D6495" s="4" t="s">
        <v>9</v>
      </c>
    </row>
    <row r="6496" spans="1:8">
      <c r="A6496" t="n">
        <v>62196</v>
      </c>
      <c r="B6496" s="25" t="n">
        <v>58</v>
      </c>
      <c r="C6496" s="7" t="n">
        <v>255</v>
      </c>
      <c r="D6496" s="7" t="n">
        <v>0</v>
      </c>
    </row>
    <row r="6497" spans="1:9">
      <c r="A6497" t="s">
        <v>4</v>
      </c>
      <c r="B6497" s="4" t="s">
        <v>5</v>
      </c>
      <c r="C6497" s="4" t="s">
        <v>7</v>
      </c>
      <c r="D6497" s="4" t="s">
        <v>9</v>
      </c>
    </row>
    <row r="6498" spans="1:9">
      <c r="A6498" t="n">
        <v>62200</v>
      </c>
      <c r="B6498" s="55" t="n">
        <v>45</v>
      </c>
      <c r="C6498" s="7" t="n">
        <v>7</v>
      </c>
      <c r="D6498" s="7" t="n">
        <v>255</v>
      </c>
    </row>
    <row r="6499" spans="1:9">
      <c r="A6499" t="s">
        <v>4</v>
      </c>
      <c r="B6499" s="4" t="s">
        <v>5</v>
      </c>
      <c r="C6499" s="4" t="s">
        <v>7</v>
      </c>
      <c r="D6499" s="4" t="s">
        <v>9</v>
      </c>
      <c r="E6499" s="4" t="s">
        <v>10</v>
      </c>
    </row>
    <row r="6500" spans="1:9">
      <c r="A6500" t="n">
        <v>62204</v>
      </c>
      <c r="B6500" s="25" t="n">
        <v>58</v>
      </c>
      <c r="C6500" s="7" t="n">
        <v>101</v>
      </c>
      <c r="D6500" s="7" t="n">
        <v>500</v>
      </c>
      <c r="E6500" s="7" t="n">
        <v>1</v>
      </c>
    </row>
    <row r="6501" spans="1:9">
      <c r="A6501" t="s">
        <v>4</v>
      </c>
      <c r="B6501" s="4" t="s">
        <v>5</v>
      </c>
      <c r="C6501" s="4" t="s">
        <v>7</v>
      </c>
      <c r="D6501" s="4" t="s">
        <v>9</v>
      </c>
    </row>
    <row r="6502" spans="1:9">
      <c r="A6502" t="n">
        <v>62212</v>
      </c>
      <c r="B6502" s="25" t="n">
        <v>58</v>
      </c>
      <c r="C6502" s="7" t="n">
        <v>254</v>
      </c>
      <c r="D6502" s="7" t="n">
        <v>0</v>
      </c>
    </row>
    <row r="6503" spans="1:9">
      <c r="A6503" t="s">
        <v>4</v>
      </c>
      <c r="B6503" s="4" t="s">
        <v>5</v>
      </c>
      <c r="C6503" s="4" t="s">
        <v>7</v>
      </c>
      <c r="D6503" s="4" t="s">
        <v>7</v>
      </c>
      <c r="E6503" s="4" t="s">
        <v>10</v>
      </c>
      <c r="F6503" s="4" t="s">
        <v>10</v>
      </c>
      <c r="G6503" s="4" t="s">
        <v>10</v>
      </c>
      <c r="H6503" s="4" t="s">
        <v>9</v>
      </c>
    </row>
    <row r="6504" spans="1:9">
      <c r="A6504" t="n">
        <v>62216</v>
      </c>
      <c r="B6504" s="55" t="n">
        <v>45</v>
      </c>
      <c r="C6504" s="7" t="n">
        <v>2</v>
      </c>
      <c r="D6504" s="7" t="n">
        <v>3</v>
      </c>
      <c r="E6504" s="7" t="n">
        <v>-9.53999996185303</v>
      </c>
      <c r="F6504" s="7" t="n">
        <v>0.670000016689301</v>
      </c>
      <c r="G6504" s="7" t="n">
        <v>-44.7799987792969</v>
      </c>
      <c r="H6504" s="7" t="n">
        <v>0</v>
      </c>
    </row>
    <row r="6505" spans="1:9">
      <c r="A6505" t="s">
        <v>4</v>
      </c>
      <c r="B6505" s="4" t="s">
        <v>5</v>
      </c>
      <c r="C6505" s="4" t="s">
        <v>7</v>
      </c>
      <c r="D6505" s="4" t="s">
        <v>7</v>
      </c>
      <c r="E6505" s="4" t="s">
        <v>10</v>
      </c>
      <c r="F6505" s="4" t="s">
        <v>10</v>
      </c>
      <c r="G6505" s="4" t="s">
        <v>10</v>
      </c>
      <c r="H6505" s="4" t="s">
        <v>9</v>
      </c>
      <c r="I6505" s="4" t="s">
        <v>7</v>
      </c>
    </row>
    <row r="6506" spans="1:9">
      <c r="A6506" t="n">
        <v>62233</v>
      </c>
      <c r="B6506" s="55" t="n">
        <v>45</v>
      </c>
      <c r="C6506" s="7" t="n">
        <v>4</v>
      </c>
      <c r="D6506" s="7" t="n">
        <v>3</v>
      </c>
      <c r="E6506" s="7" t="n">
        <v>27.5</v>
      </c>
      <c r="F6506" s="7" t="n">
        <v>310.899993896484</v>
      </c>
      <c r="G6506" s="7" t="n">
        <v>0</v>
      </c>
      <c r="H6506" s="7" t="n">
        <v>0</v>
      </c>
      <c r="I6506" s="7" t="n">
        <v>1</v>
      </c>
    </row>
    <row r="6507" spans="1:9">
      <c r="A6507" t="s">
        <v>4</v>
      </c>
      <c r="B6507" s="4" t="s">
        <v>5</v>
      </c>
      <c r="C6507" s="4" t="s">
        <v>7</v>
      </c>
      <c r="D6507" s="4" t="s">
        <v>7</v>
      </c>
      <c r="E6507" s="4" t="s">
        <v>10</v>
      </c>
      <c r="F6507" s="4" t="s">
        <v>9</v>
      </c>
    </row>
    <row r="6508" spans="1:9">
      <c r="A6508" t="n">
        <v>62251</v>
      </c>
      <c r="B6508" s="55" t="n">
        <v>45</v>
      </c>
      <c r="C6508" s="7" t="n">
        <v>5</v>
      </c>
      <c r="D6508" s="7" t="n">
        <v>3</v>
      </c>
      <c r="E6508" s="7" t="n">
        <v>3.40000009536743</v>
      </c>
      <c r="F6508" s="7" t="n">
        <v>0</v>
      </c>
    </row>
    <row r="6509" spans="1:9">
      <c r="A6509" t="s">
        <v>4</v>
      </c>
      <c r="B6509" s="4" t="s">
        <v>5</v>
      </c>
      <c r="C6509" s="4" t="s">
        <v>7</v>
      </c>
      <c r="D6509" s="4" t="s">
        <v>7</v>
      </c>
      <c r="E6509" s="4" t="s">
        <v>10</v>
      </c>
      <c r="F6509" s="4" t="s">
        <v>9</v>
      </c>
    </row>
    <row r="6510" spans="1:9">
      <c r="A6510" t="n">
        <v>62260</v>
      </c>
      <c r="B6510" s="55" t="n">
        <v>45</v>
      </c>
      <c r="C6510" s="7" t="n">
        <v>11</v>
      </c>
      <c r="D6510" s="7" t="n">
        <v>3</v>
      </c>
      <c r="E6510" s="7" t="n">
        <v>40</v>
      </c>
      <c r="F6510" s="7" t="n">
        <v>0</v>
      </c>
    </row>
    <row r="6511" spans="1:9">
      <c r="A6511" t="s">
        <v>4</v>
      </c>
      <c r="B6511" s="4" t="s">
        <v>5</v>
      </c>
      <c r="C6511" s="4" t="s">
        <v>7</v>
      </c>
      <c r="D6511" s="4" t="s">
        <v>7</v>
      </c>
      <c r="E6511" s="4" t="s">
        <v>10</v>
      </c>
      <c r="F6511" s="4" t="s">
        <v>10</v>
      </c>
      <c r="G6511" s="4" t="s">
        <v>10</v>
      </c>
      <c r="H6511" s="4" t="s">
        <v>9</v>
      </c>
    </row>
    <row r="6512" spans="1:9">
      <c r="A6512" t="n">
        <v>62269</v>
      </c>
      <c r="B6512" s="55" t="n">
        <v>45</v>
      </c>
      <c r="C6512" s="7" t="n">
        <v>2</v>
      </c>
      <c r="D6512" s="7" t="n">
        <v>3</v>
      </c>
      <c r="E6512" s="7" t="n">
        <v>-9.35000038146973</v>
      </c>
      <c r="F6512" s="7" t="n">
        <v>0.670000016689301</v>
      </c>
      <c r="G6512" s="7" t="n">
        <v>-45.5299987792969</v>
      </c>
      <c r="H6512" s="7" t="n">
        <v>4000</v>
      </c>
    </row>
    <row r="6513" spans="1:9">
      <c r="A6513" t="s">
        <v>4</v>
      </c>
      <c r="B6513" s="4" t="s">
        <v>5</v>
      </c>
      <c r="C6513" s="4" t="s">
        <v>7</v>
      </c>
      <c r="D6513" s="4" t="s">
        <v>7</v>
      </c>
      <c r="E6513" s="4" t="s">
        <v>10</v>
      </c>
      <c r="F6513" s="4" t="s">
        <v>10</v>
      </c>
      <c r="G6513" s="4" t="s">
        <v>10</v>
      </c>
      <c r="H6513" s="4" t="s">
        <v>9</v>
      </c>
      <c r="I6513" s="4" t="s">
        <v>7</v>
      </c>
    </row>
    <row r="6514" spans="1:9">
      <c r="A6514" t="n">
        <v>62286</v>
      </c>
      <c r="B6514" s="55" t="n">
        <v>45</v>
      </c>
      <c r="C6514" s="7" t="n">
        <v>4</v>
      </c>
      <c r="D6514" s="7" t="n">
        <v>3</v>
      </c>
      <c r="E6514" s="7" t="n">
        <v>27.5</v>
      </c>
      <c r="F6514" s="7" t="n">
        <v>296.209991455078</v>
      </c>
      <c r="G6514" s="7" t="n">
        <v>0</v>
      </c>
      <c r="H6514" s="7" t="n">
        <v>4000</v>
      </c>
      <c r="I6514" s="7" t="n">
        <v>1</v>
      </c>
    </row>
    <row r="6515" spans="1:9">
      <c r="A6515" t="s">
        <v>4</v>
      </c>
      <c r="B6515" s="4" t="s">
        <v>5</v>
      </c>
      <c r="C6515" s="4" t="s">
        <v>7</v>
      </c>
      <c r="D6515" s="4" t="s">
        <v>7</v>
      </c>
      <c r="E6515" s="4" t="s">
        <v>10</v>
      </c>
      <c r="F6515" s="4" t="s">
        <v>9</v>
      </c>
    </row>
    <row r="6516" spans="1:9">
      <c r="A6516" t="n">
        <v>62304</v>
      </c>
      <c r="B6516" s="55" t="n">
        <v>45</v>
      </c>
      <c r="C6516" s="7" t="n">
        <v>5</v>
      </c>
      <c r="D6516" s="7" t="n">
        <v>3</v>
      </c>
      <c r="E6516" s="7" t="n">
        <v>3.40000009536743</v>
      </c>
      <c r="F6516" s="7" t="n">
        <v>4000</v>
      </c>
    </row>
    <row r="6517" spans="1:9">
      <c r="A6517" t="s">
        <v>4</v>
      </c>
      <c r="B6517" s="4" t="s">
        <v>5</v>
      </c>
      <c r="C6517" s="4" t="s">
        <v>7</v>
      </c>
      <c r="D6517" s="4" t="s">
        <v>7</v>
      </c>
      <c r="E6517" s="4" t="s">
        <v>10</v>
      </c>
      <c r="F6517" s="4" t="s">
        <v>9</v>
      </c>
    </row>
    <row r="6518" spans="1:9">
      <c r="A6518" t="n">
        <v>62313</v>
      </c>
      <c r="B6518" s="55" t="n">
        <v>45</v>
      </c>
      <c r="C6518" s="7" t="n">
        <v>11</v>
      </c>
      <c r="D6518" s="7" t="n">
        <v>3</v>
      </c>
      <c r="E6518" s="7" t="n">
        <v>40</v>
      </c>
      <c r="F6518" s="7" t="n">
        <v>4000</v>
      </c>
    </row>
    <row r="6519" spans="1:9">
      <c r="A6519" t="s">
        <v>4</v>
      </c>
      <c r="B6519" s="4" t="s">
        <v>5</v>
      </c>
      <c r="C6519" s="4" t="s">
        <v>7</v>
      </c>
    </row>
    <row r="6520" spans="1:9">
      <c r="A6520" t="n">
        <v>62322</v>
      </c>
      <c r="B6520" s="54" t="n">
        <v>116</v>
      </c>
      <c r="C6520" s="7" t="n">
        <v>0</v>
      </c>
    </row>
    <row r="6521" spans="1:9">
      <c r="A6521" t="s">
        <v>4</v>
      </c>
      <c r="B6521" s="4" t="s">
        <v>5</v>
      </c>
      <c r="C6521" s="4" t="s">
        <v>7</v>
      </c>
      <c r="D6521" s="4" t="s">
        <v>9</v>
      </c>
    </row>
    <row r="6522" spans="1:9">
      <c r="A6522" t="n">
        <v>62324</v>
      </c>
      <c r="B6522" s="54" t="n">
        <v>116</v>
      </c>
      <c r="C6522" s="7" t="n">
        <v>2</v>
      </c>
      <c r="D6522" s="7" t="n">
        <v>1</v>
      </c>
    </row>
    <row r="6523" spans="1:9">
      <c r="A6523" t="s">
        <v>4</v>
      </c>
      <c r="B6523" s="4" t="s">
        <v>5</v>
      </c>
      <c r="C6523" s="4" t="s">
        <v>7</v>
      </c>
      <c r="D6523" s="4" t="s">
        <v>11</v>
      </c>
    </row>
    <row r="6524" spans="1:9">
      <c r="A6524" t="n">
        <v>62328</v>
      </c>
      <c r="B6524" s="54" t="n">
        <v>116</v>
      </c>
      <c r="C6524" s="7" t="n">
        <v>5</v>
      </c>
      <c r="D6524" s="7" t="n">
        <v>1092616192</v>
      </c>
    </row>
    <row r="6525" spans="1:9">
      <c r="A6525" t="s">
        <v>4</v>
      </c>
      <c r="B6525" s="4" t="s">
        <v>5</v>
      </c>
      <c r="C6525" s="4" t="s">
        <v>7</v>
      </c>
      <c r="D6525" s="4" t="s">
        <v>9</v>
      </c>
    </row>
    <row r="6526" spans="1:9">
      <c r="A6526" t="n">
        <v>62334</v>
      </c>
      <c r="B6526" s="54" t="n">
        <v>116</v>
      </c>
      <c r="C6526" s="7" t="n">
        <v>6</v>
      </c>
      <c r="D6526" s="7" t="n">
        <v>1</v>
      </c>
    </row>
    <row r="6527" spans="1:9">
      <c r="A6527" t="s">
        <v>4</v>
      </c>
      <c r="B6527" s="4" t="s">
        <v>5</v>
      </c>
      <c r="C6527" s="4" t="s">
        <v>12</v>
      </c>
      <c r="D6527" s="4" t="s">
        <v>12</v>
      </c>
    </row>
    <row r="6528" spans="1:9">
      <c r="A6528" t="n">
        <v>62338</v>
      </c>
      <c r="B6528" s="61" t="n">
        <v>70</v>
      </c>
      <c r="C6528" s="7" t="s">
        <v>32</v>
      </c>
      <c r="D6528" s="7" t="s">
        <v>290</v>
      </c>
    </row>
    <row r="6529" spans="1:9">
      <c r="A6529" t="s">
        <v>4</v>
      </c>
      <c r="B6529" s="4" t="s">
        <v>5</v>
      </c>
      <c r="C6529" s="4" t="s">
        <v>9</v>
      </c>
      <c r="D6529" s="4" t="s">
        <v>10</v>
      </c>
      <c r="E6529" s="4" t="s">
        <v>10</v>
      </c>
      <c r="F6529" s="4" t="s">
        <v>10</v>
      </c>
      <c r="G6529" s="4" t="s">
        <v>10</v>
      </c>
    </row>
    <row r="6530" spans="1:9">
      <c r="A6530" t="n">
        <v>62351</v>
      </c>
      <c r="B6530" s="42" t="n">
        <v>46</v>
      </c>
      <c r="C6530" s="7" t="n">
        <v>0</v>
      </c>
      <c r="D6530" s="7" t="n">
        <v>-9.92000007629395</v>
      </c>
      <c r="E6530" s="7" t="n">
        <v>0</v>
      </c>
      <c r="F6530" s="7" t="n">
        <v>-41.0999984741211</v>
      </c>
      <c r="G6530" s="7" t="n">
        <v>189.800003051758</v>
      </c>
    </row>
    <row r="6531" spans="1:9">
      <c r="A6531" t="s">
        <v>4</v>
      </c>
      <c r="B6531" s="4" t="s">
        <v>5</v>
      </c>
      <c r="C6531" s="4" t="s">
        <v>9</v>
      </c>
      <c r="D6531" s="4" t="s">
        <v>9</v>
      </c>
      <c r="E6531" s="4" t="s">
        <v>10</v>
      </c>
      <c r="F6531" s="4" t="s">
        <v>10</v>
      </c>
      <c r="G6531" s="4" t="s">
        <v>10</v>
      </c>
      <c r="H6531" s="4" t="s">
        <v>10</v>
      </c>
      <c r="I6531" s="4" t="s">
        <v>7</v>
      </c>
      <c r="J6531" s="4" t="s">
        <v>9</v>
      </c>
    </row>
    <row r="6532" spans="1:9">
      <c r="A6532" t="n">
        <v>62370</v>
      </c>
      <c r="B6532" s="66" t="n">
        <v>55</v>
      </c>
      <c r="C6532" s="7" t="n">
        <v>0</v>
      </c>
      <c r="D6532" s="7" t="n">
        <v>65533</v>
      </c>
      <c r="E6532" s="7" t="n">
        <v>-10.460000038147</v>
      </c>
      <c r="F6532" s="7" t="n">
        <v>0.00999999977648258</v>
      </c>
      <c r="G6532" s="7" t="n">
        <v>-44.2400016784668</v>
      </c>
      <c r="H6532" s="7" t="n">
        <v>0.899999976158142</v>
      </c>
      <c r="I6532" s="7" t="n">
        <v>1</v>
      </c>
      <c r="J6532" s="7" t="n">
        <v>0</v>
      </c>
    </row>
    <row r="6533" spans="1:9">
      <c r="A6533" t="s">
        <v>4</v>
      </c>
      <c r="B6533" s="4" t="s">
        <v>5</v>
      </c>
      <c r="C6533" s="4" t="s">
        <v>7</v>
      </c>
      <c r="D6533" s="4" t="s">
        <v>9</v>
      </c>
    </row>
    <row r="6534" spans="1:9">
      <c r="A6534" t="n">
        <v>62394</v>
      </c>
      <c r="B6534" s="25" t="n">
        <v>58</v>
      </c>
      <c r="C6534" s="7" t="n">
        <v>255</v>
      </c>
      <c r="D6534" s="7" t="n">
        <v>0</v>
      </c>
    </row>
    <row r="6535" spans="1:9">
      <c r="A6535" t="s">
        <v>4</v>
      </c>
      <c r="B6535" s="4" t="s">
        <v>5</v>
      </c>
      <c r="C6535" s="4" t="s">
        <v>9</v>
      </c>
      <c r="D6535" s="4" t="s">
        <v>7</v>
      </c>
    </row>
    <row r="6536" spans="1:9">
      <c r="A6536" t="n">
        <v>62398</v>
      </c>
      <c r="B6536" s="67" t="n">
        <v>56</v>
      </c>
      <c r="C6536" s="7" t="n">
        <v>0</v>
      </c>
      <c r="D6536" s="7" t="n">
        <v>0</v>
      </c>
    </row>
    <row r="6537" spans="1:9">
      <c r="A6537" t="s">
        <v>4</v>
      </c>
      <c r="B6537" s="4" t="s">
        <v>5</v>
      </c>
      <c r="C6537" s="4" t="s">
        <v>9</v>
      </c>
    </row>
    <row r="6538" spans="1:9">
      <c r="A6538" t="n">
        <v>62402</v>
      </c>
      <c r="B6538" s="26" t="n">
        <v>16</v>
      </c>
      <c r="C6538" s="7" t="n">
        <v>500</v>
      </c>
    </row>
    <row r="6539" spans="1:9">
      <c r="A6539" t="s">
        <v>4</v>
      </c>
      <c r="B6539" s="4" t="s">
        <v>5</v>
      </c>
      <c r="C6539" s="4" t="s">
        <v>7</v>
      </c>
      <c r="D6539" s="4" t="s">
        <v>10</v>
      </c>
      <c r="E6539" s="4" t="s">
        <v>9</v>
      </c>
      <c r="F6539" s="4" t="s">
        <v>7</v>
      </c>
    </row>
    <row r="6540" spans="1:9">
      <c r="A6540" t="n">
        <v>62405</v>
      </c>
      <c r="B6540" s="13" t="n">
        <v>49</v>
      </c>
      <c r="C6540" s="7" t="n">
        <v>3</v>
      </c>
      <c r="D6540" s="7" t="n">
        <v>0.699999988079071</v>
      </c>
      <c r="E6540" s="7" t="n">
        <v>500</v>
      </c>
      <c r="F6540" s="7" t="n">
        <v>0</v>
      </c>
    </row>
    <row r="6541" spans="1:9">
      <c r="A6541" t="s">
        <v>4</v>
      </c>
      <c r="B6541" s="4" t="s">
        <v>5</v>
      </c>
      <c r="C6541" s="4" t="s">
        <v>12</v>
      </c>
      <c r="D6541" s="4" t="s">
        <v>9</v>
      </c>
    </row>
    <row r="6542" spans="1:9">
      <c r="A6542" t="n">
        <v>62414</v>
      </c>
      <c r="B6542" s="34" t="n">
        <v>29</v>
      </c>
      <c r="C6542" s="7" t="s">
        <v>712</v>
      </c>
      <c r="D6542" s="7" t="n">
        <v>65533</v>
      </c>
    </row>
    <row r="6543" spans="1:9">
      <c r="A6543" t="s">
        <v>4</v>
      </c>
      <c r="B6543" s="4" t="s">
        <v>5</v>
      </c>
      <c r="C6543" s="4" t="s">
        <v>7</v>
      </c>
      <c r="D6543" s="4" t="s">
        <v>9</v>
      </c>
      <c r="E6543" s="4" t="s">
        <v>12</v>
      </c>
    </row>
    <row r="6544" spans="1:9">
      <c r="A6544" t="n">
        <v>62433</v>
      </c>
      <c r="B6544" s="30" t="n">
        <v>51</v>
      </c>
      <c r="C6544" s="7" t="n">
        <v>4</v>
      </c>
      <c r="D6544" s="7" t="n">
        <v>22</v>
      </c>
      <c r="E6544" s="7" t="s">
        <v>105</v>
      </c>
    </row>
    <row r="6545" spans="1:10">
      <c r="A6545" t="s">
        <v>4</v>
      </c>
      <c r="B6545" s="4" t="s">
        <v>5</v>
      </c>
      <c r="C6545" s="4" t="s">
        <v>9</v>
      </c>
    </row>
    <row r="6546" spans="1:10">
      <c r="A6546" t="n">
        <v>62448</v>
      </c>
      <c r="B6546" s="26" t="n">
        <v>16</v>
      </c>
      <c r="C6546" s="7" t="n">
        <v>0</v>
      </c>
    </row>
    <row r="6547" spans="1:10">
      <c r="A6547" t="s">
        <v>4</v>
      </c>
      <c r="B6547" s="4" t="s">
        <v>5</v>
      </c>
      <c r="C6547" s="4" t="s">
        <v>9</v>
      </c>
      <c r="D6547" s="4" t="s">
        <v>7</v>
      </c>
      <c r="E6547" s="4" t="s">
        <v>11</v>
      </c>
      <c r="F6547" s="4" t="s">
        <v>52</v>
      </c>
      <c r="G6547" s="4" t="s">
        <v>7</v>
      </c>
      <c r="H6547" s="4" t="s">
        <v>7</v>
      </c>
      <c r="I6547" s="4" t="s">
        <v>7</v>
      </c>
      <c r="J6547" s="4" t="s">
        <v>11</v>
      </c>
      <c r="K6547" s="4" t="s">
        <v>52</v>
      </c>
      <c r="L6547" s="4" t="s">
        <v>7</v>
      </c>
      <c r="M6547" s="4" t="s">
        <v>7</v>
      </c>
    </row>
    <row r="6548" spans="1:10">
      <c r="A6548" t="n">
        <v>62451</v>
      </c>
      <c r="B6548" s="31" t="n">
        <v>26</v>
      </c>
      <c r="C6548" s="7" t="n">
        <v>22</v>
      </c>
      <c r="D6548" s="7" t="n">
        <v>17</v>
      </c>
      <c r="E6548" s="7" t="n">
        <v>30335</v>
      </c>
      <c r="F6548" s="7" t="s">
        <v>713</v>
      </c>
      <c r="G6548" s="7" t="n">
        <v>2</v>
      </c>
      <c r="H6548" s="7" t="n">
        <v>3</v>
      </c>
      <c r="I6548" s="7" t="n">
        <v>17</v>
      </c>
      <c r="J6548" s="7" t="n">
        <v>30336</v>
      </c>
      <c r="K6548" s="7" t="s">
        <v>714</v>
      </c>
      <c r="L6548" s="7" t="n">
        <v>2</v>
      </c>
      <c r="M6548" s="7" t="n">
        <v>0</v>
      </c>
    </row>
    <row r="6549" spans="1:10">
      <c r="A6549" t="s">
        <v>4</v>
      </c>
      <c r="B6549" s="4" t="s">
        <v>5</v>
      </c>
    </row>
    <row r="6550" spans="1:10">
      <c r="A6550" t="n">
        <v>62503</v>
      </c>
      <c r="B6550" s="32" t="n">
        <v>28</v>
      </c>
    </row>
    <row r="6551" spans="1:10">
      <c r="A6551" t="s">
        <v>4</v>
      </c>
      <c r="B6551" s="4" t="s">
        <v>5</v>
      </c>
      <c r="C6551" s="4" t="s">
        <v>12</v>
      </c>
      <c r="D6551" s="4" t="s">
        <v>9</v>
      </c>
    </row>
    <row r="6552" spans="1:10">
      <c r="A6552" t="n">
        <v>62504</v>
      </c>
      <c r="B6552" s="34" t="n">
        <v>29</v>
      </c>
      <c r="C6552" s="7" t="s">
        <v>13</v>
      </c>
      <c r="D6552" s="7" t="n">
        <v>65533</v>
      </c>
    </row>
    <row r="6553" spans="1:10">
      <c r="A6553" t="s">
        <v>4</v>
      </c>
      <c r="B6553" s="4" t="s">
        <v>5</v>
      </c>
      <c r="C6553" s="4" t="s">
        <v>9</v>
      </c>
      <c r="D6553" s="4" t="s">
        <v>7</v>
      </c>
      <c r="E6553" s="4" t="s">
        <v>10</v>
      </c>
      <c r="F6553" s="4" t="s">
        <v>9</v>
      </c>
    </row>
    <row r="6554" spans="1:10">
      <c r="A6554" t="n">
        <v>62508</v>
      </c>
      <c r="B6554" s="47" t="n">
        <v>59</v>
      </c>
      <c r="C6554" s="7" t="n">
        <v>0</v>
      </c>
      <c r="D6554" s="7" t="n">
        <v>8</v>
      </c>
      <c r="E6554" s="7" t="n">
        <v>0.150000005960464</v>
      </c>
      <c r="F6554" s="7" t="n">
        <v>0</v>
      </c>
    </row>
    <row r="6555" spans="1:10">
      <c r="A6555" t="s">
        <v>4</v>
      </c>
      <c r="B6555" s="4" t="s">
        <v>5</v>
      </c>
      <c r="C6555" s="4" t="s">
        <v>9</v>
      </c>
    </row>
    <row r="6556" spans="1:10">
      <c r="A6556" t="n">
        <v>62518</v>
      </c>
      <c r="B6556" s="26" t="n">
        <v>16</v>
      </c>
      <c r="C6556" s="7" t="n">
        <v>2000</v>
      </c>
    </row>
    <row r="6557" spans="1:10">
      <c r="A6557" t="s">
        <v>4</v>
      </c>
      <c r="B6557" s="4" t="s">
        <v>5</v>
      </c>
      <c r="C6557" s="4" t="s">
        <v>9</v>
      </c>
      <c r="D6557" s="4" t="s">
        <v>7</v>
      </c>
      <c r="E6557" s="4" t="s">
        <v>10</v>
      </c>
      <c r="F6557" s="4" t="s">
        <v>9</v>
      </c>
    </row>
    <row r="6558" spans="1:10">
      <c r="A6558" t="n">
        <v>62521</v>
      </c>
      <c r="B6558" s="47" t="n">
        <v>59</v>
      </c>
      <c r="C6558" s="7" t="n">
        <v>0</v>
      </c>
      <c r="D6558" s="7" t="n">
        <v>255</v>
      </c>
      <c r="E6558" s="7" t="n">
        <v>0</v>
      </c>
      <c r="F6558" s="7" t="n">
        <v>0</v>
      </c>
    </row>
    <row r="6559" spans="1:10">
      <c r="A6559" t="s">
        <v>4</v>
      </c>
      <c r="B6559" s="4" t="s">
        <v>5</v>
      </c>
      <c r="C6559" s="4" t="s">
        <v>9</v>
      </c>
    </row>
    <row r="6560" spans="1:10">
      <c r="A6560" t="n">
        <v>62531</v>
      </c>
      <c r="B6560" s="26" t="n">
        <v>16</v>
      </c>
      <c r="C6560" s="7" t="n">
        <v>300</v>
      </c>
    </row>
    <row r="6561" spans="1:13">
      <c r="A6561" t="s">
        <v>4</v>
      </c>
      <c r="B6561" s="4" t="s">
        <v>5</v>
      </c>
      <c r="C6561" s="4" t="s">
        <v>7</v>
      </c>
      <c r="D6561" s="4" t="s">
        <v>9</v>
      </c>
      <c r="E6561" s="4" t="s">
        <v>12</v>
      </c>
    </row>
    <row r="6562" spans="1:13">
      <c r="A6562" t="n">
        <v>62534</v>
      </c>
      <c r="B6562" s="30" t="n">
        <v>51</v>
      </c>
      <c r="C6562" s="7" t="n">
        <v>4</v>
      </c>
      <c r="D6562" s="7" t="n">
        <v>0</v>
      </c>
      <c r="E6562" s="7" t="s">
        <v>90</v>
      </c>
    </row>
    <row r="6563" spans="1:13">
      <c r="A6563" t="s">
        <v>4</v>
      </c>
      <c r="B6563" s="4" t="s">
        <v>5</v>
      </c>
      <c r="C6563" s="4" t="s">
        <v>9</v>
      </c>
    </row>
    <row r="6564" spans="1:13">
      <c r="A6564" t="n">
        <v>62549</v>
      </c>
      <c r="B6564" s="26" t="n">
        <v>16</v>
      </c>
      <c r="C6564" s="7" t="n">
        <v>0</v>
      </c>
    </row>
    <row r="6565" spans="1:13">
      <c r="A6565" t="s">
        <v>4</v>
      </c>
      <c r="B6565" s="4" t="s">
        <v>5</v>
      </c>
      <c r="C6565" s="4" t="s">
        <v>9</v>
      </c>
      <c r="D6565" s="4" t="s">
        <v>7</v>
      </c>
      <c r="E6565" s="4" t="s">
        <v>11</v>
      </c>
      <c r="F6565" s="4" t="s">
        <v>52</v>
      </c>
      <c r="G6565" s="4" t="s">
        <v>7</v>
      </c>
      <c r="H6565" s="4" t="s">
        <v>7</v>
      </c>
      <c r="I6565" s="4" t="s">
        <v>7</v>
      </c>
      <c r="J6565" s="4" t="s">
        <v>11</v>
      </c>
      <c r="K6565" s="4" t="s">
        <v>52</v>
      </c>
      <c r="L6565" s="4" t="s">
        <v>7</v>
      </c>
      <c r="M6565" s="4" t="s">
        <v>7</v>
      </c>
      <c r="N6565" s="4" t="s">
        <v>7</v>
      </c>
      <c r="O6565" s="4" t="s">
        <v>11</v>
      </c>
      <c r="P6565" s="4" t="s">
        <v>52</v>
      </c>
      <c r="Q6565" s="4" t="s">
        <v>7</v>
      </c>
      <c r="R6565" s="4" t="s">
        <v>7</v>
      </c>
    </row>
    <row r="6566" spans="1:13">
      <c r="A6566" t="n">
        <v>62552</v>
      </c>
      <c r="B6566" s="31" t="n">
        <v>26</v>
      </c>
      <c r="C6566" s="7" t="n">
        <v>0</v>
      </c>
      <c r="D6566" s="7" t="n">
        <v>17</v>
      </c>
      <c r="E6566" s="7" t="n">
        <v>62178</v>
      </c>
      <c r="F6566" s="7" t="s">
        <v>715</v>
      </c>
      <c r="G6566" s="7" t="n">
        <v>2</v>
      </c>
      <c r="H6566" s="7" t="n">
        <v>3</v>
      </c>
      <c r="I6566" s="7" t="n">
        <v>17</v>
      </c>
      <c r="J6566" s="7" t="n">
        <v>62179</v>
      </c>
      <c r="K6566" s="7" t="s">
        <v>716</v>
      </c>
      <c r="L6566" s="7" t="n">
        <v>2</v>
      </c>
      <c r="M6566" s="7" t="n">
        <v>3</v>
      </c>
      <c r="N6566" s="7" t="n">
        <v>17</v>
      </c>
      <c r="O6566" s="7" t="n">
        <v>62180</v>
      </c>
      <c r="P6566" s="7" t="s">
        <v>717</v>
      </c>
      <c r="Q6566" s="7" t="n">
        <v>2</v>
      </c>
      <c r="R6566" s="7" t="n">
        <v>0</v>
      </c>
    </row>
    <row r="6567" spans="1:13">
      <c r="A6567" t="s">
        <v>4</v>
      </c>
      <c r="B6567" s="4" t="s">
        <v>5</v>
      </c>
    </row>
    <row r="6568" spans="1:13">
      <c r="A6568" t="n">
        <v>62774</v>
      </c>
      <c r="B6568" s="32" t="n">
        <v>28</v>
      </c>
    </row>
    <row r="6569" spans="1:13">
      <c r="A6569" t="s">
        <v>4</v>
      </c>
      <c r="B6569" s="4" t="s">
        <v>5</v>
      </c>
      <c r="C6569" s="4" t="s">
        <v>9</v>
      </c>
      <c r="D6569" s="4" t="s">
        <v>10</v>
      </c>
      <c r="E6569" s="4" t="s">
        <v>10</v>
      </c>
      <c r="F6569" s="4" t="s">
        <v>10</v>
      </c>
      <c r="G6569" s="4" t="s">
        <v>9</v>
      </c>
      <c r="H6569" s="4" t="s">
        <v>9</v>
      </c>
    </row>
    <row r="6570" spans="1:13">
      <c r="A6570" t="n">
        <v>62775</v>
      </c>
      <c r="B6570" s="65" t="n">
        <v>60</v>
      </c>
      <c r="C6570" s="7" t="n">
        <v>22</v>
      </c>
      <c r="D6570" s="7" t="n">
        <v>15</v>
      </c>
      <c r="E6570" s="7" t="n">
        <v>0</v>
      </c>
      <c r="F6570" s="7" t="n">
        <v>0</v>
      </c>
      <c r="G6570" s="7" t="n">
        <v>1000</v>
      </c>
      <c r="H6570" s="7" t="n">
        <v>0</v>
      </c>
    </row>
    <row r="6571" spans="1:13">
      <c r="A6571" t="s">
        <v>4</v>
      </c>
      <c r="B6571" s="4" t="s">
        <v>5</v>
      </c>
      <c r="C6571" s="4" t="s">
        <v>9</v>
      </c>
    </row>
    <row r="6572" spans="1:13">
      <c r="A6572" t="n">
        <v>62794</v>
      </c>
      <c r="B6572" s="26" t="n">
        <v>16</v>
      </c>
      <c r="C6572" s="7" t="n">
        <v>300</v>
      </c>
    </row>
    <row r="6573" spans="1:13">
      <c r="A6573" t="s">
        <v>4</v>
      </c>
      <c r="B6573" s="4" t="s">
        <v>5</v>
      </c>
      <c r="C6573" s="4" t="s">
        <v>12</v>
      </c>
      <c r="D6573" s="4" t="s">
        <v>9</v>
      </c>
    </row>
    <row r="6574" spans="1:13">
      <c r="A6574" t="n">
        <v>62797</v>
      </c>
      <c r="B6574" s="34" t="n">
        <v>29</v>
      </c>
      <c r="C6574" s="7" t="s">
        <v>712</v>
      </c>
      <c r="D6574" s="7" t="n">
        <v>65533</v>
      </c>
    </row>
    <row r="6575" spans="1:13">
      <c r="A6575" t="s">
        <v>4</v>
      </c>
      <c r="B6575" s="4" t="s">
        <v>5</v>
      </c>
      <c r="C6575" s="4" t="s">
        <v>7</v>
      </c>
      <c r="D6575" s="4" t="s">
        <v>9</v>
      </c>
      <c r="E6575" s="4" t="s">
        <v>12</v>
      </c>
    </row>
    <row r="6576" spans="1:13">
      <c r="A6576" t="n">
        <v>62816</v>
      </c>
      <c r="B6576" s="30" t="n">
        <v>51</v>
      </c>
      <c r="C6576" s="7" t="n">
        <v>4</v>
      </c>
      <c r="D6576" s="7" t="n">
        <v>22</v>
      </c>
      <c r="E6576" s="7" t="s">
        <v>278</v>
      </c>
    </row>
    <row r="6577" spans="1:18">
      <c r="A6577" t="s">
        <v>4</v>
      </c>
      <c r="B6577" s="4" t="s">
        <v>5</v>
      </c>
      <c r="C6577" s="4" t="s">
        <v>9</v>
      </c>
    </row>
    <row r="6578" spans="1:18">
      <c r="A6578" t="n">
        <v>62830</v>
      </c>
      <c r="B6578" s="26" t="n">
        <v>16</v>
      </c>
      <c r="C6578" s="7" t="n">
        <v>0</v>
      </c>
    </row>
    <row r="6579" spans="1:18">
      <c r="A6579" t="s">
        <v>4</v>
      </c>
      <c r="B6579" s="4" t="s">
        <v>5</v>
      </c>
      <c r="C6579" s="4" t="s">
        <v>9</v>
      </c>
      <c r="D6579" s="4" t="s">
        <v>7</v>
      </c>
      <c r="E6579" s="4" t="s">
        <v>11</v>
      </c>
      <c r="F6579" s="4" t="s">
        <v>52</v>
      </c>
      <c r="G6579" s="4" t="s">
        <v>7</v>
      </c>
      <c r="H6579" s="4" t="s">
        <v>7</v>
      </c>
    </row>
    <row r="6580" spans="1:18">
      <c r="A6580" t="n">
        <v>62833</v>
      </c>
      <c r="B6580" s="31" t="n">
        <v>26</v>
      </c>
      <c r="C6580" s="7" t="n">
        <v>22</v>
      </c>
      <c r="D6580" s="7" t="n">
        <v>17</v>
      </c>
      <c r="E6580" s="7" t="n">
        <v>30337</v>
      </c>
      <c r="F6580" s="7" t="s">
        <v>718</v>
      </c>
      <c r="G6580" s="7" t="n">
        <v>2</v>
      </c>
      <c r="H6580" s="7" t="n">
        <v>0</v>
      </c>
    </row>
    <row r="6581" spans="1:18">
      <c r="A6581" t="s">
        <v>4</v>
      </c>
      <c r="B6581" s="4" t="s">
        <v>5</v>
      </c>
    </row>
    <row r="6582" spans="1:18">
      <c r="A6582" t="n">
        <v>62857</v>
      </c>
      <c r="B6582" s="32" t="n">
        <v>28</v>
      </c>
    </row>
    <row r="6583" spans="1:18">
      <c r="A6583" t="s">
        <v>4</v>
      </c>
      <c r="B6583" s="4" t="s">
        <v>5</v>
      </c>
      <c r="C6583" s="4" t="s">
        <v>9</v>
      </c>
      <c r="D6583" s="4" t="s">
        <v>7</v>
      </c>
      <c r="E6583" s="4" t="s">
        <v>10</v>
      </c>
      <c r="F6583" s="4" t="s">
        <v>9</v>
      </c>
    </row>
    <row r="6584" spans="1:18">
      <c r="A6584" t="n">
        <v>62858</v>
      </c>
      <c r="B6584" s="47" t="n">
        <v>59</v>
      </c>
      <c r="C6584" s="7" t="n">
        <v>0</v>
      </c>
      <c r="D6584" s="7" t="n">
        <v>13</v>
      </c>
      <c r="E6584" s="7" t="n">
        <v>0.150000005960464</v>
      </c>
      <c r="F6584" s="7" t="n">
        <v>0</v>
      </c>
    </row>
    <row r="6585" spans="1:18">
      <c r="A6585" t="s">
        <v>4</v>
      </c>
      <c r="B6585" s="4" t="s">
        <v>5</v>
      </c>
      <c r="C6585" s="4" t="s">
        <v>9</v>
      </c>
    </row>
    <row r="6586" spans="1:18">
      <c r="A6586" t="n">
        <v>62868</v>
      </c>
      <c r="B6586" s="26" t="n">
        <v>16</v>
      </c>
      <c r="C6586" s="7" t="n">
        <v>1000</v>
      </c>
    </row>
    <row r="6587" spans="1:18">
      <c r="A6587" t="s">
        <v>4</v>
      </c>
      <c r="B6587" s="4" t="s">
        <v>5</v>
      </c>
      <c r="C6587" s="4" t="s">
        <v>7</v>
      </c>
      <c r="D6587" s="4" t="s">
        <v>9</v>
      </c>
      <c r="E6587" s="4" t="s">
        <v>10</v>
      </c>
    </row>
    <row r="6588" spans="1:18">
      <c r="A6588" t="n">
        <v>62871</v>
      </c>
      <c r="B6588" s="25" t="n">
        <v>58</v>
      </c>
      <c r="C6588" s="7" t="n">
        <v>101</v>
      </c>
      <c r="D6588" s="7" t="n">
        <v>300</v>
      </c>
      <c r="E6588" s="7" t="n">
        <v>1</v>
      </c>
    </row>
    <row r="6589" spans="1:18">
      <c r="A6589" t="s">
        <v>4</v>
      </c>
      <c r="B6589" s="4" t="s">
        <v>5</v>
      </c>
      <c r="C6589" s="4" t="s">
        <v>7</v>
      </c>
      <c r="D6589" s="4" t="s">
        <v>9</v>
      </c>
    </row>
    <row r="6590" spans="1:18">
      <c r="A6590" t="n">
        <v>62879</v>
      </c>
      <c r="B6590" s="25" t="n">
        <v>58</v>
      </c>
      <c r="C6590" s="7" t="n">
        <v>254</v>
      </c>
      <c r="D6590" s="7" t="n">
        <v>0</v>
      </c>
    </row>
    <row r="6591" spans="1:18">
      <c r="A6591" t="s">
        <v>4</v>
      </c>
      <c r="B6591" s="4" t="s">
        <v>5</v>
      </c>
      <c r="C6591" s="4" t="s">
        <v>7</v>
      </c>
      <c r="D6591" s="4" t="s">
        <v>7</v>
      </c>
      <c r="E6591" s="4" t="s">
        <v>10</v>
      </c>
      <c r="F6591" s="4" t="s">
        <v>10</v>
      </c>
      <c r="G6591" s="4" t="s">
        <v>10</v>
      </c>
      <c r="H6591" s="4" t="s">
        <v>9</v>
      </c>
    </row>
    <row r="6592" spans="1:18">
      <c r="A6592" t="n">
        <v>62883</v>
      </c>
      <c r="B6592" s="55" t="n">
        <v>45</v>
      </c>
      <c r="C6592" s="7" t="n">
        <v>2</v>
      </c>
      <c r="D6592" s="7" t="n">
        <v>3</v>
      </c>
      <c r="E6592" s="7" t="n">
        <v>-9.09000015258789</v>
      </c>
      <c r="F6592" s="7" t="n">
        <v>0.670000016689301</v>
      </c>
      <c r="G6592" s="7" t="n">
        <v>-46.2400016784668</v>
      </c>
      <c r="H6592" s="7" t="n">
        <v>0</v>
      </c>
    </row>
    <row r="6593" spans="1:8">
      <c r="A6593" t="s">
        <v>4</v>
      </c>
      <c r="B6593" s="4" t="s">
        <v>5</v>
      </c>
      <c r="C6593" s="4" t="s">
        <v>7</v>
      </c>
      <c r="D6593" s="4" t="s">
        <v>7</v>
      </c>
      <c r="E6593" s="4" t="s">
        <v>10</v>
      </c>
      <c r="F6593" s="4" t="s">
        <v>10</v>
      </c>
      <c r="G6593" s="4" t="s">
        <v>10</v>
      </c>
      <c r="H6593" s="4" t="s">
        <v>9</v>
      </c>
      <c r="I6593" s="4" t="s">
        <v>7</v>
      </c>
    </row>
    <row r="6594" spans="1:8">
      <c r="A6594" t="n">
        <v>62900</v>
      </c>
      <c r="B6594" s="55" t="n">
        <v>45</v>
      </c>
      <c r="C6594" s="7" t="n">
        <v>4</v>
      </c>
      <c r="D6594" s="7" t="n">
        <v>3</v>
      </c>
      <c r="E6594" s="7" t="n">
        <v>28.7000007629395</v>
      </c>
      <c r="F6594" s="7" t="n">
        <v>298.279998779297</v>
      </c>
      <c r="G6594" s="7" t="n">
        <v>14</v>
      </c>
      <c r="H6594" s="7" t="n">
        <v>0</v>
      </c>
      <c r="I6594" s="7" t="n">
        <v>0</v>
      </c>
    </row>
    <row r="6595" spans="1:8">
      <c r="A6595" t="s">
        <v>4</v>
      </c>
      <c r="B6595" s="4" t="s">
        <v>5</v>
      </c>
      <c r="C6595" s="4" t="s">
        <v>7</v>
      </c>
      <c r="D6595" s="4" t="s">
        <v>7</v>
      </c>
      <c r="E6595" s="4" t="s">
        <v>10</v>
      </c>
      <c r="F6595" s="4" t="s">
        <v>9</v>
      </c>
    </row>
    <row r="6596" spans="1:8">
      <c r="A6596" t="n">
        <v>62918</v>
      </c>
      <c r="B6596" s="55" t="n">
        <v>45</v>
      </c>
      <c r="C6596" s="7" t="n">
        <v>5</v>
      </c>
      <c r="D6596" s="7" t="n">
        <v>3</v>
      </c>
      <c r="E6596" s="7" t="n">
        <v>2</v>
      </c>
      <c r="F6596" s="7" t="n">
        <v>0</v>
      </c>
    </row>
    <row r="6597" spans="1:8">
      <c r="A6597" t="s">
        <v>4</v>
      </c>
      <c r="B6597" s="4" t="s">
        <v>5</v>
      </c>
      <c r="C6597" s="4" t="s">
        <v>7</v>
      </c>
      <c r="D6597" s="4" t="s">
        <v>7</v>
      </c>
      <c r="E6597" s="4" t="s">
        <v>10</v>
      </c>
      <c r="F6597" s="4" t="s">
        <v>9</v>
      </c>
    </row>
    <row r="6598" spans="1:8">
      <c r="A6598" t="n">
        <v>62927</v>
      </c>
      <c r="B6598" s="55" t="n">
        <v>45</v>
      </c>
      <c r="C6598" s="7" t="n">
        <v>11</v>
      </c>
      <c r="D6598" s="7" t="n">
        <v>3</v>
      </c>
      <c r="E6598" s="7" t="n">
        <v>40</v>
      </c>
      <c r="F6598" s="7" t="n">
        <v>0</v>
      </c>
    </row>
    <row r="6599" spans="1:8">
      <c r="A6599" t="s">
        <v>4</v>
      </c>
      <c r="B6599" s="4" t="s">
        <v>5</v>
      </c>
      <c r="C6599" s="4" t="s">
        <v>7</v>
      </c>
      <c r="D6599" s="4" t="s">
        <v>7</v>
      </c>
      <c r="E6599" s="4" t="s">
        <v>10</v>
      </c>
      <c r="F6599" s="4" t="s">
        <v>9</v>
      </c>
    </row>
    <row r="6600" spans="1:8">
      <c r="A6600" t="n">
        <v>62936</v>
      </c>
      <c r="B6600" s="55" t="n">
        <v>45</v>
      </c>
      <c r="C6600" s="7" t="n">
        <v>5</v>
      </c>
      <c r="D6600" s="7" t="n">
        <v>3</v>
      </c>
      <c r="E6600" s="7" t="n">
        <v>2</v>
      </c>
      <c r="F6600" s="7" t="n">
        <v>0</v>
      </c>
    </row>
    <row r="6601" spans="1:8">
      <c r="A6601" t="s">
        <v>4</v>
      </c>
      <c r="B6601" s="4" t="s">
        <v>5</v>
      </c>
      <c r="C6601" s="4" t="s">
        <v>7</v>
      </c>
      <c r="D6601" s="4" t="s">
        <v>7</v>
      </c>
      <c r="E6601" s="4" t="s">
        <v>10</v>
      </c>
      <c r="F6601" s="4" t="s">
        <v>9</v>
      </c>
    </row>
    <row r="6602" spans="1:8">
      <c r="A6602" t="n">
        <v>62945</v>
      </c>
      <c r="B6602" s="55" t="n">
        <v>45</v>
      </c>
      <c r="C6602" s="7" t="n">
        <v>5</v>
      </c>
      <c r="D6602" s="7" t="n">
        <v>3</v>
      </c>
      <c r="E6602" s="7" t="n">
        <v>1.70000004768372</v>
      </c>
      <c r="F6602" s="7" t="n">
        <v>20000</v>
      </c>
    </row>
    <row r="6603" spans="1:8">
      <c r="A6603" t="s">
        <v>4</v>
      </c>
      <c r="B6603" s="4" t="s">
        <v>5</v>
      </c>
      <c r="C6603" s="4" t="s">
        <v>7</v>
      </c>
    </row>
    <row r="6604" spans="1:8">
      <c r="A6604" t="n">
        <v>62954</v>
      </c>
      <c r="B6604" s="54" t="n">
        <v>116</v>
      </c>
      <c r="C6604" s="7" t="n">
        <v>0</v>
      </c>
    </row>
    <row r="6605" spans="1:8">
      <c r="A6605" t="s">
        <v>4</v>
      </c>
      <c r="B6605" s="4" t="s">
        <v>5</v>
      </c>
      <c r="C6605" s="4" t="s">
        <v>7</v>
      </c>
      <c r="D6605" s="4" t="s">
        <v>9</v>
      </c>
    </row>
    <row r="6606" spans="1:8">
      <c r="A6606" t="n">
        <v>62956</v>
      </c>
      <c r="B6606" s="54" t="n">
        <v>116</v>
      </c>
      <c r="C6606" s="7" t="n">
        <v>2</v>
      </c>
      <c r="D6606" s="7" t="n">
        <v>1</v>
      </c>
    </row>
    <row r="6607" spans="1:8">
      <c r="A6607" t="s">
        <v>4</v>
      </c>
      <c r="B6607" s="4" t="s">
        <v>5</v>
      </c>
      <c r="C6607" s="4" t="s">
        <v>7</v>
      </c>
      <c r="D6607" s="4" t="s">
        <v>11</v>
      </c>
    </row>
    <row r="6608" spans="1:8">
      <c r="A6608" t="n">
        <v>62960</v>
      </c>
      <c r="B6608" s="54" t="n">
        <v>116</v>
      </c>
      <c r="C6608" s="7" t="n">
        <v>5</v>
      </c>
      <c r="D6608" s="7" t="n">
        <v>1077936128</v>
      </c>
    </row>
    <row r="6609" spans="1:9">
      <c r="A6609" t="s">
        <v>4</v>
      </c>
      <c r="B6609" s="4" t="s">
        <v>5</v>
      </c>
      <c r="C6609" s="4" t="s">
        <v>7</v>
      </c>
      <c r="D6609" s="4" t="s">
        <v>9</v>
      </c>
    </row>
    <row r="6610" spans="1:9">
      <c r="A6610" t="n">
        <v>62966</v>
      </c>
      <c r="B6610" s="54" t="n">
        <v>116</v>
      </c>
      <c r="C6610" s="7" t="n">
        <v>6</v>
      </c>
      <c r="D6610" s="7" t="n">
        <v>1</v>
      </c>
    </row>
    <row r="6611" spans="1:9">
      <c r="A6611" t="s">
        <v>4</v>
      </c>
      <c r="B6611" s="4" t="s">
        <v>5</v>
      </c>
      <c r="C6611" s="4" t="s">
        <v>9</v>
      </c>
    </row>
    <row r="6612" spans="1:9">
      <c r="A6612" t="n">
        <v>62970</v>
      </c>
      <c r="B6612" s="26" t="n">
        <v>16</v>
      </c>
      <c r="C6612" s="7" t="n">
        <v>1300</v>
      </c>
    </row>
    <row r="6613" spans="1:9">
      <c r="A6613" t="s">
        <v>4</v>
      </c>
      <c r="B6613" s="4" t="s">
        <v>5</v>
      </c>
      <c r="C6613" s="4" t="s">
        <v>7</v>
      </c>
      <c r="D6613" s="4" t="s">
        <v>9</v>
      </c>
      <c r="E6613" s="4" t="s">
        <v>12</v>
      </c>
    </row>
    <row r="6614" spans="1:9">
      <c r="A6614" t="n">
        <v>62973</v>
      </c>
      <c r="B6614" s="30" t="n">
        <v>51</v>
      </c>
      <c r="C6614" s="7" t="n">
        <v>4</v>
      </c>
      <c r="D6614" s="7" t="n">
        <v>22</v>
      </c>
      <c r="E6614" s="7" t="s">
        <v>278</v>
      </c>
    </row>
    <row r="6615" spans="1:9">
      <c r="A6615" t="s">
        <v>4</v>
      </c>
      <c r="B6615" s="4" t="s">
        <v>5</v>
      </c>
      <c r="C6615" s="4" t="s">
        <v>9</v>
      </c>
    </row>
    <row r="6616" spans="1:9">
      <c r="A6616" t="n">
        <v>62987</v>
      </c>
      <c r="B6616" s="26" t="n">
        <v>16</v>
      </c>
      <c r="C6616" s="7" t="n">
        <v>0</v>
      </c>
    </row>
    <row r="6617" spans="1:9">
      <c r="A6617" t="s">
        <v>4</v>
      </c>
      <c r="B6617" s="4" t="s">
        <v>5</v>
      </c>
      <c r="C6617" s="4" t="s">
        <v>9</v>
      </c>
      <c r="D6617" s="4" t="s">
        <v>7</v>
      </c>
      <c r="E6617" s="4" t="s">
        <v>11</v>
      </c>
      <c r="F6617" s="4" t="s">
        <v>52</v>
      </c>
      <c r="G6617" s="4" t="s">
        <v>7</v>
      </c>
      <c r="H6617" s="4" t="s">
        <v>7</v>
      </c>
    </row>
    <row r="6618" spans="1:9">
      <c r="A6618" t="n">
        <v>62990</v>
      </c>
      <c r="B6618" s="31" t="n">
        <v>26</v>
      </c>
      <c r="C6618" s="7" t="n">
        <v>22</v>
      </c>
      <c r="D6618" s="7" t="n">
        <v>17</v>
      </c>
      <c r="E6618" s="7" t="n">
        <v>30338</v>
      </c>
      <c r="F6618" s="7" t="s">
        <v>719</v>
      </c>
      <c r="G6618" s="7" t="n">
        <v>2</v>
      </c>
      <c r="H6618" s="7" t="n">
        <v>0</v>
      </c>
    </row>
    <row r="6619" spans="1:9">
      <c r="A6619" t="s">
        <v>4</v>
      </c>
      <c r="B6619" s="4" t="s">
        <v>5</v>
      </c>
    </row>
    <row r="6620" spans="1:9">
      <c r="A6620" t="n">
        <v>63028</v>
      </c>
      <c r="B6620" s="32" t="n">
        <v>28</v>
      </c>
    </row>
    <row r="6621" spans="1:9">
      <c r="A6621" t="s">
        <v>4</v>
      </c>
      <c r="B6621" s="4" t="s">
        <v>5</v>
      </c>
      <c r="C6621" s="4" t="s">
        <v>7</v>
      </c>
      <c r="D6621" s="4" t="s">
        <v>9</v>
      </c>
      <c r="E6621" s="4" t="s">
        <v>12</v>
      </c>
    </row>
    <row r="6622" spans="1:9">
      <c r="A6622" t="n">
        <v>63029</v>
      </c>
      <c r="B6622" s="30" t="n">
        <v>51</v>
      </c>
      <c r="C6622" s="7" t="n">
        <v>4</v>
      </c>
      <c r="D6622" s="7" t="n">
        <v>22</v>
      </c>
      <c r="E6622" s="7" t="s">
        <v>278</v>
      </c>
    </row>
    <row r="6623" spans="1:9">
      <c r="A6623" t="s">
        <v>4</v>
      </c>
      <c r="B6623" s="4" t="s">
        <v>5</v>
      </c>
      <c r="C6623" s="4" t="s">
        <v>9</v>
      </c>
    </row>
    <row r="6624" spans="1:9">
      <c r="A6624" t="n">
        <v>63043</v>
      </c>
      <c r="B6624" s="26" t="n">
        <v>16</v>
      </c>
      <c r="C6624" s="7" t="n">
        <v>0</v>
      </c>
    </row>
    <row r="6625" spans="1:8">
      <c r="A6625" t="s">
        <v>4</v>
      </c>
      <c r="B6625" s="4" t="s">
        <v>5</v>
      </c>
      <c r="C6625" s="4" t="s">
        <v>9</v>
      </c>
      <c r="D6625" s="4" t="s">
        <v>7</v>
      </c>
      <c r="E6625" s="4" t="s">
        <v>11</v>
      </c>
      <c r="F6625" s="4" t="s">
        <v>52</v>
      </c>
      <c r="G6625" s="4" t="s">
        <v>7</v>
      </c>
      <c r="H6625" s="4" t="s">
        <v>7</v>
      </c>
    </row>
    <row r="6626" spans="1:8">
      <c r="A6626" t="n">
        <v>63046</v>
      </c>
      <c r="B6626" s="31" t="n">
        <v>26</v>
      </c>
      <c r="C6626" s="7" t="n">
        <v>22</v>
      </c>
      <c r="D6626" s="7" t="n">
        <v>17</v>
      </c>
      <c r="E6626" s="7" t="n">
        <v>30339</v>
      </c>
      <c r="F6626" s="7" t="s">
        <v>720</v>
      </c>
      <c r="G6626" s="7" t="n">
        <v>2</v>
      </c>
      <c r="H6626" s="7" t="n">
        <v>0</v>
      </c>
    </row>
    <row r="6627" spans="1:8">
      <c r="A6627" t="s">
        <v>4</v>
      </c>
      <c r="B6627" s="4" t="s">
        <v>5</v>
      </c>
    </row>
    <row r="6628" spans="1:8">
      <c r="A6628" t="n">
        <v>63089</v>
      </c>
      <c r="B6628" s="32" t="n">
        <v>28</v>
      </c>
    </row>
    <row r="6629" spans="1:8">
      <c r="A6629" t="s">
        <v>4</v>
      </c>
      <c r="B6629" s="4" t="s">
        <v>5</v>
      </c>
      <c r="C6629" s="4" t="s">
        <v>12</v>
      </c>
      <c r="D6629" s="4" t="s">
        <v>9</v>
      </c>
    </row>
    <row r="6630" spans="1:8">
      <c r="A6630" t="n">
        <v>63090</v>
      </c>
      <c r="B6630" s="34" t="n">
        <v>29</v>
      </c>
      <c r="C6630" s="7" t="s">
        <v>13</v>
      </c>
      <c r="D6630" s="7" t="n">
        <v>65533</v>
      </c>
    </row>
    <row r="6631" spans="1:8">
      <c r="A6631" t="s">
        <v>4</v>
      </c>
      <c r="B6631" s="4" t="s">
        <v>5</v>
      </c>
      <c r="C6631" s="4" t="s">
        <v>7</v>
      </c>
      <c r="D6631" s="4" t="s">
        <v>9</v>
      </c>
      <c r="E6631" s="4" t="s">
        <v>12</v>
      </c>
    </row>
    <row r="6632" spans="1:8">
      <c r="A6632" t="n">
        <v>63094</v>
      </c>
      <c r="B6632" s="30" t="n">
        <v>51</v>
      </c>
      <c r="C6632" s="7" t="n">
        <v>4</v>
      </c>
      <c r="D6632" s="7" t="n">
        <v>0</v>
      </c>
      <c r="E6632" s="7" t="s">
        <v>721</v>
      </c>
    </row>
    <row r="6633" spans="1:8">
      <c r="A6633" t="s">
        <v>4</v>
      </c>
      <c r="B6633" s="4" t="s">
        <v>5</v>
      </c>
      <c r="C6633" s="4" t="s">
        <v>9</v>
      </c>
    </row>
    <row r="6634" spans="1:8">
      <c r="A6634" t="n">
        <v>63108</v>
      </c>
      <c r="B6634" s="26" t="n">
        <v>16</v>
      </c>
      <c r="C6634" s="7" t="n">
        <v>0</v>
      </c>
    </row>
    <row r="6635" spans="1:8">
      <c r="A6635" t="s">
        <v>4</v>
      </c>
      <c r="B6635" s="4" t="s">
        <v>5</v>
      </c>
      <c r="C6635" s="4" t="s">
        <v>9</v>
      </c>
      <c r="D6635" s="4" t="s">
        <v>7</v>
      </c>
      <c r="E6635" s="4" t="s">
        <v>11</v>
      </c>
      <c r="F6635" s="4" t="s">
        <v>52</v>
      </c>
      <c r="G6635" s="4" t="s">
        <v>7</v>
      </c>
      <c r="H6635" s="4" t="s">
        <v>7</v>
      </c>
    </row>
    <row r="6636" spans="1:8">
      <c r="A6636" t="n">
        <v>63111</v>
      </c>
      <c r="B6636" s="31" t="n">
        <v>26</v>
      </c>
      <c r="C6636" s="7" t="n">
        <v>0</v>
      </c>
      <c r="D6636" s="7" t="n">
        <v>17</v>
      </c>
      <c r="E6636" s="7" t="n">
        <v>62181</v>
      </c>
      <c r="F6636" s="7" t="s">
        <v>722</v>
      </c>
      <c r="G6636" s="7" t="n">
        <v>2</v>
      </c>
      <c r="H6636" s="7" t="n">
        <v>0</v>
      </c>
    </row>
    <row r="6637" spans="1:8">
      <c r="A6637" t="s">
        <v>4</v>
      </c>
      <c r="B6637" s="4" t="s">
        <v>5</v>
      </c>
    </row>
    <row r="6638" spans="1:8">
      <c r="A6638" t="n">
        <v>63160</v>
      </c>
      <c r="B6638" s="32" t="n">
        <v>28</v>
      </c>
    </row>
    <row r="6639" spans="1:8">
      <c r="A6639" t="s">
        <v>4</v>
      </c>
      <c r="B6639" s="4" t="s">
        <v>5</v>
      </c>
      <c r="C6639" s="4" t="s">
        <v>9</v>
      </c>
      <c r="D6639" s="4" t="s">
        <v>10</v>
      </c>
      <c r="E6639" s="4" t="s">
        <v>10</v>
      </c>
      <c r="F6639" s="4" t="s">
        <v>10</v>
      </c>
      <c r="G6639" s="4" t="s">
        <v>9</v>
      </c>
      <c r="H6639" s="4" t="s">
        <v>9</v>
      </c>
    </row>
    <row r="6640" spans="1:8">
      <c r="A6640" t="n">
        <v>63161</v>
      </c>
      <c r="B6640" s="65" t="n">
        <v>60</v>
      </c>
      <c r="C6640" s="7" t="n">
        <v>22</v>
      </c>
      <c r="D6640" s="7" t="n">
        <v>0</v>
      </c>
      <c r="E6640" s="7" t="n">
        <v>0</v>
      </c>
      <c r="F6640" s="7" t="n">
        <v>0</v>
      </c>
      <c r="G6640" s="7" t="n">
        <v>1000</v>
      </c>
      <c r="H6640" s="7" t="n">
        <v>0</v>
      </c>
    </row>
    <row r="6641" spans="1:8">
      <c r="A6641" t="s">
        <v>4</v>
      </c>
      <c r="B6641" s="4" t="s">
        <v>5</v>
      </c>
      <c r="C6641" s="4" t="s">
        <v>9</v>
      </c>
    </row>
    <row r="6642" spans="1:8">
      <c r="A6642" t="n">
        <v>63180</v>
      </c>
      <c r="B6642" s="26" t="n">
        <v>16</v>
      </c>
      <c r="C6642" s="7" t="n">
        <v>1000</v>
      </c>
    </row>
    <row r="6643" spans="1:8">
      <c r="A6643" t="s">
        <v>4</v>
      </c>
      <c r="B6643" s="4" t="s">
        <v>5</v>
      </c>
      <c r="C6643" s="4" t="s">
        <v>12</v>
      </c>
      <c r="D6643" s="4" t="s">
        <v>9</v>
      </c>
    </row>
    <row r="6644" spans="1:8">
      <c r="A6644" t="n">
        <v>63183</v>
      </c>
      <c r="B6644" s="34" t="n">
        <v>29</v>
      </c>
      <c r="C6644" s="7" t="s">
        <v>712</v>
      </c>
      <c r="D6644" s="7" t="n">
        <v>65533</v>
      </c>
    </row>
    <row r="6645" spans="1:8">
      <c r="A6645" t="s">
        <v>4</v>
      </c>
      <c r="B6645" s="4" t="s">
        <v>5</v>
      </c>
      <c r="C6645" s="4" t="s">
        <v>7</v>
      </c>
      <c r="D6645" s="4" t="s">
        <v>9</v>
      </c>
      <c r="E6645" s="4" t="s">
        <v>12</v>
      </c>
    </row>
    <row r="6646" spans="1:8">
      <c r="A6646" t="n">
        <v>63202</v>
      </c>
      <c r="B6646" s="30" t="n">
        <v>51</v>
      </c>
      <c r="C6646" s="7" t="n">
        <v>4</v>
      </c>
      <c r="D6646" s="7" t="n">
        <v>22</v>
      </c>
      <c r="E6646" s="7" t="s">
        <v>723</v>
      </c>
    </row>
    <row r="6647" spans="1:8">
      <c r="A6647" t="s">
        <v>4</v>
      </c>
      <c r="B6647" s="4" t="s">
        <v>5</v>
      </c>
      <c r="C6647" s="4" t="s">
        <v>9</v>
      </c>
    </row>
    <row r="6648" spans="1:8">
      <c r="A6648" t="n">
        <v>63217</v>
      </c>
      <c r="B6648" s="26" t="n">
        <v>16</v>
      </c>
      <c r="C6648" s="7" t="n">
        <v>0</v>
      </c>
    </row>
    <row r="6649" spans="1:8">
      <c r="A6649" t="s">
        <v>4</v>
      </c>
      <c r="B6649" s="4" t="s">
        <v>5</v>
      </c>
      <c r="C6649" s="4" t="s">
        <v>9</v>
      </c>
      <c r="D6649" s="4" t="s">
        <v>7</v>
      </c>
      <c r="E6649" s="4" t="s">
        <v>11</v>
      </c>
      <c r="F6649" s="4" t="s">
        <v>52</v>
      </c>
      <c r="G6649" s="4" t="s">
        <v>7</v>
      </c>
      <c r="H6649" s="4" t="s">
        <v>7</v>
      </c>
    </row>
    <row r="6650" spans="1:8">
      <c r="A6650" t="n">
        <v>63220</v>
      </c>
      <c r="B6650" s="31" t="n">
        <v>26</v>
      </c>
      <c r="C6650" s="7" t="n">
        <v>22</v>
      </c>
      <c r="D6650" s="7" t="n">
        <v>17</v>
      </c>
      <c r="E6650" s="7" t="n">
        <v>30340</v>
      </c>
      <c r="F6650" s="7" t="s">
        <v>724</v>
      </c>
      <c r="G6650" s="7" t="n">
        <v>2</v>
      </c>
      <c r="H6650" s="7" t="n">
        <v>0</v>
      </c>
    </row>
    <row r="6651" spans="1:8">
      <c r="A6651" t="s">
        <v>4</v>
      </c>
      <c r="B6651" s="4" t="s">
        <v>5</v>
      </c>
    </row>
    <row r="6652" spans="1:8">
      <c r="A6652" t="n">
        <v>63241</v>
      </c>
      <c r="B6652" s="32" t="n">
        <v>28</v>
      </c>
    </row>
    <row r="6653" spans="1:8">
      <c r="A6653" t="s">
        <v>4</v>
      </c>
      <c r="B6653" s="4" t="s">
        <v>5</v>
      </c>
      <c r="C6653" s="4" t="s">
        <v>12</v>
      </c>
      <c r="D6653" s="4" t="s">
        <v>9</v>
      </c>
    </row>
    <row r="6654" spans="1:8">
      <c r="A6654" t="n">
        <v>63242</v>
      </c>
      <c r="B6654" s="34" t="n">
        <v>29</v>
      </c>
      <c r="C6654" s="7" t="s">
        <v>13</v>
      </c>
      <c r="D6654" s="7" t="n">
        <v>65533</v>
      </c>
    </row>
    <row r="6655" spans="1:8">
      <c r="A6655" t="s">
        <v>4</v>
      </c>
      <c r="B6655" s="4" t="s">
        <v>5</v>
      </c>
      <c r="C6655" s="4" t="s">
        <v>7</v>
      </c>
      <c r="D6655" s="4" t="s">
        <v>9</v>
      </c>
      <c r="E6655" s="4" t="s">
        <v>12</v>
      </c>
    </row>
    <row r="6656" spans="1:8">
      <c r="A6656" t="n">
        <v>63246</v>
      </c>
      <c r="B6656" s="30" t="n">
        <v>51</v>
      </c>
      <c r="C6656" s="7" t="n">
        <v>4</v>
      </c>
      <c r="D6656" s="7" t="n">
        <v>0</v>
      </c>
      <c r="E6656" s="7" t="s">
        <v>51</v>
      </c>
    </row>
    <row r="6657" spans="1:8">
      <c r="A6657" t="s">
        <v>4</v>
      </c>
      <c r="B6657" s="4" t="s">
        <v>5</v>
      </c>
      <c r="C6657" s="4" t="s">
        <v>9</v>
      </c>
    </row>
    <row r="6658" spans="1:8">
      <c r="A6658" t="n">
        <v>63261</v>
      </c>
      <c r="B6658" s="26" t="n">
        <v>16</v>
      </c>
      <c r="C6658" s="7" t="n">
        <v>0</v>
      </c>
    </row>
    <row r="6659" spans="1:8">
      <c r="A6659" t="s">
        <v>4</v>
      </c>
      <c r="B6659" s="4" t="s">
        <v>5</v>
      </c>
      <c r="C6659" s="4" t="s">
        <v>9</v>
      </c>
      <c r="D6659" s="4" t="s">
        <v>52</v>
      </c>
      <c r="E6659" s="4" t="s">
        <v>7</v>
      </c>
      <c r="F6659" s="4" t="s">
        <v>11</v>
      </c>
      <c r="G6659" s="4" t="s">
        <v>52</v>
      </c>
      <c r="H6659" s="4" t="s">
        <v>7</v>
      </c>
      <c r="I6659" s="4" t="s">
        <v>7</v>
      </c>
    </row>
    <row r="6660" spans="1:8">
      <c r="A6660" t="n">
        <v>63264</v>
      </c>
      <c r="B6660" s="31" t="n">
        <v>26</v>
      </c>
      <c r="C6660" s="7" t="n">
        <v>0</v>
      </c>
      <c r="D6660" s="7" t="s">
        <v>725</v>
      </c>
      <c r="E6660" s="7" t="n">
        <v>17</v>
      </c>
      <c r="F6660" s="7" t="n">
        <v>65300</v>
      </c>
      <c r="G6660" s="7" t="s">
        <v>435</v>
      </c>
      <c r="H6660" s="7" t="n">
        <v>2</v>
      </c>
      <c r="I6660" s="7" t="n">
        <v>0</v>
      </c>
    </row>
    <row r="6661" spans="1:8">
      <c r="A6661" t="s">
        <v>4</v>
      </c>
      <c r="B6661" s="4" t="s">
        <v>5</v>
      </c>
    </row>
    <row r="6662" spans="1:8">
      <c r="A6662" t="n">
        <v>63284</v>
      </c>
      <c r="B6662" s="32" t="n">
        <v>28</v>
      </c>
    </row>
    <row r="6663" spans="1:8">
      <c r="A6663" t="s">
        <v>4</v>
      </c>
      <c r="B6663" s="4" t="s">
        <v>5</v>
      </c>
      <c r="C6663" s="4" t="s">
        <v>7</v>
      </c>
      <c r="D6663" s="4" t="s">
        <v>9</v>
      </c>
      <c r="E6663" s="4" t="s">
        <v>10</v>
      </c>
    </row>
    <row r="6664" spans="1:8">
      <c r="A6664" t="n">
        <v>63285</v>
      </c>
      <c r="B6664" s="25" t="n">
        <v>58</v>
      </c>
      <c r="C6664" s="7" t="n">
        <v>101</v>
      </c>
      <c r="D6664" s="7" t="n">
        <v>300</v>
      </c>
      <c r="E6664" s="7" t="n">
        <v>1</v>
      </c>
    </row>
    <row r="6665" spans="1:8">
      <c r="A6665" t="s">
        <v>4</v>
      </c>
      <c r="B6665" s="4" t="s">
        <v>5</v>
      </c>
      <c r="C6665" s="4" t="s">
        <v>7</v>
      </c>
      <c r="D6665" s="4" t="s">
        <v>9</v>
      </c>
    </row>
    <row r="6666" spans="1:8">
      <c r="A6666" t="n">
        <v>63293</v>
      </c>
      <c r="B6666" s="25" t="n">
        <v>58</v>
      </c>
      <c r="C6666" s="7" t="n">
        <v>254</v>
      </c>
      <c r="D6666" s="7" t="n">
        <v>0</v>
      </c>
    </row>
    <row r="6667" spans="1:8">
      <c r="A6667" t="s">
        <v>4</v>
      </c>
      <c r="B6667" s="4" t="s">
        <v>5</v>
      </c>
      <c r="C6667" s="4" t="s">
        <v>7</v>
      </c>
      <c r="D6667" s="4" t="s">
        <v>7</v>
      </c>
      <c r="E6667" s="4" t="s">
        <v>10</v>
      </c>
      <c r="F6667" s="4" t="s">
        <v>10</v>
      </c>
      <c r="G6667" s="4" t="s">
        <v>10</v>
      </c>
      <c r="H6667" s="4" t="s">
        <v>9</v>
      </c>
    </row>
    <row r="6668" spans="1:8">
      <c r="A6668" t="n">
        <v>63297</v>
      </c>
      <c r="B6668" s="55" t="n">
        <v>45</v>
      </c>
      <c r="C6668" s="7" t="n">
        <v>2</v>
      </c>
      <c r="D6668" s="7" t="n">
        <v>3</v>
      </c>
      <c r="E6668" s="7" t="n">
        <v>-9.22999954223633</v>
      </c>
      <c r="F6668" s="7" t="n">
        <v>0.759999990463257</v>
      </c>
      <c r="G6668" s="7" t="n">
        <v>-46.2599983215332</v>
      </c>
      <c r="H6668" s="7" t="n">
        <v>0</v>
      </c>
    </row>
    <row r="6669" spans="1:8">
      <c r="A6669" t="s">
        <v>4</v>
      </c>
      <c r="B6669" s="4" t="s">
        <v>5</v>
      </c>
      <c r="C6669" s="4" t="s">
        <v>7</v>
      </c>
      <c r="D6669" s="4" t="s">
        <v>7</v>
      </c>
      <c r="E6669" s="4" t="s">
        <v>10</v>
      </c>
      <c r="F6669" s="4" t="s">
        <v>10</v>
      </c>
      <c r="G6669" s="4" t="s">
        <v>10</v>
      </c>
      <c r="H6669" s="4" t="s">
        <v>9</v>
      </c>
      <c r="I6669" s="4" t="s">
        <v>7</v>
      </c>
    </row>
    <row r="6670" spans="1:8">
      <c r="A6670" t="n">
        <v>63314</v>
      </c>
      <c r="B6670" s="55" t="n">
        <v>45</v>
      </c>
      <c r="C6670" s="7" t="n">
        <v>4</v>
      </c>
      <c r="D6670" s="7" t="n">
        <v>3</v>
      </c>
      <c r="E6670" s="7" t="n">
        <v>48.810001373291</v>
      </c>
      <c r="F6670" s="7" t="n">
        <v>324.940002441406</v>
      </c>
      <c r="G6670" s="7" t="n">
        <v>0</v>
      </c>
      <c r="H6670" s="7" t="n">
        <v>0</v>
      </c>
      <c r="I6670" s="7" t="n">
        <v>1</v>
      </c>
    </row>
    <row r="6671" spans="1:8">
      <c r="A6671" t="s">
        <v>4</v>
      </c>
      <c r="B6671" s="4" t="s">
        <v>5</v>
      </c>
      <c r="C6671" s="4" t="s">
        <v>7</v>
      </c>
      <c r="D6671" s="4" t="s">
        <v>7</v>
      </c>
      <c r="E6671" s="4" t="s">
        <v>10</v>
      </c>
      <c r="F6671" s="4" t="s">
        <v>9</v>
      </c>
    </row>
    <row r="6672" spans="1:8">
      <c r="A6672" t="n">
        <v>63332</v>
      </c>
      <c r="B6672" s="55" t="n">
        <v>45</v>
      </c>
      <c r="C6672" s="7" t="n">
        <v>5</v>
      </c>
      <c r="D6672" s="7" t="n">
        <v>3</v>
      </c>
      <c r="E6672" s="7" t="n">
        <v>1</v>
      </c>
      <c r="F6672" s="7" t="n">
        <v>0</v>
      </c>
    </row>
    <row r="6673" spans="1:9">
      <c r="A6673" t="s">
        <v>4</v>
      </c>
      <c r="B6673" s="4" t="s">
        <v>5</v>
      </c>
      <c r="C6673" s="4" t="s">
        <v>7</v>
      </c>
      <c r="D6673" s="4" t="s">
        <v>7</v>
      </c>
      <c r="E6673" s="4" t="s">
        <v>10</v>
      </c>
      <c r="F6673" s="4" t="s">
        <v>9</v>
      </c>
    </row>
    <row r="6674" spans="1:9">
      <c r="A6674" t="n">
        <v>63341</v>
      </c>
      <c r="B6674" s="55" t="n">
        <v>45</v>
      </c>
      <c r="C6674" s="7" t="n">
        <v>11</v>
      </c>
      <c r="D6674" s="7" t="n">
        <v>3</v>
      </c>
      <c r="E6674" s="7" t="n">
        <v>38.9000015258789</v>
      </c>
      <c r="F6674" s="7" t="n">
        <v>0</v>
      </c>
    </row>
    <row r="6675" spans="1:9">
      <c r="A6675" t="s">
        <v>4</v>
      </c>
      <c r="B6675" s="4" t="s">
        <v>5</v>
      </c>
      <c r="C6675" s="4" t="s">
        <v>7</v>
      </c>
      <c r="D6675" s="4" t="s">
        <v>9</v>
      </c>
    </row>
    <row r="6676" spans="1:9">
      <c r="A6676" t="n">
        <v>63350</v>
      </c>
      <c r="B6676" s="25" t="n">
        <v>58</v>
      </c>
      <c r="C6676" s="7" t="n">
        <v>255</v>
      </c>
      <c r="D6676" s="7" t="n">
        <v>0</v>
      </c>
    </row>
    <row r="6677" spans="1:9">
      <c r="A6677" t="s">
        <v>4</v>
      </c>
      <c r="B6677" s="4" t="s">
        <v>5</v>
      </c>
      <c r="C6677" s="4" t="s">
        <v>7</v>
      </c>
      <c r="D6677" s="4" t="s">
        <v>9</v>
      </c>
      <c r="E6677" s="4" t="s">
        <v>12</v>
      </c>
      <c r="F6677" s="4" t="s">
        <v>12</v>
      </c>
      <c r="G6677" s="4" t="s">
        <v>12</v>
      </c>
      <c r="H6677" s="4" t="s">
        <v>12</v>
      </c>
    </row>
    <row r="6678" spans="1:9">
      <c r="A6678" t="n">
        <v>63354</v>
      </c>
      <c r="B6678" s="30" t="n">
        <v>51</v>
      </c>
      <c r="C6678" s="7" t="n">
        <v>3</v>
      </c>
      <c r="D6678" s="7" t="n">
        <v>22</v>
      </c>
      <c r="E6678" s="7" t="s">
        <v>262</v>
      </c>
      <c r="F6678" s="7" t="s">
        <v>246</v>
      </c>
      <c r="G6678" s="7" t="s">
        <v>245</v>
      </c>
      <c r="H6678" s="7" t="s">
        <v>246</v>
      </c>
    </row>
    <row r="6679" spans="1:9">
      <c r="A6679" t="s">
        <v>4</v>
      </c>
      <c r="B6679" s="4" t="s">
        <v>5</v>
      </c>
      <c r="C6679" s="4" t="s">
        <v>9</v>
      </c>
      <c r="D6679" s="4" t="s">
        <v>7</v>
      </c>
      <c r="E6679" s="4" t="s">
        <v>10</v>
      </c>
      <c r="F6679" s="4" t="s">
        <v>9</v>
      </c>
    </row>
    <row r="6680" spans="1:9">
      <c r="A6680" t="n">
        <v>63367</v>
      </c>
      <c r="B6680" s="47" t="n">
        <v>59</v>
      </c>
      <c r="C6680" s="7" t="n">
        <v>22</v>
      </c>
      <c r="D6680" s="7" t="n">
        <v>1</v>
      </c>
      <c r="E6680" s="7" t="n">
        <v>0.150000005960464</v>
      </c>
      <c r="F6680" s="7" t="n">
        <v>0</v>
      </c>
    </row>
    <row r="6681" spans="1:9">
      <c r="A6681" t="s">
        <v>4</v>
      </c>
      <c r="B6681" s="4" t="s">
        <v>5</v>
      </c>
      <c r="C6681" s="4" t="s">
        <v>9</v>
      </c>
    </row>
    <row r="6682" spans="1:9">
      <c r="A6682" t="n">
        <v>63377</v>
      </c>
      <c r="B6682" s="26" t="n">
        <v>16</v>
      </c>
      <c r="C6682" s="7" t="n">
        <v>1000</v>
      </c>
    </row>
    <row r="6683" spans="1:9">
      <c r="A6683" t="s">
        <v>4</v>
      </c>
      <c r="B6683" s="4" t="s">
        <v>5</v>
      </c>
      <c r="C6683" s="4" t="s">
        <v>7</v>
      </c>
      <c r="D6683" s="4" t="s">
        <v>9</v>
      </c>
      <c r="E6683" s="4" t="s">
        <v>12</v>
      </c>
      <c r="F6683" s="4" t="s">
        <v>12</v>
      </c>
      <c r="G6683" s="4" t="s">
        <v>12</v>
      </c>
      <c r="H6683" s="4" t="s">
        <v>12</v>
      </c>
    </row>
    <row r="6684" spans="1:9">
      <c r="A6684" t="n">
        <v>63380</v>
      </c>
      <c r="B6684" s="30" t="n">
        <v>51</v>
      </c>
      <c r="C6684" s="7" t="n">
        <v>3</v>
      </c>
      <c r="D6684" s="7" t="n">
        <v>22</v>
      </c>
      <c r="E6684" s="7" t="s">
        <v>266</v>
      </c>
      <c r="F6684" s="7" t="s">
        <v>246</v>
      </c>
      <c r="G6684" s="7" t="s">
        <v>245</v>
      </c>
      <c r="H6684" s="7" t="s">
        <v>246</v>
      </c>
    </row>
    <row r="6685" spans="1:9">
      <c r="A6685" t="s">
        <v>4</v>
      </c>
      <c r="B6685" s="4" t="s">
        <v>5</v>
      </c>
      <c r="C6685" s="4" t="s">
        <v>7</v>
      </c>
      <c r="D6685" s="4" t="s">
        <v>7</v>
      </c>
      <c r="E6685" s="4" t="s">
        <v>10</v>
      </c>
      <c r="F6685" s="4" t="s">
        <v>10</v>
      </c>
      <c r="G6685" s="4" t="s">
        <v>10</v>
      </c>
      <c r="H6685" s="4" t="s">
        <v>9</v>
      </c>
    </row>
    <row r="6686" spans="1:9">
      <c r="A6686" t="n">
        <v>63393</v>
      </c>
      <c r="B6686" s="55" t="n">
        <v>45</v>
      </c>
      <c r="C6686" s="7" t="n">
        <v>2</v>
      </c>
      <c r="D6686" s="7" t="n">
        <v>3</v>
      </c>
      <c r="E6686" s="7" t="n">
        <v>-9.21000003814697</v>
      </c>
      <c r="F6686" s="7" t="n">
        <v>1.00999999046326</v>
      </c>
      <c r="G6686" s="7" t="n">
        <v>-46.0200004577637</v>
      </c>
      <c r="H6686" s="7" t="n">
        <v>2000</v>
      </c>
    </row>
    <row r="6687" spans="1:9">
      <c r="A6687" t="s">
        <v>4</v>
      </c>
      <c r="B6687" s="4" t="s">
        <v>5</v>
      </c>
      <c r="C6687" s="4" t="s">
        <v>7</v>
      </c>
      <c r="D6687" s="4" t="s">
        <v>7</v>
      </c>
      <c r="E6687" s="4" t="s">
        <v>10</v>
      </c>
      <c r="F6687" s="4" t="s">
        <v>10</v>
      </c>
      <c r="G6687" s="4" t="s">
        <v>10</v>
      </c>
      <c r="H6687" s="4" t="s">
        <v>9</v>
      </c>
      <c r="I6687" s="4" t="s">
        <v>7</v>
      </c>
    </row>
    <row r="6688" spans="1:9">
      <c r="A6688" t="n">
        <v>63410</v>
      </c>
      <c r="B6688" s="55" t="n">
        <v>45</v>
      </c>
      <c r="C6688" s="7" t="n">
        <v>4</v>
      </c>
      <c r="D6688" s="7" t="n">
        <v>3</v>
      </c>
      <c r="E6688" s="7" t="n">
        <v>16.6299991607666</v>
      </c>
      <c r="F6688" s="7" t="n">
        <v>329.890014648438</v>
      </c>
      <c r="G6688" s="7" t="n">
        <v>0</v>
      </c>
      <c r="H6688" s="7" t="n">
        <v>2000</v>
      </c>
      <c r="I6688" s="7" t="n">
        <v>1</v>
      </c>
    </row>
    <row r="6689" spans="1:9">
      <c r="A6689" t="s">
        <v>4</v>
      </c>
      <c r="B6689" s="4" t="s">
        <v>5</v>
      </c>
      <c r="C6689" s="4" t="s">
        <v>7</v>
      </c>
      <c r="D6689" s="4" t="s">
        <v>7</v>
      </c>
      <c r="E6689" s="4" t="s">
        <v>10</v>
      </c>
      <c r="F6689" s="4" t="s">
        <v>9</v>
      </c>
    </row>
    <row r="6690" spans="1:9">
      <c r="A6690" t="n">
        <v>63428</v>
      </c>
      <c r="B6690" s="55" t="n">
        <v>45</v>
      </c>
      <c r="C6690" s="7" t="n">
        <v>5</v>
      </c>
      <c r="D6690" s="7" t="n">
        <v>3</v>
      </c>
      <c r="E6690" s="7" t="n">
        <v>1.39999997615814</v>
      </c>
      <c r="F6690" s="7" t="n">
        <v>2000</v>
      </c>
    </row>
    <row r="6691" spans="1:9">
      <c r="A6691" t="s">
        <v>4</v>
      </c>
      <c r="B6691" s="4" t="s">
        <v>5</v>
      </c>
      <c r="C6691" s="4" t="s">
        <v>9</v>
      </c>
      <c r="D6691" s="4" t="s">
        <v>7</v>
      </c>
      <c r="E6691" s="4" t="s">
        <v>7</v>
      </c>
      <c r="F6691" s="4" t="s">
        <v>12</v>
      </c>
    </row>
    <row r="6692" spans="1:9">
      <c r="A6692" t="n">
        <v>63437</v>
      </c>
      <c r="B6692" s="48" t="n">
        <v>47</v>
      </c>
      <c r="C6692" s="7" t="n">
        <v>22</v>
      </c>
      <c r="D6692" s="7" t="n">
        <v>0</v>
      </c>
      <c r="E6692" s="7" t="n">
        <v>0</v>
      </c>
      <c r="F6692" s="7" t="s">
        <v>698</v>
      </c>
    </row>
    <row r="6693" spans="1:9">
      <c r="A6693" t="s">
        <v>4</v>
      </c>
      <c r="B6693" s="4" t="s">
        <v>5</v>
      </c>
      <c r="C6693" s="4" t="s">
        <v>7</v>
      </c>
      <c r="D6693" s="4" t="s">
        <v>9</v>
      </c>
      <c r="E6693" s="4" t="s">
        <v>10</v>
      </c>
      <c r="F6693" s="4" t="s">
        <v>9</v>
      </c>
      <c r="G6693" s="4" t="s">
        <v>11</v>
      </c>
      <c r="H6693" s="4" t="s">
        <v>11</v>
      </c>
      <c r="I6693" s="4" t="s">
        <v>9</v>
      </c>
      <c r="J6693" s="4" t="s">
        <v>9</v>
      </c>
      <c r="K6693" s="4" t="s">
        <v>11</v>
      </c>
      <c r="L6693" s="4" t="s">
        <v>11</v>
      </c>
      <c r="M6693" s="4" t="s">
        <v>11</v>
      </c>
      <c r="N6693" s="4" t="s">
        <v>11</v>
      </c>
      <c r="O6693" s="4" t="s">
        <v>12</v>
      </c>
    </row>
    <row r="6694" spans="1:9">
      <c r="A6694" t="n">
        <v>63452</v>
      </c>
      <c r="B6694" s="9" t="n">
        <v>50</v>
      </c>
      <c r="C6694" s="7" t="n">
        <v>0</v>
      </c>
      <c r="D6694" s="7" t="n">
        <v>2004</v>
      </c>
      <c r="E6694" s="7" t="n">
        <v>0.5</v>
      </c>
      <c r="F6694" s="7" t="n">
        <v>0</v>
      </c>
      <c r="G6694" s="7" t="n">
        <v>0</v>
      </c>
      <c r="H6694" s="7" t="n">
        <v>0</v>
      </c>
      <c r="I6694" s="7" t="n">
        <v>0</v>
      </c>
      <c r="J6694" s="7" t="n">
        <v>65533</v>
      </c>
      <c r="K6694" s="7" t="n">
        <v>0</v>
      </c>
      <c r="L6694" s="7" t="n">
        <v>0</v>
      </c>
      <c r="M6694" s="7" t="n">
        <v>0</v>
      </c>
      <c r="N6694" s="7" t="n">
        <v>0</v>
      </c>
      <c r="O6694" s="7" t="s">
        <v>13</v>
      </c>
    </row>
    <row r="6695" spans="1:9">
      <c r="A6695" t="s">
        <v>4</v>
      </c>
      <c r="B6695" s="4" t="s">
        <v>5</v>
      </c>
      <c r="C6695" s="4" t="s">
        <v>9</v>
      </c>
      <c r="D6695" s="4" t="s">
        <v>11</v>
      </c>
      <c r="E6695" s="4" t="s">
        <v>7</v>
      </c>
    </row>
    <row r="6696" spans="1:9">
      <c r="A6696" t="n">
        <v>63491</v>
      </c>
      <c r="B6696" s="76" t="n">
        <v>35</v>
      </c>
      <c r="C6696" s="7" t="n">
        <v>22</v>
      </c>
      <c r="D6696" s="7" t="n">
        <v>0</v>
      </c>
      <c r="E6696" s="7" t="n">
        <v>0</v>
      </c>
    </row>
    <row r="6697" spans="1:9">
      <c r="A6697" t="s">
        <v>4</v>
      </c>
      <c r="B6697" s="4" t="s">
        <v>5</v>
      </c>
      <c r="C6697" s="4" t="s">
        <v>9</v>
      </c>
    </row>
    <row r="6698" spans="1:9">
      <c r="A6698" t="n">
        <v>63499</v>
      </c>
      <c r="B6698" s="26" t="n">
        <v>16</v>
      </c>
      <c r="C6698" s="7" t="n">
        <v>1000</v>
      </c>
    </row>
    <row r="6699" spans="1:9">
      <c r="A6699" t="s">
        <v>4</v>
      </c>
      <c r="B6699" s="4" t="s">
        <v>5</v>
      </c>
      <c r="C6699" s="4" t="s">
        <v>7</v>
      </c>
      <c r="D6699" s="4" t="s">
        <v>9</v>
      </c>
    </row>
    <row r="6700" spans="1:9">
      <c r="A6700" t="n">
        <v>63502</v>
      </c>
      <c r="B6700" s="55" t="n">
        <v>45</v>
      </c>
      <c r="C6700" s="7" t="n">
        <v>7</v>
      </c>
      <c r="D6700" s="7" t="n">
        <v>255</v>
      </c>
    </row>
    <row r="6701" spans="1:9">
      <c r="A6701" t="s">
        <v>4</v>
      </c>
      <c r="B6701" s="4" t="s">
        <v>5</v>
      </c>
      <c r="C6701" s="4" t="s">
        <v>7</v>
      </c>
      <c r="D6701" s="4" t="s">
        <v>7</v>
      </c>
      <c r="E6701" s="4" t="s">
        <v>10</v>
      </c>
      <c r="F6701" s="4" t="s">
        <v>9</v>
      </c>
    </row>
    <row r="6702" spans="1:9">
      <c r="A6702" t="n">
        <v>63506</v>
      </c>
      <c r="B6702" s="55" t="n">
        <v>45</v>
      </c>
      <c r="C6702" s="7" t="n">
        <v>5</v>
      </c>
      <c r="D6702" s="7" t="n">
        <v>3</v>
      </c>
      <c r="E6702" s="7" t="n">
        <v>1.20000004768372</v>
      </c>
      <c r="F6702" s="7" t="n">
        <v>20000</v>
      </c>
    </row>
    <row r="6703" spans="1:9">
      <c r="A6703" t="s">
        <v>4</v>
      </c>
      <c r="B6703" s="4" t="s">
        <v>5</v>
      </c>
      <c r="C6703" s="4" t="s">
        <v>12</v>
      </c>
      <c r="D6703" s="4" t="s">
        <v>9</v>
      </c>
    </row>
    <row r="6704" spans="1:9">
      <c r="A6704" t="n">
        <v>63515</v>
      </c>
      <c r="B6704" s="34" t="n">
        <v>29</v>
      </c>
      <c r="C6704" s="7" t="s">
        <v>712</v>
      </c>
      <c r="D6704" s="7" t="n">
        <v>65533</v>
      </c>
    </row>
    <row r="6705" spans="1:15">
      <c r="A6705" t="s">
        <v>4</v>
      </c>
      <c r="B6705" s="4" t="s">
        <v>5</v>
      </c>
      <c r="C6705" s="4" t="s">
        <v>7</v>
      </c>
      <c r="D6705" s="4" t="s">
        <v>9</v>
      </c>
      <c r="E6705" s="4" t="s">
        <v>12</v>
      </c>
    </row>
    <row r="6706" spans="1:15">
      <c r="A6706" t="n">
        <v>63534</v>
      </c>
      <c r="B6706" s="30" t="n">
        <v>51</v>
      </c>
      <c r="C6706" s="7" t="n">
        <v>4</v>
      </c>
      <c r="D6706" s="7" t="n">
        <v>22</v>
      </c>
      <c r="E6706" s="7" t="s">
        <v>287</v>
      </c>
    </row>
    <row r="6707" spans="1:15">
      <c r="A6707" t="s">
        <v>4</v>
      </c>
      <c r="B6707" s="4" t="s">
        <v>5</v>
      </c>
      <c r="C6707" s="4" t="s">
        <v>9</v>
      </c>
    </row>
    <row r="6708" spans="1:15">
      <c r="A6708" t="n">
        <v>63548</v>
      </c>
      <c r="B6708" s="26" t="n">
        <v>16</v>
      </c>
      <c r="C6708" s="7" t="n">
        <v>0</v>
      </c>
    </row>
    <row r="6709" spans="1:15">
      <c r="A6709" t="s">
        <v>4</v>
      </c>
      <c r="B6709" s="4" t="s">
        <v>5</v>
      </c>
      <c r="C6709" s="4" t="s">
        <v>9</v>
      </c>
      <c r="D6709" s="4" t="s">
        <v>7</v>
      </c>
      <c r="E6709" s="4" t="s">
        <v>11</v>
      </c>
      <c r="F6709" s="4" t="s">
        <v>52</v>
      </c>
      <c r="G6709" s="4" t="s">
        <v>7</v>
      </c>
      <c r="H6709" s="4" t="s">
        <v>7</v>
      </c>
      <c r="I6709" s="4" t="s">
        <v>7</v>
      </c>
      <c r="J6709" s="4" t="s">
        <v>11</v>
      </c>
      <c r="K6709" s="4" t="s">
        <v>52</v>
      </c>
      <c r="L6709" s="4" t="s">
        <v>7</v>
      </c>
      <c r="M6709" s="4" t="s">
        <v>7</v>
      </c>
      <c r="N6709" s="4" t="s">
        <v>7</v>
      </c>
      <c r="O6709" s="4" t="s">
        <v>11</v>
      </c>
      <c r="P6709" s="4" t="s">
        <v>52</v>
      </c>
      <c r="Q6709" s="4" t="s">
        <v>7</v>
      </c>
      <c r="R6709" s="4" t="s">
        <v>7</v>
      </c>
    </row>
    <row r="6710" spans="1:15">
      <c r="A6710" t="n">
        <v>63551</v>
      </c>
      <c r="B6710" s="31" t="n">
        <v>26</v>
      </c>
      <c r="C6710" s="7" t="n">
        <v>22</v>
      </c>
      <c r="D6710" s="7" t="n">
        <v>17</v>
      </c>
      <c r="E6710" s="7" t="n">
        <v>30341</v>
      </c>
      <c r="F6710" s="7" t="s">
        <v>726</v>
      </c>
      <c r="G6710" s="7" t="n">
        <v>2</v>
      </c>
      <c r="H6710" s="7" t="n">
        <v>3</v>
      </c>
      <c r="I6710" s="7" t="n">
        <v>17</v>
      </c>
      <c r="J6710" s="7" t="n">
        <v>30342</v>
      </c>
      <c r="K6710" s="7" t="s">
        <v>727</v>
      </c>
      <c r="L6710" s="7" t="n">
        <v>2</v>
      </c>
      <c r="M6710" s="7" t="n">
        <v>3</v>
      </c>
      <c r="N6710" s="7" t="n">
        <v>17</v>
      </c>
      <c r="O6710" s="7" t="n">
        <v>30343</v>
      </c>
      <c r="P6710" s="7" t="s">
        <v>728</v>
      </c>
      <c r="Q6710" s="7" t="n">
        <v>2</v>
      </c>
      <c r="R6710" s="7" t="n">
        <v>0</v>
      </c>
    </row>
    <row r="6711" spans="1:15">
      <c r="A6711" t="s">
        <v>4</v>
      </c>
      <c r="B6711" s="4" t="s">
        <v>5</v>
      </c>
    </row>
    <row r="6712" spans="1:15">
      <c r="A6712" t="n">
        <v>63735</v>
      </c>
      <c r="B6712" s="32" t="n">
        <v>28</v>
      </c>
    </row>
    <row r="6713" spans="1:15">
      <c r="A6713" t="s">
        <v>4</v>
      </c>
      <c r="B6713" s="4" t="s">
        <v>5</v>
      </c>
      <c r="C6713" s="4" t="s">
        <v>12</v>
      </c>
      <c r="D6713" s="4" t="s">
        <v>9</v>
      </c>
    </row>
    <row r="6714" spans="1:15">
      <c r="A6714" t="n">
        <v>63736</v>
      </c>
      <c r="B6714" s="34" t="n">
        <v>29</v>
      </c>
      <c r="C6714" s="7" t="s">
        <v>13</v>
      </c>
      <c r="D6714" s="7" t="n">
        <v>65533</v>
      </c>
    </row>
    <row r="6715" spans="1:15">
      <c r="A6715" t="s">
        <v>4</v>
      </c>
      <c r="B6715" s="4" t="s">
        <v>5</v>
      </c>
      <c r="C6715" s="4" t="s">
        <v>9</v>
      </c>
    </row>
    <row r="6716" spans="1:15">
      <c r="A6716" t="n">
        <v>63740</v>
      </c>
      <c r="B6716" s="26" t="n">
        <v>16</v>
      </c>
      <c r="C6716" s="7" t="n">
        <v>300</v>
      </c>
    </row>
    <row r="6717" spans="1:15">
      <c r="A6717" t="s">
        <v>4</v>
      </c>
      <c r="B6717" s="4" t="s">
        <v>5</v>
      </c>
      <c r="C6717" s="4" t="s">
        <v>7</v>
      </c>
      <c r="D6717" s="4" t="s">
        <v>9</v>
      </c>
      <c r="E6717" s="4" t="s">
        <v>9</v>
      </c>
      <c r="F6717" s="4" t="s">
        <v>7</v>
      </c>
    </row>
    <row r="6718" spans="1:15">
      <c r="A6718" t="n">
        <v>63743</v>
      </c>
      <c r="B6718" s="35" t="n">
        <v>25</v>
      </c>
      <c r="C6718" s="7" t="n">
        <v>1</v>
      </c>
      <c r="D6718" s="7" t="n">
        <v>60</v>
      </c>
      <c r="E6718" s="7" t="n">
        <v>640</v>
      </c>
      <c r="F6718" s="7" t="n">
        <v>2</v>
      </c>
    </row>
    <row r="6719" spans="1:15">
      <c r="A6719" t="s">
        <v>4</v>
      </c>
      <c r="B6719" s="4" t="s">
        <v>5</v>
      </c>
      <c r="C6719" s="4" t="s">
        <v>7</v>
      </c>
      <c r="D6719" s="4" t="s">
        <v>9</v>
      </c>
      <c r="E6719" s="4" t="s">
        <v>12</v>
      </c>
    </row>
    <row r="6720" spans="1:15">
      <c r="A6720" t="n">
        <v>63750</v>
      </c>
      <c r="B6720" s="30" t="n">
        <v>51</v>
      </c>
      <c r="C6720" s="7" t="n">
        <v>4</v>
      </c>
      <c r="D6720" s="7" t="n">
        <v>0</v>
      </c>
      <c r="E6720" s="7" t="s">
        <v>729</v>
      </c>
    </row>
    <row r="6721" spans="1:18">
      <c r="A6721" t="s">
        <v>4</v>
      </c>
      <c r="B6721" s="4" t="s">
        <v>5</v>
      </c>
      <c r="C6721" s="4" t="s">
        <v>9</v>
      </c>
    </row>
    <row r="6722" spans="1:18">
      <c r="A6722" t="n">
        <v>63764</v>
      </c>
      <c r="B6722" s="26" t="n">
        <v>16</v>
      </c>
      <c r="C6722" s="7" t="n">
        <v>0</v>
      </c>
    </row>
    <row r="6723" spans="1:18">
      <c r="A6723" t="s">
        <v>4</v>
      </c>
      <c r="B6723" s="4" t="s">
        <v>5</v>
      </c>
      <c r="C6723" s="4" t="s">
        <v>9</v>
      </c>
      <c r="D6723" s="4" t="s">
        <v>7</v>
      </c>
      <c r="E6723" s="4" t="s">
        <v>11</v>
      </c>
      <c r="F6723" s="4" t="s">
        <v>52</v>
      </c>
      <c r="G6723" s="4" t="s">
        <v>7</v>
      </c>
      <c r="H6723" s="4" t="s">
        <v>7</v>
      </c>
      <c r="I6723" s="4" t="s">
        <v>7</v>
      </c>
      <c r="J6723" s="4" t="s">
        <v>11</v>
      </c>
      <c r="K6723" s="4" t="s">
        <v>52</v>
      </c>
      <c r="L6723" s="4" t="s">
        <v>7</v>
      </c>
      <c r="M6723" s="4" t="s">
        <v>7</v>
      </c>
    </row>
    <row r="6724" spans="1:18">
      <c r="A6724" t="n">
        <v>63767</v>
      </c>
      <c r="B6724" s="31" t="n">
        <v>26</v>
      </c>
      <c r="C6724" s="7" t="n">
        <v>0</v>
      </c>
      <c r="D6724" s="7" t="n">
        <v>17</v>
      </c>
      <c r="E6724" s="7" t="n">
        <v>62182</v>
      </c>
      <c r="F6724" s="7" t="s">
        <v>730</v>
      </c>
      <c r="G6724" s="7" t="n">
        <v>2</v>
      </c>
      <c r="H6724" s="7" t="n">
        <v>3</v>
      </c>
      <c r="I6724" s="7" t="n">
        <v>17</v>
      </c>
      <c r="J6724" s="7" t="n">
        <v>62183</v>
      </c>
      <c r="K6724" s="7" t="s">
        <v>731</v>
      </c>
      <c r="L6724" s="7" t="n">
        <v>2</v>
      </c>
      <c r="M6724" s="7" t="n">
        <v>0</v>
      </c>
    </row>
    <row r="6725" spans="1:18">
      <c r="A6725" t="s">
        <v>4</v>
      </c>
      <c r="B6725" s="4" t="s">
        <v>5</v>
      </c>
    </row>
    <row r="6726" spans="1:18">
      <c r="A6726" t="n">
        <v>63928</v>
      </c>
      <c r="B6726" s="32" t="n">
        <v>28</v>
      </c>
    </row>
    <row r="6727" spans="1:18">
      <c r="A6727" t="s">
        <v>4</v>
      </c>
      <c r="B6727" s="4" t="s">
        <v>5</v>
      </c>
      <c r="C6727" s="4" t="s">
        <v>9</v>
      </c>
      <c r="D6727" s="4" t="s">
        <v>7</v>
      </c>
    </row>
    <row r="6728" spans="1:18">
      <c r="A6728" t="n">
        <v>63929</v>
      </c>
      <c r="B6728" s="60" t="n">
        <v>89</v>
      </c>
      <c r="C6728" s="7" t="n">
        <v>65533</v>
      </c>
      <c r="D6728" s="7" t="n">
        <v>1</v>
      </c>
    </row>
    <row r="6729" spans="1:18">
      <c r="A6729" t="s">
        <v>4</v>
      </c>
      <c r="B6729" s="4" t="s">
        <v>5</v>
      </c>
      <c r="C6729" s="4" t="s">
        <v>7</v>
      </c>
      <c r="D6729" s="4" t="s">
        <v>9</v>
      </c>
      <c r="E6729" s="4" t="s">
        <v>9</v>
      </c>
      <c r="F6729" s="4" t="s">
        <v>7</v>
      </c>
    </row>
    <row r="6730" spans="1:18">
      <c r="A6730" t="n">
        <v>63933</v>
      </c>
      <c r="B6730" s="35" t="n">
        <v>25</v>
      </c>
      <c r="C6730" s="7" t="n">
        <v>1</v>
      </c>
      <c r="D6730" s="7" t="n">
        <v>65535</v>
      </c>
      <c r="E6730" s="7" t="n">
        <v>65535</v>
      </c>
      <c r="F6730" s="7" t="n">
        <v>0</v>
      </c>
    </row>
    <row r="6731" spans="1:18">
      <c r="A6731" t="s">
        <v>4</v>
      </c>
      <c r="B6731" s="4" t="s">
        <v>5</v>
      </c>
      <c r="C6731" s="4" t="s">
        <v>7</v>
      </c>
      <c r="D6731" s="4" t="s">
        <v>9</v>
      </c>
      <c r="E6731" s="4" t="s">
        <v>10</v>
      </c>
    </row>
    <row r="6732" spans="1:18">
      <c r="A6732" t="n">
        <v>63940</v>
      </c>
      <c r="B6732" s="25" t="n">
        <v>58</v>
      </c>
      <c r="C6732" s="7" t="n">
        <v>101</v>
      </c>
      <c r="D6732" s="7" t="n">
        <v>500</v>
      </c>
      <c r="E6732" s="7" t="n">
        <v>1</v>
      </c>
    </row>
    <row r="6733" spans="1:18">
      <c r="A6733" t="s">
        <v>4</v>
      </c>
      <c r="B6733" s="4" t="s">
        <v>5</v>
      </c>
      <c r="C6733" s="4" t="s">
        <v>7</v>
      </c>
      <c r="D6733" s="4" t="s">
        <v>9</v>
      </c>
    </row>
    <row r="6734" spans="1:18">
      <c r="A6734" t="n">
        <v>63948</v>
      </c>
      <c r="B6734" s="25" t="n">
        <v>58</v>
      </c>
      <c r="C6734" s="7" t="n">
        <v>254</v>
      </c>
      <c r="D6734" s="7" t="n">
        <v>0</v>
      </c>
    </row>
    <row r="6735" spans="1:18">
      <c r="A6735" t="s">
        <v>4</v>
      </c>
      <c r="B6735" s="4" t="s">
        <v>5</v>
      </c>
      <c r="C6735" s="4" t="s">
        <v>7</v>
      </c>
      <c r="D6735" s="4" t="s">
        <v>7</v>
      </c>
      <c r="E6735" s="4" t="s">
        <v>10</v>
      </c>
      <c r="F6735" s="4" t="s">
        <v>10</v>
      </c>
      <c r="G6735" s="4" t="s">
        <v>10</v>
      </c>
      <c r="H6735" s="4" t="s">
        <v>9</v>
      </c>
    </row>
    <row r="6736" spans="1:18">
      <c r="A6736" t="n">
        <v>63952</v>
      </c>
      <c r="B6736" s="55" t="n">
        <v>45</v>
      </c>
      <c r="C6736" s="7" t="n">
        <v>2</v>
      </c>
      <c r="D6736" s="7" t="n">
        <v>3</v>
      </c>
      <c r="E6736" s="7" t="n">
        <v>-9.77000045776367</v>
      </c>
      <c r="F6736" s="7" t="n">
        <v>0.980000019073486</v>
      </c>
      <c r="G6736" s="7" t="n">
        <v>-45.9799995422363</v>
      </c>
      <c r="H6736" s="7" t="n">
        <v>0</v>
      </c>
    </row>
    <row r="6737" spans="1:13">
      <c r="A6737" t="s">
        <v>4</v>
      </c>
      <c r="B6737" s="4" t="s">
        <v>5</v>
      </c>
      <c r="C6737" s="4" t="s">
        <v>7</v>
      </c>
      <c r="D6737" s="4" t="s">
        <v>7</v>
      </c>
      <c r="E6737" s="4" t="s">
        <v>10</v>
      </c>
      <c r="F6737" s="4" t="s">
        <v>10</v>
      </c>
      <c r="G6737" s="4" t="s">
        <v>10</v>
      </c>
      <c r="H6737" s="4" t="s">
        <v>9</v>
      </c>
      <c r="I6737" s="4" t="s">
        <v>7</v>
      </c>
    </row>
    <row r="6738" spans="1:13">
      <c r="A6738" t="n">
        <v>63969</v>
      </c>
      <c r="B6738" s="55" t="n">
        <v>45</v>
      </c>
      <c r="C6738" s="7" t="n">
        <v>4</v>
      </c>
      <c r="D6738" s="7" t="n">
        <v>3</v>
      </c>
      <c r="E6738" s="7" t="n">
        <v>15.5600004196167</v>
      </c>
      <c r="F6738" s="7" t="n">
        <v>350.170013427734</v>
      </c>
      <c r="G6738" s="7" t="n">
        <v>0</v>
      </c>
      <c r="H6738" s="7" t="n">
        <v>0</v>
      </c>
      <c r="I6738" s="7" t="n">
        <v>1</v>
      </c>
    </row>
    <row r="6739" spans="1:13">
      <c r="A6739" t="s">
        <v>4</v>
      </c>
      <c r="B6739" s="4" t="s">
        <v>5</v>
      </c>
      <c r="C6739" s="4" t="s">
        <v>7</v>
      </c>
      <c r="D6739" s="4" t="s">
        <v>7</v>
      </c>
      <c r="E6739" s="4" t="s">
        <v>10</v>
      </c>
      <c r="F6739" s="4" t="s">
        <v>9</v>
      </c>
    </row>
    <row r="6740" spans="1:13">
      <c r="A6740" t="n">
        <v>63987</v>
      </c>
      <c r="B6740" s="55" t="n">
        <v>45</v>
      </c>
      <c r="C6740" s="7" t="n">
        <v>5</v>
      </c>
      <c r="D6740" s="7" t="n">
        <v>3</v>
      </c>
      <c r="E6740" s="7" t="n">
        <v>3.20000004768372</v>
      </c>
      <c r="F6740" s="7" t="n">
        <v>0</v>
      </c>
    </row>
    <row r="6741" spans="1:13">
      <c r="A6741" t="s">
        <v>4</v>
      </c>
      <c r="B6741" s="4" t="s">
        <v>5</v>
      </c>
      <c r="C6741" s="4" t="s">
        <v>7</v>
      </c>
      <c r="D6741" s="4" t="s">
        <v>7</v>
      </c>
      <c r="E6741" s="4" t="s">
        <v>10</v>
      </c>
      <c r="F6741" s="4" t="s">
        <v>9</v>
      </c>
    </row>
    <row r="6742" spans="1:13">
      <c r="A6742" t="n">
        <v>63996</v>
      </c>
      <c r="B6742" s="55" t="n">
        <v>45</v>
      </c>
      <c r="C6742" s="7" t="n">
        <v>11</v>
      </c>
      <c r="D6742" s="7" t="n">
        <v>3</v>
      </c>
      <c r="E6742" s="7" t="n">
        <v>40</v>
      </c>
      <c r="F6742" s="7" t="n">
        <v>0</v>
      </c>
    </row>
    <row r="6743" spans="1:13">
      <c r="A6743" t="s">
        <v>4</v>
      </c>
      <c r="B6743" s="4" t="s">
        <v>5</v>
      </c>
      <c r="C6743" s="4" t="s">
        <v>7</v>
      </c>
      <c r="D6743" s="4" t="s">
        <v>7</v>
      </c>
      <c r="E6743" s="4" t="s">
        <v>10</v>
      </c>
      <c r="F6743" s="4" t="s">
        <v>10</v>
      </c>
      <c r="G6743" s="4" t="s">
        <v>10</v>
      </c>
      <c r="H6743" s="4" t="s">
        <v>9</v>
      </c>
    </row>
    <row r="6744" spans="1:13">
      <c r="A6744" t="n">
        <v>64005</v>
      </c>
      <c r="B6744" s="55" t="n">
        <v>45</v>
      </c>
      <c r="C6744" s="7" t="n">
        <v>2</v>
      </c>
      <c r="D6744" s="7" t="n">
        <v>3</v>
      </c>
      <c r="E6744" s="7" t="n">
        <v>-9.76000022888184</v>
      </c>
      <c r="F6744" s="7" t="n">
        <v>0.980000019073486</v>
      </c>
      <c r="G6744" s="7" t="n">
        <v>-46.2099990844727</v>
      </c>
      <c r="H6744" s="7" t="n">
        <v>0</v>
      </c>
    </row>
    <row r="6745" spans="1:13">
      <c r="A6745" t="s">
        <v>4</v>
      </c>
      <c r="B6745" s="4" t="s">
        <v>5</v>
      </c>
      <c r="C6745" s="4" t="s">
        <v>7</v>
      </c>
      <c r="D6745" s="4" t="s">
        <v>7</v>
      </c>
      <c r="E6745" s="4" t="s">
        <v>10</v>
      </c>
      <c r="F6745" s="4" t="s">
        <v>10</v>
      </c>
      <c r="G6745" s="4" t="s">
        <v>10</v>
      </c>
      <c r="H6745" s="4" t="s">
        <v>9</v>
      </c>
      <c r="I6745" s="4" t="s">
        <v>7</v>
      </c>
    </row>
    <row r="6746" spans="1:13">
      <c r="A6746" t="n">
        <v>64022</v>
      </c>
      <c r="B6746" s="55" t="n">
        <v>45</v>
      </c>
      <c r="C6746" s="7" t="n">
        <v>4</v>
      </c>
      <c r="D6746" s="7" t="n">
        <v>3</v>
      </c>
      <c r="E6746" s="7" t="n">
        <v>15.6000003814697</v>
      </c>
      <c r="F6746" s="7" t="n">
        <v>351.690002441406</v>
      </c>
      <c r="G6746" s="7" t="n">
        <v>0</v>
      </c>
      <c r="H6746" s="7" t="n">
        <v>0</v>
      </c>
      <c r="I6746" s="7" t="n">
        <v>0</v>
      </c>
    </row>
    <row r="6747" spans="1:13">
      <c r="A6747" t="s">
        <v>4</v>
      </c>
      <c r="B6747" s="4" t="s">
        <v>5</v>
      </c>
      <c r="C6747" s="4" t="s">
        <v>7</v>
      </c>
      <c r="D6747" s="4" t="s">
        <v>7</v>
      </c>
      <c r="E6747" s="4" t="s">
        <v>10</v>
      </c>
      <c r="F6747" s="4" t="s">
        <v>9</v>
      </c>
    </row>
    <row r="6748" spans="1:13">
      <c r="A6748" t="n">
        <v>64040</v>
      </c>
      <c r="B6748" s="55" t="n">
        <v>45</v>
      </c>
      <c r="C6748" s="7" t="n">
        <v>5</v>
      </c>
      <c r="D6748" s="7" t="n">
        <v>3</v>
      </c>
      <c r="E6748" s="7" t="n">
        <v>2.90000009536743</v>
      </c>
      <c r="F6748" s="7" t="n">
        <v>0</v>
      </c>
    </row>
    <row r="6749" spans="1:13">
      <c r="A6749" t="s">
        <v>4</v>
      </c>
      <c r="B6749" s="4" t="s">
        <v>5</v>
      </c>
      <c r="C6749" s="4" t="s">
        <v>7</v>
      </c>
      <c r="D6749" s="4" t="s">
        <v>7</v>
      </c>
      <c r="E6749" s="4" t="s">
        <v>10</v>
      </c>
      <c r="F6749" s="4" t="s">
        <v>9</v>
      </c>
    </row>
    <row r="6750" spans="1:13">
      <c r="A6750" t="n">
        <v>64049</v>
      </c>
      <c r="B6750" s="55" t="n">
        <v>45</v>
      </c>
      <c r="C6750" s="7" t="n">
        <v>11</v>
      </c>
      <c r="D6750" s="7" t="n">
        <v>3</v>
      </c>
      <c r="E6750" s="7" t="n">
        <v>40</v>
      </c>
      <c r="F6750" s="7" t="n">
        <v>0</v>
      </c>
    </row>
    <row r="6751" spans="1:13">
      <c r="A6751" t="s">
        <v>4</v>
      </c>
      <c r="B6751" s="4" t="s">
        <v>5</v>
      </c>
      <c r="C6751" s="4" t="s">
        <v>7</v>
      </c>
      <c r="D6751" s="4" t="s">
        <v>7</v>
      </c>
      <c r="E6751" s="4" t="s">
        <v>10</v>
      </c>
      <c r="F6751" s="4" t="s">
        <v>9</v>
      </c>
    </row>
    <row r="6752" spans="1:13">
      <c r="A6752" t="n">
        <v>64058</v>
      </c>
      <c r="B6752" s="55" t="n">
        <v>45</v>
      </c>
      <c r="C6752" s="7" t="n">
        <v>5</v>
      </c>
      <c r="D6752" s="7" t="n">
        <v>3</v>
      </c>
      <c r="E6752" s="7" t="n">
        <v>3</v>
      </c>
      <c r="F6752" s="7" t="n">
        <v>20000</v>
      </c>
    </row>
    <row r="6753" spans="1:9">
      <c r="A6753" t="s">
        <v>4</v>
      </c>
      <c r="B6753" s="4" t="s">
        <v>5</v>
      </c>
      <c r="C6753" s="4" t="s">
        <v>7</v>
      </c>
    </row>
    <row r="6754" spans="1:9">
      <c r="A6754" t="n">
        <v>64067</v>
      </c>
      <c r="B6754" s="54" t="n">
        <v>116</v>
      </c>
      <c r="C6754" s="7" t="n">
        <v>0</v>
      </c>
    </row>
    <row r="6755" spans="1:9">
      <c r="A6755" t="s">
        <v>4</v>
      </c>
      <c r="B6755" s="4" t="s">
        <v>5</v>
      </c>
      <c r="C6755" s="4" t="s">
        <v>7</v>
      </c>
      <c r="D6755" s="4" t="s">
        <v>9</v>
      </c>
    </row>
    <row r="6756" spans="1:9">
      <c r="A6756" t="n">
        <v>64069</v>
      </c>
      <c r="B6756" s="54" t="n">
        <v>116</v>
      </c>
      <c r="C6756" s="7" t="n">
        <v>2</v>
      </c>
      <c r="D6756" s="7" t="n">
        <v>1</v>
      </c>
    </row>
    <row r="6757" spans="1:9">
      <c r="A6757" t="s">
        <v>4</v>
      </c>
      <c r="B6757" s="4" t="s">
        <v>5</v>
      </c>
      <c r="C6757" s="4" t="s">
        <v>7</v>
      </c>
      <c r="D6757" s="4" t="s">
        <v>11</v>
      </c>
    </row>
    <row r="6758" spans="1:9">
      <c r="A6758" t="n">
        <v>64073</v>
      </c>
      <c r="B6758" s="54" t="n">
        <v>116</v>
      </c>
      <c r="C6758" s="7" t="n">
        <v>5</v>
      </c>
      <c r="D6758" s="7" t="n">
        <v>1092616192</v>
      </c>
    </row>
    <row r="6759" spans="1:9">
      <c r="A6759" t="s">
        <v>4</v>
      </c>
      <c r="B6759" s="4" t="s">
        <v>5</v>
      </c>
      <c r="C6759" s="4" t="s">
        <v>7</v>
      </c>
      <c r="D6759" s="4" t="s">
        <v>9</v>
      </c>
    </row>
    <row r="6760" spans="1:9">
      <c r="A6760" t="n">
        <v>64079</v>
      </c>
      <c r="B6760" s="54" t="n">
        <v>116</v>
      </c>
      <c r="C6760" s="7" t="n">
        <v>6</v>
      </c>
      <c r="D6760" s="7" t="n">
        <v>1</v>
      </c>
    </row>
    <row r="6761" spans="1:9">
      <c r="A6761" t="s">
        <v>4</v>
      </c>
      <c r="B6761" s="4" t="s">
        <v>5</v>
      </c>
      <c r="C6761" s="4" t="s">
        <v>7</v>
      </c>
      <c r="D6761" s="4" t="s">
        <v>9</v>
      </c>
      <c r="E6761" s="4" t="s">
        <v>12</v>
      </c>
      <c r="F6761" s="4" t="s">
        <v>12</v>
      </c>
      <c r="G6761" s="4" t="s">
        <v>12</v>
      </c>
      <c r="H6761" s="4" t="s">
        <v>12</v>
      </c>
    </row>
    <row r="6762" spans="1:9">
      <c r="A6762" t="n">
        <v>64083</v>
      </c>
      <c r="B6762" s="30" t="n">
        <v>51</v>
      </c>
      <c r="C6762" s="7" t="n">
        <v>3</v>
      </c>
      <c r="D6762" s="7" t="n">
        <v>22</v>
      </c>
      <c r="E6762" s="7" t="s">
        <v>285</v>
      </c>
      <c r="F6762" s="7" t="s">
        <v>246</v>
      </c>
      <c r="G6762" s="7" t="s">
        <v>245</v>
      </c>
      <c r="H6762" s="7" t="s">
        <v>246</v>
      </c>
    </row>
    <row r="6763" spans="1:9">
      <c r="A6763" t="s">
        <v>4</v>
      </c>
      <c r="B6763" s="4" t="s">
        <v>5</v>
      </c>
      <c r="C6763" s="4" t="s">
        <v>9</v>
      </c>
      <c r="D6763" s="4" t="s">
        <v>9</v>
      </c>
      <c r="E6763" s="4" t="s">
        <v>9</v>
      </c>
    </row>
    <row r="6764" spans="1:9">
      <c r="A6764" t="n">
        <v>64096</v>
      </c>
      <c r="B6764" s="63" t="n">
        <v>61</v>
      </c>
      <c r="C6764" s="7" t="n">
        <v>22</v>
      </c>
      <c r="D6764" s="7" t="n">
        <v>0</v>
      </c>
      <c r="E6764" s="7" t="n">
        <v>1000</v>
      </c>
    </row>
    <row r="6765" spans="1:9">
      <c r="A6765" t="s">
        <v>4</v>
      </c>
      <c r="B6765" s="4" t="s">
        <v>5</v>
      </c>
      <c r="C6765" s="4" t="s">
        <v>7</v>
      </c>
      <c r="D6765" s="4" t="s">
        <v>9</v>
      </c>
    </row>
    <row r="6766" spans="1:9">
      <c r="A6766" t="n">
        <v>64103</v>
      </c>
      <c r="B6766" s="25" t="n">
        <v>58</v>
      </c>
      <c r="C6766" s="7" t="n">
        <v>255</v>
      </c>
      <c r="D6766" s="7" t="n">
        <v>0</v>
      </c>
    </row>
    <row r="6767" spans="1:9">
      <c r="A6767" t="s">
        <v>4</v>
      </c>
      <c r="B6767" s="4" t="s">
        <v>5</v>
      </c>
      <c r="C6767" s="4" t="s">
        <v>9</v>
      </c>
      <c r="D6767" s="4" t="s">
        <v>7</v>
      </c>
      <c r="E6767" s="4" t="s">
        <v>10</v>
      </c>
      <c r="F6767" s="4" t="s">
        <v>9</v>
      </c>
    </row>
    <row r="6768" spans="1:9">
      <c r="A6768" t="n">
        <v>64107</v>
      </c>
      <c r="B6768" s="47" t="n">
        <v>59</v>
      </c>
      <c r="C6768" s="7" t="n">
        <v>22</v>
      </c>
      <c r="D6768" s="7" t="n">
        <v>0</v>
      </c>
      <c r="E6768" s="7" t="n">
        <v>0.150000005960464</v>
      </c>
      <c r="F6768" s="7" t="n">
        <v>0</v>
      </c>
    </row>
    <row r="6769" spans="1:8">
      <c r="A6769" t="s">
        <v>4</v>
      </c>
      <c r="B6769" s="4" t="s">
        <v>5</v>
      </c>
      <c r="C6769" s="4" t="s">
        <v>9</v>
      </c>
    </row>
    <row r="6770" spans="1:8">
      <c r="A6770" t="n">
        <v>64117</v>
      </c>
      <c r="B6770" s="26" t="n">
        <v>16</v>
      </c>
      <c r="C6770" s="7" t="n">
        <v>1000</v>
      </c>
    </row>
    <row r="6771" spans="1:8">
      <c r="A6771" t="s">
        <v>4</v>
      </c>
      <c r="B6771" s="4" t="s">
        <v>5</v>
      </c>
      <c r="C6771" s="4" t="s">
        <v>12</v>
      </c>
      <c r="D6771" s="4" t="s">
        <v>9</v>
      </c>
    </row>
    <row r="6772" spans="1:8">
      <c r="A6772" t="n">
        <v>64120</v>
      </c>
      <c r="B6772" s="34" t="n">
        <v>29</v>
      </c>
      <c r="C6772" s="7" t="s">
        <v>712</v>
      </c>
      <c r="D6772" s="7" t="n">
        <v>65533</v>
      </c>
    </row>
    <row r="6773" spans="1:8">
      <c r="A6773" t="s">
        <v>4</v>
      </c>
      <c r="B6773" s="4" t="s">
        <v>5</v>
      </c>
      <c r="C6773" s="4" t="s">
        <v>7</v>
      </c>
      <c r="D6773" s="4" t="s">
        <v>9</v>
      </c>
      <c r="E6773" s="4" t="s">
        <v>12</v>
      </c>
    </row>
    <row r="6774" spans="1:8">
      <c r="A6774" t="n">
        <v>64139</v>
      </c>
      <c r="B6774" s="30" t="n">
        <v>51</v>
      </c>
      <c r="C6774" s="7" t="n">
        <v>4</v>
      </c>
      <c r="D6774" s="7" t="n">
        <v>22</v>
      </c>
      <c r="E6774" s="7" t="s">
        <v>507</v>
      </c>
    </row>
    <row r="6775" spans="1:8">
      <c r="A6775" t="s">
        <v>4</v>
      </c>
      <c r="B6775" s="4" t="s">
        <v>5</v>
      </c>
      <c r="C6775" s="4" t="s">
        <v>9</v>
      </c>
    </row>
    <row r="6776" spans="1:8">
      <c r="A6776" t="n">
        <v>64154</v>
      </c>
      <c r="B6776" s="26" t="n">
        <v>16</v>
      </c>
      <c r="C6776" s="7" t="n">
        <v>0</v>
      </c>
    </row>
    <row r="6777" spans="1:8">
      <c r="A6777" t="s">
        <v>4</v>
      </c>
      <c r="B6777" s="4" t="s">
        <v>5</v>
      </c>
      <c r="C6777" s="4" t="s">
        <v>9</v>
      </c>
      <c r="D6777" s="4" t="s">
        <v>7</v>
      </c>
      <c r="E6777" s="4" t="s">
        <v>11</v>
      </c>
      <c r="F6777" s="4" t="s">
        <v>52</v>
      </c>
      <c r="G6777" s="4" t="s">
        <v>7</v>
      </c>
      <c r="H6777" s="4" t="s">
        <v>7</v>
      </c>
    </row>
    <row r="6778" spans="1:8">
      <c r="A6778" t="n">
        <v>64157</v>
      </c>
      <c r="B6778" s="31" t="n">
        <v>26</v>
      </c>
      <c r="C6778" s="7" t="n">
        <v>22</v>
      </c>
      <c r="D6778" s="7" t="n">
        <v>17</v>
      </c>
      <c r="E6778" s="7" t="n">
        <v>30344</v>
      </c>
      <c r="F6778" s="7" t="s">
        <v>732</v>
      </c>
      <c r="G6778" s="7" t="n">
        <v>2</v>
      </c>
      <c r="H6778" s="7" t="n">
        <v>0</v>
      </c>
    </row>
    <row r="6779" spans="1:8">
      <c r="A6779" t="s">
        <v>4</v>
      </c>
      <c r="B6779" s="4" t="s">
        <v>5</v>
      </c>
    </row>
    <row r="6780" spans="1:8">
      <c r="A6780" t="n">
        <v>64175</v>
      </c>
      <c r="B6780" s="32" t="n">
        <v>28</v>
      </c>
    </row>
    <row r="6781" spans="1:8">
      <c r="A6781" t="s">
        <v>4</v>
      </c>
      <c r="B6781" s="4" t="s">
        <v>5</v>
      </c>
      <c r="C6781" s="4" t="s">
        <v>12</v>
      </c>
      <c r="D6781" s="4" t="s">
        <v>9</v>
      </c>
    </row>
    <row r="6782" spans="1:8">
      <c r="A6782" t="n">
        <v>64176</v>
      </c>
      <c r="B6782" s="34" t="n">
        <v>29</v>
      </c>
      <c r="C6782" s="7" t="s">
        <v>13</v>
      </c>
      <c r="D6782" s="7" t="n">
        <v>65533</v>
      </c>
    </row>
    <row r="6783" spans="1:8">
      <c r="A6783" t="s">
        <v>4</v>
      </c>
      <c r="B6783" s="4" t="s">
        <v>5</v>
      </c>
      <c r="C6783" s="4" t="s">
        <v>9</v>
      </c>
      <c r="D6783" s="4" t="s">
        <v>7</v>
      </c>
      <c r="E6783" s="4" t="s">
        <v>7</v>
      </c>
      <c r="F6783" s="4" t="s">
        <v>12</v>
      </c>
    </row>
    <row r="6784" spans="1:8">
      <c r="A6784" t="n">
        <v>64180</v>
      </c>
      <c r="B6784" s="48" t="n">
        <v>47</v>
      </c>
      <c r="C6784" s="7" t="n">
        <v>0</v>
      </c>
      <c r="D6784" s="7" t="n">
        <v>0</v>
      </c>
      <c r="E6784" s="7" t="n">
        <v>0</v>
      </c>
      <c r="F6784" s="7" t="s">
        <v>206</v>
      </c>
    </row>
    <row r="6785" spans="1:8">
      <c r="A6785" t="s">
        <v>4</v>
      </c>
      <c r="B6785" s="4" t="s">
        <v>5</v>
      </c>
      <c r="C6785" s="4" t="s">
        <v>9</v>
      </c>
      <c r="D6785" s="4" t="s">
        <v>7</v>
      </c>
      <c r="E6785" s="4" t="s">
        <v>10</v>
      </c>
      <c r="F6785" s="4" t="s">
        <v>9</v>
      </c>
    </row>
    <row r="6786" spans="1:8">
      <c r="A6786" t="n">
        <v>64200</v>
      </c>
      <c r="B6786" s="47" t="n">
        <v>59</v>
      </c>
      <c r="C6786" s="7" t="n">
        <v>0</v>
      </c>
      <c r="D6786" s="7" t="n">
        <v>14</v>
      </c>
      <c r="E6786" s="7" t="n">
        <v>0.150000005960464</v>
      </c>
      <c r="F6786" s="7" t="n">
        <v>0</v>
      </c>
    </row>
    <row r="6787" spans="1:8">
      <c r="A6787" t="s">
        <v>4</v>
      </c>
      <c r="B6787" s="4" t="s">
        <v>5</v>
      </c>
      <c r="C6787" s="4" t="s">
        <v>9</v>
      </c>
    </row>
    <row r="6788" spans="1:8">
      <c r="A6788" t="n">
        <v>64210</v>
      </c>
      <c r="B6788" s="26" t="n">
        <v>16</v>
      </c>
      <c r="C6788" s="7" t="n">
        <v>1000</v>
      </c>
    </row>
    <row r="6789" spans="1:8">
      <c r="A6789" t="s">
        <v>4</v>
      </c>
      <c r="B6789" s="4" t="s">
        <v>5</v>
      </c>
      <c r="C6789" s="4" t="s">
        <v>7</v>
      </c>
      <c r="D6789" s="4" t="s">
        <v>9</v>
      </c>
      <c r="E6789" s="4" t="s">
        <v>12</v>
      </c>
    </row>
    <row r="6790" spans="1:8">
      <c r="A6790" t="n">
        <v>64213</v>
      </c>
      <c r="B6790" s="30" t="n">
        <v>51</v>
      </c>
      <c r="C6790" s="7" t="n">
        <v>4</v>
      </c>
      <c r="D6790" s="7" t="n">
        <v>0</v>
      </c>
      <c r="E6790" s="7" t="s">
        <v>358</v>
      </c>
    </row>
    <row r="6791" spans="1:8">
      <c r="A6791" t="s">
        <v>4</v>
      </c>
      <c r="B6791" s="4" t="s">
        <v>5</v>
      </c>
      <c r="C6791" s="4" t="s">
        <v>9</v>
      </c>
    </row>
    <row r="6792" spans="1:8">
      <c r="A6792" t="n">
        <v>64226</v>
      </c>
      <c r="B6792" s="26" t="n">
        <v>16</v>
      </c>
      <c r="C6792" s="7" t="n">
        <v>0</v>
      </c>
    </row>
    <row r="6793" spans="1:8">
      <c r="A6793" t="s">
        <v>4</v>
      </c>
      <c r="B6793" s="4" t="s">
        <v>5</v>
      </c>
      <c r="C6793" s="4" t="s">
        <v>9</v>
      </c>
      <c r="D6793" s="4" t="s">
        <v>7</v>
      </c>
      <c r="E6793" s="4" t="s">
        <v>11</v>
      </c>
      <c r="F6793" s="4" t="s">
        <v>52</v>
      </c>
      <c r="G6793" s="4" t="s">
        <v>7</v>
      </c>
      <c r="H6793" s="4" t="s">
        <v>7</v>
      </c>
    </row>
    <row r="6794" spans="1:8">
      <c r="A6794" t="n">
        <v>64229</v>
      </c>
      <c r="B6794" s="31" t="n">
        <v>26</v>
      </c>
      <c r="C6794" s="7" t="n">
        <v>0</v>
      </c>
      <c r="D6794" s="7" t="n">
        <v>17</v>
      </c>
      <c r="E6794" s="7" t="n">
        <v>62184</v>
      </c>
      <c r="F6794" s="7" t="s">
        <v>733</v>
      </c>
      <c r="G6794" s="7" t="n">
        <v>2</v>
      </c>
      <c r="H6794" s="7" t="n">
        <v>0</v>
      </c>
    </row>
    <row r="6795" spans="1:8">
      <c r="A6795" t="s">
        <v>4</v>
      </c>
      <c r="B6795" s="4" t="s">
        <v>5</v>
      </c>
    </row>
    <row r="6796" spans="1:8">
      <c r="A6796" t="n">
        <v>64262</v>
      </c>
      <c r="B6796" s="32" t="n">
        <v>28</v>
      </c>
    </row>
    <row r="6797" spans="1:8">
      <c r="A6797" t="s">
        <v>4</v>
      </c>
      <c r="B6797" s="4" t="s">
        <v>5</v>
      </c>
      <c r="C6797" s="4" t="s">
        <v>12</v>
      </c>
      <c r="D6797" s="4" t="s">
        <v>9</v>
      </c>
    </row>
    <row r="6798" spans="1:8">
      <c r="A6798" t="n">
        <v>64263</v>
      </c>
      <c r="B6798" s="34" t="n">
        <v>29</v>
      </c>
      <c r="C6798" s="7" t="s">
        <v>712</v>
      </c>
      <c r="D6798" s="7" t="n">
        <v>65533</v>
      </c>
    </row>
    <row r="6799" spans="1:8">
      <c r="A6799" t="s">
        <v>4</v>
      </c>
      <c r="B6799" s="4" t="s">
        <v>5</v>
      </c>
      <c r="C6799" s="4" t="s">
        <v>7</v>
      </c>
      <c r="D6799" s="4" t="s">
        <v>9</v>
      </c>
      <c r="E6799" s="4" t="s">
        <v>12</v>
      </c>
    </row>
    <row r="6800" spans="1:8">
      <c r="A6800" t="n">
        <v>64282</v>
      </c>
      <c r="B6800" s="30" t="n">
        <v>51</v>
      </c>
      <c r="C6800" s="7" t="n">
        <v>4</v>
      </c>
      <c r="D6800" s="7" t="n">
        <v>22</v>
      </c>
      <c r="E6800" s="7" t="s">
        <v>304</v>
      </c>
    </row>
    <row r="6801" spans="1:8">
      <c r="A6801" t="s">
        <v>4</v>
      </c>
      <c r="B6801" s="4" t="s">
        <v>5</v>
      </c>
      <c r="C6801" s="4" t="s">
        <v>9</v>
      </c>
    </row>
    <row r="6802" spans="1:8">
      <c r="A6802" t="n">
        <v>64296</v>
      </c>
      <c r="B6802" s="26" t="n">
        <v>16</v>
      </c>
      <c r="C6802" s="7" t="n">
        <v>0</v>
      </c>
    </row>
    <row r="6803" spans="1:8">
      <c r="A6803" t="s">
        <v>4</v>
      </c>
      <c r="B6803" s="4" t="s">
        <v>5</v>
      </c>
      <c r="C6803" s="4" t="s">
        <v>9</v>
      </c>
      <c r="D6803" s="4" t="s">
        <v>7</v>
      </c>
      <c r="E6803" s="4" t="s">
        <v>11</v>
      </c>
      <c r="F6803" s="4" t="s">
        <v>52</v>
      </c>
      <c r="G6803" s="4" t="s">
        <v>7</v>
      </c>
      <c r="H6803" s="4" t="s">
        <v>7</v>
      </c>
      <c r="I6803" s="4" t="s">
        <v>7</v>
      </c>
      <c r="J6803" s="4" t="s">
        <v>11</v>
      </c>
      <c r="K6803" s="4" t="s">
        <v>52</v>
      </c>
      <c r="L6803" s="4" t="s">
        <v>7</v>
      </c>
      <c r="M6803" s="4" t="s">
        <v>7</v>
      </c>
    </row>
    <row r="6804" spans="1:8">
      <c r="A6804" t="n">
        <v>64299</v>
      </c>
      <c r="B6804" s="31" t="n">
        <v>26</v>
      </c>
      <c r="C6804" s="7" t="n">
        <v>22</v>
      </c>
      <c r="D6804" s="7" t="n">
        <v>17</v>
      </c>
      <c r="E6804" s="7" t="n">
        <v>30345</v>
      </c>
      <c r="F6804" s="7" t="s">
        <v>734</v>
      </c>
      <c r="G6804" s="7" t="n">
        <v>2</v>
      </c>
      <c r="H6804" s="7" t="n">
        <v>3</v>
      </c>
      <c r="I6804" s="7" t="n">
        <v>17</v>
      </c>
      <c r="J6804" s="7" t="n">
        <v>30346</v>
      </c>
      <c r="K6804" s="7" t="s">
        <v>735</v>
      </c>
      <c r="L6804" s="7" t="n">
        <v>2</v>
      </c>
      <c r="M6804" s="7" t="n">
        <v>0</v>
      </c>
    </row>
    <row r="6805" spans="1:8">
      <c r="A6805" t="s">
        <v>4</v>
      </c>
      <c r="B6805" s="4" t="s">
        <v>5</v>
      </c>
    </row>
    <row r="6806" spans="1:8">
      <c r="A6806" t="n">
        <v>64456</v>
      </c>
      <c r="B6806" s="32" t="n">
        <v>28</v>
      </c>
    </row>
    <row r="6807" spans="1:8">
      <c r="A6807" t="s">
        <v>4</v>
      </c>
      <c r="B6807" s="4" t="s">
        <v>5</v>
      </c>
      <c r="C6807" s="4" t="s">
        <v>12</v>
      </c>
      <c r="D6807" s="4" t="s">
        <v>9</v>
      </c>
    </row>
    <row r="6808" spans="1:8">
      <c r="A6808" t="n">
        <v>64457</v>
      </c>
      <c r="B6808" s="34" t="n">
        <v>29</v>
      </c>
      <c r="C6808" s="7" t="s">
        <v>13</v>
      </c>
      <c r="D6808" s="7" t="n">
        <v>65533</v>
      </c>
    </row>
    <row r="6809" spans="1:8">
      <c r="A6809" t="s">
        <v>4</v>
      </c>
      <c r="B6809" s="4" t="s">
        <v>5</v>
      </c>
      <c r="C6809" s="4" t="s">
        <v>7</v>
      </c>
      <c r="D6809" s="4" t="s">
        <v>9</v>
      </c>
      <c r="E6809" s="4" t="s">
        <v>12</v>
      </c>
    </row>
    <row r="6810" spans="1:8">
      <c r="A6810" t="n">
        <v>64461</v>
      </c>
      <c r="B6810" s="30" t="n">
        <v>51</v>
      </c>
      <c r="C6810" s="7" t="n">
        <v>4</v>
      </c>
      <c r="D6810" s="7" t="n">
        <v>0</v>
      </c>
      <c r="E6810" s="7" t="s">
        <v>278</v>
      </c>
    </row>
    <row r="6811" spans="1:8">
      <c r="A6811" t="s">
        <v>4</v>
      </c>
      <c r="B6811" s="4" t="s">
        <v>5</v>
      </c>
      <c r="C6811" s="4" t="s">
        <v>9</v>
      </c>
    </row>
    <row r="6812" spans="1:8">
      <c r="A6812" t="n">
        <v>64475</v>
      </c>
      <c r="B6812" s="26" t="n">
        <v>16</v>
      </c>
      <c r="C6812" s="7" t="n">
        <v>0</v>
      </c>
    </row>
    <row r="6813" spans="1:8">
      <c r="A6813" t="s">
        <v>4</v>
      </c>
      <c r="B6813" s="4" t="s">
        <v>5</v>
      </c>
      <c r="C6813" s="4" t="s">
        <v>9</v>
      </c>
      <c r="D6813" s="4" t="s">
        <v>7</v>
      </c>
      <c r="E6813" s="4" t="s">
        <v>11</v>
      </c>
      <c r="F6813" s="4" t="s">
        <v>52</v>
      </c>
      <c r="G6813" s="4" t="s">
        <v>7</v>
      </c>
      <c r="H6813" s="4" t="s">
        <v>7</v>
      </c>
      <c r="I6813" s="4" t="s">
        <v>7</v>
      </c>
      <c r="J6813" s="4" t="s">
        <v>11</v>
      </c>
      <c r="K6813" s="4" t="s">
        <v>52</v>
      </c>
      <c r="L6813" s="4" t="s">
        <v>7</v>
      </c>
      <c r="M6813" s="4" t="s">
        <v>7</v>
      </c>
    </row>
    <row r="6814" spans="1:8">
      <c r="A6814" t="n">
        <v>64478</v>
      </c>
      <c r="B6814" s="31" t="n">
        <v>26</v>
      </c>
      <c r="C6814" s="7" t="n">
        <v>0</v>
      </c>
      <c r="D6814" s="7" t="n">
        <v>17</v>
      </c>
      <c r="E6814" s="7" t="n">
        <v>62185</v>
      </c>
      <c r="F6814" s="7" t="s">
        <v>736</v>
      </c>
      <c r="G6814" s="7" t="n">
        <v>2</v>
      </c>
      <c r="H6814" s="7" t="n">
        <v>3</v>
      </c>
      <c r="I6814" s="7" t="n">
        <v>17</v>
      </c>
      <c r="J6814" s="7" t="n">
        <v>62186</v>
      </c>
      <c r="K6814" s="7" t="s">
        <v>737</v>
      </c>
      <c r="L6814" s="7" t="n">
        <v>2</v>
      </c>
      <c r="M6814" s="7" t="n">
        <v>0</v>
      </c>
    </row>
    <row r="6815" spans="1:8">
      <c r="A6815" t="s">
        <v>4</v>
      </c>
      <c r="B6815" s="4" t="s">
        <v>5</v>
      </c>
    </row>
    <row r="6816" spans="1:8">
      <c r="A6816" t="n">
        <v>64585</v>
      </c>
      <c r="B6816" s="32" t="n">
        <v>28</v>
      </c>
    </row>
    <row r="6817" spans="1:13">
      <c r="A6817" t="s">
        <v>4</v>
      </c>
      <c r="B6817" s="4" t="s">
        <v>5</v>
      </c>
      <c r="C6817" s="4" t="s">
        <v>7</v>
      </c>
      <c r="D6817" s="4" t="s">
        <v>9</v>
      </c>
      <c r="E6817" s="4" t="s">
        <v>10</v>
      </c>
    </row>
    <row r="6818" spans="1:13">
      <c r="A6818" t="n">
        <v>64586</v>
      </c>
      <c r="B6818" s="25" t="n">
        <v>58</v>
      </c>
      <c r="C6818" s="7" t="n">
        <v>101</v>
      </c>
      <c r="D6818" s="7" t="n">
        <v>500</v>
      </c>
      <c r="E6818" s="7" t="n">
        <v>1</v>
      </c>
    </row>
    <row r="6819" spans="1:13">
      <c r="A6819" t="s">
        <v>4</v>
      </c>
      <c r="B6819" s="4" t="s">
        <v>5</v>
      </c>
      <c r="C6819" s="4" t="s">
        <v>7</v>
      </c>
      <c r="D6819" s="4" t="s">
        <v>9</v>
      </c>
    </row>
    <row r="6820" spans="1:13">
      <c r="A6820" t="n">
        <v>64594</v>
      </c>
      <c r="B6820" s="25" t="n">
        <v>58</v>
      </c>
      <c r="C6820" s="7" t="n">
        <v>254</v>
      </c>
      <c r="D6820" s="7" t="n">
        <v>0</v>
      </c>
    </row>
    <row r="6821" spans="1:13">
      <c r="A6821" t="s">
        <v>4</v>
      </c>
      <c r="B6821" s="4" t="s">
        <v>5</v>
      </c>
      <c r="C6821" s="4" t="s">
        <v>7</v>
      </c>
      <c r="D6821" s="4" t="s">
        <v>7</v>
      </c>
      <c r="E6821" s="4" t="s">
        <v>10</v>
      </c>
      <c r="F6821" s="4" t="s">
        <v>10</v>
      </c>
      <c r="G6821" s="4" t="s">
        <v>10</v>
      </c>
      <c r="H6821" s="4" t="s">
        <v>9</v>
      </c>
    </row>
    <row r="6822" spans="1:13">
      <c r="A6822" t="n">
        <v>64598</v>
      </c>
      <c r="B6822" s="55" t="n">
        <v>45</v>
      </c>
      <c r="C6822" s="7" t="n">
        <v>2</v>
      </c>
      <c r="D6822" s="7" t="n">
        <v>3</v>
      </c>
      <c r="E6822" s="7" t="n">
        <v>-8.55000019073486</v>
      </c>
      <c r="F6822" s="7" t="n">
        <v>1.4099999666214</v>
      </c>
      <c r="G6822" s="7" t="n">
        <v>-43.1199989318848</v>
      </c>
      <c r="H6822" s="7" t="n">
        <v>0</v>
      </c>
    </row>
    <row r="6823" spans="1:13">
      <c r="A6823" t="s">
        <v>4</v>
      </c>
      <c r="B6823" s="4" t="s">
        <v>5</v>
      </c>
      <c r="C6823" s="4" t="s">
        <v>7</v>
      </c>
      <c r="D6823" s="4" t="s">
        <v>7</v>
      </c>
      <c r="E6823" s="4" t="s">
        <v>10</v>
      </c>
      <c r="F6823" s="4" t="s">
        <v>10</v>
      </c>
      <c r="G6823" s="4" t="s">
        <v>10</v>
      </c>
      <c r="H6823" s="4" t="s">
        <v>9</v>
      </c>
      <c r="I6823" s="4" t="s">
        <v>7</v>
      </c>
    </row>
    <row r="6824" spans="1:13">
      <c r="A6824" t="n">
        <v>64615</v>
      </c>
      <c r="B6824" s="55" t="n">
        <v>45</v>
      </c>
      <c r="C6824" s="7" t="n">
        <v>4</v>
      </c>
      <c r="D6824" s="7" t="n">
        <v>3</v>
      </c>
      <c r="E6824" s="7" t="n">
        <v>354.869995117188</v>
      </c>
      <c r="F6824" s="7" t="n">
        <v>205.460006713867</v>
      </c>
      <c r="G6824" s="7" t="n">
        <v>0</v>
      </c>
      <c r="H6824" s="7" t="n">
        <v>0</v>
      </c>
      <c r="I6824" s="7" t="n">
        <v>1</v>
      </c>
    </row>
    <row r="6825" spans="1:13">
      <c r="A6825" t="s">
        <v>4</v>
      </c>
      <c r="B6825" s="4" t="s">
        <v>5</v>
      </c>
      <c r="C6825" s="4" t="s">
        <v>7</v>
      </c>
      <c r="D6825" s="4" t="s">
        <v>7</v>
      </c>
      <c r="E6825" s="4" t="s">
        <v>10</v>
      </c>
      <c r="F6825" s="4" t="s">
        <v>9</v>
      </c>
    </row>
    <row r="6826" spans="1:13">
      <c r="A6826" t="n">
        <v>64633</v>
      </c>
      <c r="B6826" s="55" t="n">
        <v>45</v>
      </c>
      <c r="C6826" s="7" t="n">
        <v>5</v>
      </c>
      <c r="D6826" s="7" t="n">
        <v>3</v>
      </c>
      <c r="E6826" s="7" t="n">
        <v>4.59999990463257</v>
      </c>
      <c r="F6826" s="7" t="n">
        <v>0</v>
      </c>
    </row>
    <row r="6827" spans="1:13">
      <c r="A6827" t="s">
        <v>4</v>
      </c>
      <c r="B6827" s="4" t="s">
        <v>5</v>
      </c>
      <c r="C6827" s="4" t="s">
        <v>7</v>
      </c>
      <c r="D6827" s="4" t="s">
        <v>7</v>
      </c>
      <c r="E6827" s="4" t="s">
        <v>10</v>
      </c>
      <c r="F6827" s="4" t="s">
        <v>9</v>
      </c>
    </row>
    <row r="6828" spans="1:13">
      <c r="A6828" t="n">
        <v>64642</v>
      </c>
      <c r="B6828" s="55" t="n">
        <v>45</v>
      </c>
      <c r="C6828" s="7" t="n">
        <v>11</v>
      </c>
      <c r="D6828" s="7" t="n">
        <v>3</v>
      </c>
      <c r="E6828" s="7" t="n">
        <v>40</v>
      </c>
      <c r="F6828" s="7" t="n">
        <v>0</v>
      </c>
    </row>
    <row r="6829" spans="1:13">
      <c r="A6829" t="s">
        <v>4</v>
      </c>
      <c r="B6829" s="4" t="s">
        <v>5</v>
      </c>
      <c r="C6829" s="4" t="s">
        <v>7</v>
      </c>
      <c r="D6829" s="4" t="s">
        <v>9</v>
      </c>
    </row>
    <row r="6830" spans="1:13">
      <c r="A6830" t="n">
        <v>64651</v>
      </c>
      <c r="B6830" s="25" t="n">
        <v>58</v>
      </c>
      <c r="C6830" s="7" t="n">
        <v>255</v>
      </c>
      <c r="D6830" s="7" t="n">
        <v>0</v>
      </c>
    </row>
    <row r="6831" spans="1:13">
      <c r="A6831" t="s">
        <v>4</v>
      </c>
      <c r="B6831" s="4" t="s">
        <v>5</v>
      </c>
      <c r="C6831" s="4" t="s">
        <v>12</v>
      </c>
      <c r="D6831" s="4" t="s">
        <v>9</v>
      </c>
    </row>
    <row r="6832" spans="1:13">
      <c r="A6832" t="n">
        <v>64655</v>
      </c>
      <c r="B6832" s="34" t="n">
        <v>29</v>
      </c>
      <c r="C6832" s="7" t="s">
        <v>712</v>
      </c>
      <c r="D6832" s="7" t="n">
        <v>65533</v>
      </c>
    </row>
    <row r="6833" spans="1:9">
      <c r="A6833" t="s">
        <v>4</v>
      </c>
      <c r="B6833" s="4" t="s">
        <v>5</v>
      </c>
      <c r="C6833" s="4" t="s">
        <v>7</v>
      </c>
      <c r="D6833" s="4" t="s">
        <v>9</v>
      </c>
      <c r="E6833" s="4" t="s">
        <v>12</v>
      </c>
    </row>
    <row r="6834" spans="1:9">
      <c r="A6834" t="n">
        <v>64674</v>
      </c>
      <c r="B6834" s="30" t="n">
        <v>51</v>
      </c>
      <c r="C6834" s="7" t="n">
        <v>4</v>
      </c>
      <c r="D6834" s="7" t="n">
        <v>22</v>
      </c>
      <c r="E6834" s="7" t="s">
        <v>287</v>
      </c>
    </row>
    <row r="6835" spans="1:9">
      <c r="A6835" t="s">
        <v>4</v>
      </c>
      <c r="B6835" s="4" t="s">
        <v>5</v>
      </c>
      <c r="C6835" s="4" t="s">
        <v>9</v>
      </c>
    </row>
    <row r="6836" spans="1:9">
      <c r="A6836" t="n">
        <v>64688</v>
      </c>
      <c r="B6836" s="26" t="n">
        <v>16</v>
      </c>
      <c r="C6836" s="7" t="n">
        <v>0</v>
      </c>
    </row>
    <row r="6837" spans="1:9">
      <c r="A6837" t="s">
        <v>4</v>
      </c>
      <c r="B6837" s="4" t="s">
        <v>5</v>
      </c>
      <c r="C6837" s="4" t="s">
        <v>9</v>
      </c>
      <c r="D6837" s="4" t="s">
        <v>7</v>
      </c>
      <c r="E6837" s="4" t="s">
        <v>11</v>
      </c>
      <c r="F6837" s="4" t="s">
        <v>52</v>
      </c>
      <c r="G6837" s="4" t="s">
        <v>7</v>
      </c>
      <c r="H6837" s="4" t="s">
        <v>7</v>
      </c>
      <c r="I6837" s="4" t="s">
        <v>7</v>
      </c>
      <c r="J6837" s="4" t="s">
        <v>11</v>
      </c>
      <c r="K6837" s="4" t="s">
        <v>52</v>
      </c>
      <c r="L6837" s="4" t="s">
        <v>7</v>
      </c>
      <c r="M6837" s="4" t="s">
        <v>7</v>
      </c>
    </row>
    <row r="6838" spans="1:9">
      <c r="A6838" t="n">
        <v>64691</v>
      </c>
      <c r="B6838" s="31" t="n">
        <v>26</v>
      </c>
      <c r="C6838" s="7" t="n">
        <v>22</v>
      </c>
      <c r="D6838" s="7" t="n">
        <v>17</v>
      </c>
      <c r="E6838" s="7" t="n">
        <v>30347</v>
      </c>
      <c r="F6838" s="7" t="s">
        <v>738</v>
      </c>
      <c r="G6838" s="7" t="n">
        <v>2</v>
      </c>
      <c r="H6838" s="7" t="n">
        <v>3</v>
      </c>
      <c r="I6838" s="7" t="n">
        <v>17</v>
      </c>
      <c r="J6838" s="7" t="n">
        <v>30348</v>
      </c>
      <c r="K6838" s="7" t="s">
        <v>739</v>
      </c>
      <c r="L6838" s="7" t="n">
        <v>2</v>
      </c>
      <c r="M6838" s="7" t="n">
        <v>0</v>
      </c>
    </row>
    <row r="6839" spans="1:9">
      <c r="A6839" t="s">
        <v>4</v>
      </c>
      <c r="B6839" s="4" t="s">
        <v>5</v>
      </c>
    </row>
    <row r="6840" spans="1:9">
      <c r="A6840" t="n">
        <v>64763</v>
      </c>
      <c r="B6840" s="32" t="n">
        <v>28</v>
      </c>
    </row>
    <row r="6841" spans="1:9">
      <c r="A6841" t="s">
        <v>4</v>
      </c>
      <c r="B6841" s="4" t="s">
        <v>5</v>
      </c>
      <c r="C6841" s="4" t="s">
        <v>12</v>
      </c>
      <c r="D6841" s="4" t="s">
        <v>9</v>
      </c>
    </row>
    <row r="6842" spans="1:9">
      <c r="A6842" t="n">
        <v>64764</v>
      </c>
      <c r="B6842" s="34" t="n">
        <v>29</v>
      </c>
      <c r="C6842" s="7" t="s">
        <v>13</v>
      </c>
      <c r="D6842" s="7" t="n">
        <v>65533</v>
      </c>
    </row>
    <row r="6843" spans="1:9">
      <c r="A6843" t="s">
        <v>4</v>
      </c>
      <c r="B6843" s="4" t="s">
        <v>5</v>
      </c>
      <c r="C6843" s="4" t="s">
        <v>9</v>
      </c>
      <c r="D6843" s="4" t="s">
        <v>7</v>
      </c>
    </row>
    <row r="6844" spans="1:9">
      <c r="A6844" t="n">
        <v>64768</v>
      </c>
      <c r="B6844" s="60" t="n">
        <v>89</v>
      </c>
      <c r="C6844" s="7" t="n">
        <v>65533</v>
      </c>
      <c r="D6844" s="7" t="n">
        <v>1</v>
      </c>
    </row>
    <row r="6845" spans="1:9">
      <c r="A6845" t="s">
        <v>4</v>
      </c>
      <c r="B6845" s="4" t="s">
        <v>5</v>
      </c>
      <c r="C6845" s="4" t="s">
        <v>7</v>
      </c>
      <c r="D6845" s="4" t="s">
        <v>9</v>
      </c>
      <c r="E6845" s="4" t="s">
        <v>9</v>
      </c>
      <c r="F6845" s="4" t="s">
        <v>11</v>
      </c>
    </row>
    <row r="6846" spans="1:9">
      <c r="A6846" t="n">
        <v>64772</v>
      </c>
      <c r="B6846" s="77" t="n">
        <v>84</v>
      </c>
      <c r="C6846" s="7" t="n">
        <v>0</v>
      </c>
      <c r="D6846" s="7" t="n">
        <v>0</v>
      </c>
      <c r="E6846" s="7" t="n">
        <v>0</v>
      </c>
      <c r="F6846" s="7" t="n">
        <v>1053609165</v>
      </c>
    </row>
    <row r="6847" spans="1:9">
      <c r="A6847" t="s">
        <v>4</v>
      </c>
      <c r="B6847" s="4" t="s">
        <v>5</v>
      </c>
      <c r="C6847" s="4" t="s">
        <v>7</v>
      </c>
      <c r="D6847" s="4" t="s">
        <v>7</v>
      </c>
      <c r="E6847" s="4" t="s">
        <v>10</v>
      </c>
      <c r="F6847" s="4" t="s">
        <v>9</v>
      </c>
    </row>
    <row r="6848" spans="1:9">
      <c r="A6848" t="n">
        <v>64782</v>
      </c>
      <c r="B6848" s="55" t="n">
        <v>45</v>
      </c>
      <c r="C6848" s="7" t="n">
        <v>5</v>
      </c>
      <c r="D6848" s="7" t="n">
        <v>3</v>
      </c>
      <c r="E6848" s="7" t="n">
        <v>4.90000009536743</v>
      </c>
      <c r="F6848" s="7" t="n">
        <v>800</v>
      </c>
    </row>
    <row r="6849" spans="1:13">
      <c r="A6849" t="s">
        <v>4</v>
      </c>
      <c r="B6849" s="4" t="s">
        <v>5</v>
      </c>
      <c r="C6849" s="4" t="s">
        <v>9</v>
      </c>
      <c r="D6849" s="4" t="s">
        <v>11</v>
      </c>
    </row>
    <row r="6850" spans="1:13">
      <c r="A6850" t="n">
        <v>64791</v>
      </c>
      <c r="B6850" s="62" t="n">
        <v>44</v>
      </c>
      <c r="C6850" s="7" t="n">
        <v>7031</v>
      </c>
      <c r="D6850" s="7" t="n">
        <v>128</v>
      </c>
    </row>
    <row r="6851" spans="1:13">
      <c r="A6851" t="s">
        <v>4</v>
      </c>
      <c r="B6851" s="4" t="s">
        <v>5</v>
      </c>
      <c r="C6851" s="4" t="s">
        <v>9</v>
      </c>
      <c r="D6851" s="4" t="s">
        <v>11</v>
      </c>
    </row>
    <row r="6852" spans="1:13">
      <c r="A6852" t="n">
        <v>64798</v>
      </c>
      <c r="B6852" s="62" t="n">
        <v>44</v>
      </c>
      <c r="C6852" s="7" t="n">
        <v>7031</v>
      </c>
      <c r="D6852" s="7" t="n">
        <v>32</v>
      </c>
    </row>
    <row r="6853" spans="1:13">
      <c r="A6853" t="s">
        <v>4</v>
      </c>
      <c r="B6853" s="4" t="s">
        <v>5</v>
      </c>
      <c r="C6853" s="4" t="s">
        <v>9</v>
      </c>
      <c r="D6853" s="4" t="s">
        <v>11</v>
      </c>
      <c r="E6853" s="4" t="s">
        <v>11</v>
      </c>
      <c r="F6853" s="4" t="s">
        <v>11</v>
      </c>
      <c r="G6853" s="4" t="s">
        <v>11</v>
      </c>
      <c r="H6853" s="4" t="s">
        <v>9</v>
      </c>
      <c r="I6853" s="4" t="s">
        <v>7</v>
      </c>
    </row>
    <row r="6854" spans="1:13">
      <c r="A6854" t="n">
        <v>64805</v>
      </c>
      <c r="B6854" s="79" t="n">
        <v>66</v>
      </c>
      <c r="C6854" s="7" t="n">
        <v>7031</v>
      </c>
      <c r="D6854" s="7" t="n">
        <v>1065353216</v>
      </c>
      <c r="E6854" s="7" t="n">
        <v>1065353216</v>
      </c>
      <c r="F6854" s="7" t="n">
        <v>1065353216</v>
      </c>
      <c r="G6854" s="7" t="n">
        <v>1065353216</v>
      </c>
      <c r="H6854" s="7" t="n">
        <v>300</v>
      </c>
      <c r="I6854" s="7" t="n">
        <v>3</v>
      </c>
    </row>
    <row r="6855" spans="1:13">
      <c r="A6855" t="s">
        <v>4</v>
      </c>
      <c r="B6855" s="4" t="s">
        <v>5</v>
      </c>
      <c r="C6855" s="4" t="s">
        <v>7</v>
      </c>
      <c r="D6855" s="4" t="s">
        <v>9</v>
      </c>
      <c r="E6855" s="4" t="s">
        <v>9</v>
      </c>
      <c r="F6855" s="4" t="s">
        <v>9</v>
      </c>
      <c r="G6855" s="4" t="s">
        <v>9</v>
      </c>
      <c r="H6855" s="4" t="s">
        <v>9</v>
      </c>
      <c r="I6855" s="4" t="s">
        <v>12</v>
      </c>
      <c r="J6855" s="4" t="s">
        <v>10</v>
      </c>
      <c r="K6855" s="4" t="s">
        <v>10</v>
      </c>
      <c r="L6855" s="4" t="s">
        <v>10</v>
      </c>
      <c r="M6855" s="4" t="s">
        <v>11</v>
      </c>
      <c r="N6855" s="4" t="s">
        <v>11</v>
      </c>
      <c r="O6855" s="4" t="s">
        <v>10</v>
      </c>
      <c r="P6855" s="4" t="s">
        <v>10</v>
      </c>
      <c r="Q6855" s="4" t="s">
        <v>10</v>
      </c>
      <c r="R6855" s="4" t="s">
        <v>10</v>
      </c>
      <c r="S6855" s="4" t="s">
        <v>7</v>
      </c>
    </row>
    <row r="6856" spans="1:13">
      <c r="A6856" t="n">
        <v>64827</v>
      </c>
      <c r="B6856" s="78" t="n">
        <v>39</v>
      </c>
      <c r="C6856" s="7" t="n">
        <v>12</v>
      </c>
      <c r="D6856" s="7" t="n">
        <v>65533</v>
      </c>
      <c r="E6856" s="7" t="n">
        <v>200</v>
      </c>
      <c r="F6856" s="7" t="n">
        <v>0</v>
      </c>
      <c r="G6856" s="7" t="n">
        <v>7031</v>
      </c>
      <c r="H6856" s="7" t="n">
        <v>12</v>
      </c>
      <c r="I6856" s="7" t="s">
        <v>740</v>
      </c>
      <c r="J6856" s="7" t="n">
        <v>0</v>
      </c>
      <c r="K6856" s="7" t="n">
        <v>0</v>
      </c>
      <c r="L6856" s="7" t="n">
        <v>0</v>
      </c>
      <c r="M6856" s="7" t="n">
        <v>0</v>
      </c>
      <c r="N6856" s="7" t="n">
        <v>0</v>
      </c>
      <c r="O6856" s="7" t="n">
        <v>0</v>
      </c>
      <c r="P6856" s="7" t="n">
        <v>1</v>
      </c>
      <c r="Q6856" s="7" t="n">
        <v>1</v>
      </c>
      <c r="R6856" s="7" t="n">
        <v>1</v>
      </c>
      <c r="S6856" s="7" t="n">
        <v>255</v>
      </c>
    </row>
    <row r="6857" spans="1:13">
      <c r="A6857" t="s">
        <v>4</v>
      </c>
      <c r="B6857" s="4" t="s">
        <v>5</v>
      </c>
      <c r="C6857" s="4" t="s">
        <v>9</v>
      </c>
      <c r="D6857" s="4" t="s">
        <v>9</v>
      </c>
      <c r="E6857" s="4" t="s">
        <v>9</v>
      </c>
    </row>
    <row r="6858" spans="1:13">
      <c r="A6858" t="n">
        <v>64888</v>
      </c>
      <c r="B6858" s="63" t="n">
        <v>61</v>
      </c>
      <c r="C6858" s="7" t="n">
        <v>0</v>
      </c>
      <c r="D6858" s="7" t="n">
        <v>7031</v>
      </c>
      <c r="E6858" s="7" t="n">
        <v>1000</v>
      </c>
    </row>
    <row r="6859" spans="1:13">
      <c r="A6859" t="s">
        <v>4</v>
      </c>
      <c r="B6859" s="4" t="s">
        <v>5</v>
      </c>
      <c r="C6859" s="4" t="s">
        <v>9</v>
      </c>
    </row>
    <row r="6860" spans="1:13">
      <c r="A6860" t="n">
        <v>64895</v>
      </c>
      <c r="B6860" s="26" t="n">
        <v>16</v>
      </c>
      <c r="C6860" s="7" t="n">
        <v>500</v>
      </c>
    </row>
    <row r="6861" spans="1:13">
      <c r="A6861" t="s">
        <v>4</v>
      </c>
      <c r="B6861" s="4" t="s">
        <v>5</v>
      </c>
      <c r="C6861" s="4" t="s">
        <v>7</v>
      </c>
      <c r="D6861" s="4" t="s">
        <v>9</v>
      </c>
      <c r="E6861" s="4" t="s">
        <v>12</v>
      </c>
      <c r="F6861" s="4" t="s">
        <v>12</v>
      </c>
      <c r="G6861" s="4" t="s">
        <v>12</v>
      </c>
      <c r="H6861" s="4" t="s">
        <v>12</v>
      </c>
    </row>
    <row r="6862" spans="1:13">
      <c r="A6862" t="n">
        <v>64898</v>
      </c>
      <c r="B6862" s="30" t="n">
        <v>51</v>
      </c>
      <c r="C6862" s="7" t="n">
        <v>3</v>
      </c>
      <c r="D6862" s="7" t="n">
        <v>0</v>
      </c>
      <c r="E6862" s="7" t="s">
        <v>262</v>
      </c>
      <c r="F6862" s="7" t="s">
        <v>263</v>
      </c>
      <c r="G6862" s="7" t="s">
        <v>245</v>
      </c>
      <c r="H6862" s="7" t="s">
        <v>246</v>
      </c>
    </row>
    <row r="6863" spans="1:13">
      <c r="A6863" t="s">
        <v>4</v>
      </c>
      <c r="B6863" s="4" t="s">
        <v>5</v>
      </c>
      <c r="C6863" s="4" t="s">
        <v>9</v>
      </c>
      <c r="D6863" s="4" t="s">
        <v>7</v>
      </c>
      <c r="E6863" s="4" t="s">
        <v>10</v>
      </c>
      <c r="F6863" s="4" t="s">
        <v>9</v>
      </c>
    </row>
    <row r="6864" spans="1:13">
      <c r="A6864" t="n">
        <v>64911</v>
      </c>
      <c r="B6864" s="47" t="n">
        <v>59</v>
      </c>
      <c r="C6864" s="7" t="n">
        <v>0</v>
      </c>
      <c r="D6864" s="7" t="n">
        <v>16</v>
      </c>
      <c r="E6864" s="7" t="n">
        <v>0.150000005960464</v>
      </c>
      <c r="F6864" s="7" t="n">
        <v>0</v>
      </c>
    </row>
    <row r="6865" spans="1:19">
      <c r="A6865" t="s">
        <v>4</v>
      </c>
      <c r="B6865" s="4" t="s">
        <v>5</v>
      </c>
      <c r="C6865" s="4" t="s">
        <v>7</v>
      </c>
      <c r="D6865" s="4" t="s">
        <v>9</v>
      </c>
    </row>
    <row r="6866" spans="1:19">
      <c r="A6866" t="n">
        <v>64921</v>
      </c>
      <c r="B6866" s="55" t="n">
        <v>45</v>
      </c>
      <c r="C6866" s="7" t="n">
        <v>7</v>
      </c>
      <c r="D6866" s="7" t="n">
        <v>255</v>
      </c>
    </row>
    <row r="6867" spans="1:19">
      <c r="A6867" t="s">
        <v>4</v>
      </c>
      <c r="B6867" s="4" t="s">
        <v>5</v>
      </c>
      <c r="C6867" s="4" t="s">
        <v>7</v>
      </c>
      <c r="D6867" s="4" t="s">
        <v>9</v>
      </c>
      <c r="E6867" s="4" t="s">
        <v>10</v>
      </c>
    </row>
    <row r="6868" spans="1:19">
      <c r="A6868" t="n">
        <v>64925</v>
      </c>
      <c r="B6868" s="25" t="n">
        <v>58</v>
      </c>
      <c r="C6868" s="7" t="n">
        <v>101</v>
      </c>
      <c r="D6868" s="7" t="n">
        <v>300</v>
      </c>
      <c r="E6868" s="7" t="n">
        <v>1</v>
      </c>
    </row>
    <row r="6869" spans="1:19">
      <c r="A6869" t="s">
        <v>4</v>
      </c>
      <c r="B6869" s="4" t="s">
        <v>5</v>
      </c>
      <c r="C6869" s="4" t="s">
        <v>7</v>
      </c>
      <c r="D6869" s="4" t="s">
        <v>9</v>
      </c>
    </row>
    <row r="6870" spans="1:19">
      <c r="A6870" t="n">
        <v>64933</v>
      </c>
      <c r="B6870" s="25" t="n">
        <v>58</v>
      </c>
      <c r="C6870" s="7" t="n">
        <v>254</v>
      </c>
      <c r="D6870" s="7" t="n">
        <v>0</v>
      </c>
    </row>
    <row r="6871" spans="1:19">
      <c r="A6871" t="s">
        <v>4</v>
      </c>
      <c r="B6871" s="4" t="s">
        <v>5</v>
      </c>
      <c r="C6871" s="4" t="s">
        <v>7</v>
      </c>
      <c r="D6871" s="4" t="s">
        <v>9</v>
      </c>
      <c r="E6871" s="4" t="s">
        <v>9</v>
      </c>
      <c r="F6871" s="4" t="s">
        <v>11</v>
      </c>
    </row>
    <row r="6872" spans="1:19">
      <c r="A6872" t="n">
        <v>64937</v>
      </c>
      <c r="B6872" s="77" t="n">
        <v>84</v>
      </c>
      <c r="C6872" s="7" t="n">
        <v>1</v>
      </c>
      <c r="D6872" s="7" t="n">
        <v>0</v>
      </c>
      <c r="E6872" s="7" t="n">
        <v>0</v>
      </c>
      <c r="F6872" s="7" t="n">
        <v>0</v>
      </c>
    </row>
    <row r="6873" spans="1:19">
      <c r="A6873" t="s">
        <v>4</v>
      </c>
      <c r="B6873" s="4" t="s">
        <v>5</v>
      </c>
      <c r="C6873" s="4" t="s">
        <v>7</v>
      </c>
      <c r="D6873" s="4" t="s">
        <v>9</v>
      </c>
    </row>
    <row r="6874" spans="1:19">
      <c r="A6874" t="n">
        <v>64947</v>
      </c>
      <c r="B6874" s="25" t="n">
        <v>58</v>
      </c>
      <c r="C6874" s="7" t="n">
        <v>255</v>
      </c>
      <c r="D6874" s="7" t="n">
        <v>0</v>
      </c>
    </row>
    <row r="6875" spans="1:19">
      <c r="A6875" t="s">
        <v>4</v>
      </c>
      <c r="B6875" s="4" t="s">
        <v>5</v>
      </c>
      <c r="C6875" s="4" t="s">
        <v>9</v>
      </c>
      <c r="D6875" s="4" t="s">
        <v>10</v>
      </c>
      <c r="E6875" s="4" t="s">
        <v>10</v>
      </c>
      <c r="F6875" s="4" t="s">
        <v>7</v>
      </c>
    </row>
    <row r="6876" spans="1:19">
      <c r="A6876" t="n">
        <v>64951</v>
      </c>
      <c r="B6876" s="68" t="n">
        <v>52</v>
      </c>
      <c r="C6876" s="7" t="n">
        <v>0</v>
      </c>
      <c r="D6876" s="7" t="n">
        <v>89.5999984741211</v>
      </c>
      <c r="E6876" s="7" t="n">
        <v>10</v>
      </c>
      <c r="F6876" s="7" t="n">
        <v>0</v>
      </c>
    </row>
    <row r="6877" spans="1:19">
      <c r="A6877" t="s">
        <v>4</v>
      </c>
      <c r="B6877" s="4" t="s">
        <v>5</v>
      </c>
      <c r="C6877" s="4" t="s">
        <v>9</v>
      </c>
    </row>
    <row r="6878" spans="1:19">
      <c r="A6878" t="n">
        <v>64963</v>
      </c>
      <c r="B6878" s="26" t="n">
        <v>16</v>
      </c>
      <c r="C6878" s="7" t="n">
        <v>150</v>
      </c>
    </row>
    <row r="6879" spans="1:19">
      <c r="A6879" t="s">
        <v>4</v>
      </c>
      <c r="B6879" s="4" t="s">
        <v>5</v>
      </c>
      <c r="C6879" s="4" t="s">
        <v>9</v>
      </c>
      <c r="D6879" s="4" t="s">
        <v>7</v>
      </c>
      <c r="E6879" s="4" t="s">
        <v>7</v>
      </c>
      <c r="F6879" s="4" t="s">
        <v>12</v>
      </c>
    </row>
    <row r="6880" spans="1:19">
      <c r="A6880" t="n">
        <v>64966</v>
      </c>
      <c r="B6880" s="48" t="n">
        <v>47</v>
      </c>
      <c r="C6880" s="7" t="n">
        <v>0</v>
      </c>
      <c r="D6880" s="7" t="n">
        <v>0</v>
      </c>
      <c r="E6880" s="7" t="n">
        <v>0</v>
      </c>
      <c r="F6880" s="7" t="s">
        <v>528</v>
      </c>
    </row>
    <row r="6881" spans="1:6">
      <c r="A6881" t="s">
        <v>4</v>
      </c>
      <c r="B6881" s="4" t="s">
        <v>5</v>
      </c>
      <c r="C6881" s="4" t="s">
        <v>7</v>
      </c>
      <c r="D6881" s="4" t="s">
        <v>9</v>
      </c>
      <c r="E6881" s="4" t="s">
        <v>10</v>
      </c>
      <c r="F6881" s="4" t="s">
        <v>9</v>
      </c>
      <c r="G6881" s="4" t="s">
        <v>11</v>
      </c>
      <c r="H6881" s="4" t="s">
        <v>11</v>
      </c>
      <c r="I6881" s="4" t="s">
        <v>9</v>
      </c>
      <c r="J6881" s="4" t="s">
        <v>9</v>
      </c>
      <c r="K6881" s="4" t="s">
        <v>11</v>
      </c>
      <c r="L6881" s="4" t="s">
        <v>11</v>
      </c>
      <c r="M6881" s="4" t="s">
        <v>11</v>
      </c>
      <c r="N6881" s="4" t="s">
        <v>11</v>
      </c>
      <c r="O6881" s="4" t="s">
        <v>12</v>
      </c>
    </row>
    <row r="6882" spans="1:6">
      <c r="A6882" t="n">
        <v>64984</v>
      </c>
      <c r="B6882" s="9" t="n">
        <v>50</v>
      </c>
      <c r="C6882" s="7" t="n">
        <v>0</v>
      </c>
      <c r="D6882" s="7" t="n">
        <v>2214</v>
      </c>
      <c r="E6882" s="7" t="n">
        <v>1</v>
      </c>
      <c r="F6882" s="7" t="n">
        <v>0</v>
      </c>
      <c r="G6882" s="7" t="n">
        <v>0</v>
      </c>
      <c r="H6882" s="7" t="n">
        <v>0</v>
      </c>
      <c r="I6882" s="7" t="n">
        <v>0</v>
      </c>
      <c r="J6882" s="7" t="n">
        <v>65533</v>
      </c>
      <c r="K6882" s="7" t="n">
        <v>0</v>
      </c>
      <c r="L6882" s="7" t="n">
        <v>0</v>
      </c>
      <c r="M6882" s="7" t="n">
        <v>0</v>
      </c>
      <c r="N6882" s="7" t="n">
        <v>0</v>
      </c>
      <c r="O6882" s="7" t="s">
        <v>13</v>
      </c>
    </row>
    <row r="6883" spans="1:6">
      <c r="A6883" t="s">
        <v>4</v>
      </c>
      <c r="B6883" s="4" t="s">
        <v>5</v>
      </c>
      <c r="C6883" s="4" t="s">
        <v>7</v>
      </c>
      <c r="D6883" s="4" t="s">
        <v>9</v>
      </c>
      <c r="E6883" s="4" t="s">
        <v>12</v>
      </c>
    </row>
    <row r="6884" spans="1:6">
      <c r="A6884" t="n">
        <v>65023</v>
      </c>
      <c r="B6884" s="30" t="n">
        <v>51</v>
      </c>
      <c r="C6884" s="7" t="n">
        <v>4</v>
      </c>
      <c r="D6884" s="7" t="n">
        <v>7031</v>
      </c>
      <c r="E6884" s="7" t="s">
        <v>87</v>
      </c>
    </row>
    <row r="6885" spans="1:6">
      <c r="A6885" t="s">
        <v>4</v>
      </c>
      <c r="B6885" s="4" t="s">
        <v>5</v>
      </c>
      <c r="C6885" s="4" t="s">
        <v>9</v>
      </c>
    </row>
    <row r="6886" spans="1:6">
      <c r="A6886" t="n">
        <v>65036</v>
      </c>
      <c r="B6886" s="26" t="n">
        <v>16</v>
      </c>
      <c r="C6886" s="7" t="n">
        <v>0</v>
      </c>
    </row>
    <row r="6887" spans="1:6">
      <c r="A6887" t="s">
        <v>4</v>
      </c>
      <c r="B6887" s="4" t="s">
        <v>5</v>
      </c>
      <c r="C6887" s="4" t="s">
        <v>9</v>
      </c>
      <c r="D6887" s="4" t="s">
        <v>52</v>
      </c>
      <c r="E6887" s="4" t="s">
        <v>7</v>
      </c>
      <c r="F6887" s="4" t="s">
        <v>7</v>
      </c>
    </row>
    <row r="6888" spans="1:6">
      <c r="A6888" t="n">
        <v>65039</v>
      </c>
      <c r="B6888" s="31" t="n">
        <v>26</v>
      </c>
      <c r="C6888" s="7" t="n">
        <v>7031</v>
      </c>
      <c r="D6888" s="7" t="s">
        <v>741</v>
      </c>
      <c r="E6888" s="7" t="n">
        <v>2</v>
      </c>
      <c r="F6888" s="7" t="n">
        <v>0</v>
      </c>
    </row>
    <row r="6889" spans="1:6">
      <c r="A6889" t="s">
        <v>4</v>
      </c>
      <c r="B6889" s="4" t="s">
        <v>5</v>
      </c>
    </row>
    <row r="6890" spans="1:6">
      <c r="A6890" t="n">
        <v>65066</v>
      </c>
      <c r="B6890" s="32" t="n">
        <v>28</v>
      </c>
    </row>
    <row r="6891" spans="1:6">
      <c r="A6891" t="s">
        <v>4</v>
      </c>
      <c r="B6891" s="4" t="s">
        <v>5</v>
      </c>
      <c r="C6891" s="4" t="s">
        <v>9</v>
      </c>
      <c r="D6891" s="4" t="s">
        <v>9</v>
      </c>
      <c r="E6891" s="4" t="s">
        <v>9</v>
      </c>
    </row>
    <row r="6892" spans="1:6">
      <c r="A6892" t="n">
        <v>65067</v>
      </c>
      <c r="B6892" s="63" t="n">
        <v>61</v>
      </c>
      <c r="C6892" s="7" t="n">
        <v>0</v>
      </c>
      <c r="D6892" s="7" t="n">
        <v>22</v>
      </c>
      <c r="E6892" s="7" t="n">
        <v>1000</v>
      </c>
    </row>
    <row r="6893" spans="1:6">
      <c r="A6893" t="s">
        <v>4</v>
      </c>
      <c r="B6893" s="4" t="s">
        <v>5</v>
      </c>
      <c r="C6893" s="4" t="s">
        <v>7</v>
      </c>
      <c r="D6893" s="4" t="s">
        <v>9</v>
      </c>
      <c r="E6893" s="4" t="s">
        <v>12</v>
      </c>
    </row>
    <row r="6894" spans="1:6">
      <c r="A6894" t="n">
        <v>65074</v>
      </c>
      <c r="B6894" s="30" t="n">
        <v>51</v>
      </c>
      <c r="C6894" s="7" t="n">
        <v>4</v>
      </c>
      <c r="D6894" s="7" t="n">
        <v>0</v>
      </c>
      <c r="E6894" s="7" t="s">
        <v>742</v>
      </c>
    </row>
    <row r="6895" spans="1:6">
      <c r="A6895" t="s">
        <v>4</v>
      </c>
      <c r="B6895" s="4" t="s">
        <v>5</v>
      </c>
      <c r="C6895" s="4" t="s">
        <v>9</v>
      </c>
    </row>
    <row r="6896" spans="1:6">
      <c r="A6896" t="n">
        <v>65087</v>
      </c>
      <c r="B6896" s="26" t="n">
        <v>16</v>
      </c>
      <c r="C6896" s="7" t="n">
        <v>0</v>
      </c>
    </row>
    <row r="6897" spans="1:15">
      <c r="A6897" t="s">
        <v>4</v>
      </c>
      <c r="B6897" s="4" t="s">
        <v>5</v>
      </c>
      <c r="C6897" s="4" t="s">
        <v>9</v>
      </c>
      <c r="D6897" s="4" t="s">
        <v>7</v>
      </c>
      <c r="E6897" s="4" t="s">
        <v>11</v>
      </c>
      <c r="F6897" s="4" t="s">
        <v>52</v>
      </c>
      <c r="G6897" s="4" t="s">
        <v>7</v>
      </c>
      <c r="H6897" s="4" t="s">
        <v>7</v>
      </c>
    </row>
    <row r="6898" spans="1:15">
      <c r="A6898" t="n">
        <v>65090</v>
      </c>
      <c r="B6898" s="31" t="n">
        <v>26</v>
      </c>
      <c r="C6898" s="7" t="n">
        <v>0</v>
      </c>
      <c r="D6898" s="7" t="n">
        <v>17</v>
      </c>
      <c r="E6898" s="7" t="n">
        <v>62187</v>
      </c>
      <c r="F6898" s="7" t="s">
        <v>743</v>
      </c>
      <c r="G6898" s="7" t="n">
        <v>2</v>
      </c>
      <c r="H6898" s="7" t="n">
        <v>0</v>
      </c>
    </row>
    <row r="6899" spans="1:15">
      <c r="A6899" t="s">
        <v>4</v>
      </c>
      <c r="B6899" s="4" t="s">
        <v>5</v>
      </c>
    </row>
    <row r="6900" spans="1:15">
      <c r="A6900" t="n">
        <v>65137</v>
      </c>
      <c r="B6900" s="32" t="n">
        <v>28</v>
      </c>
    </row>
    <row r="6901" spans="1:15">
      <c r="A6901" t="s">
        <v>4</v>
      </c>
      <c r="B6901" s="4" t="s">
        <v>5</v>
      </c>
      <c r="C6901" s="4" t="s">
        <v>9</v>
      </c>
      <c r="D6901" s="4" t="s">
        <v>7</v>
      </c>
      <c r="E6901" s="4" t="s">
        <v>7</v>
      </c>
      <c r="F6901" s="4" t="s">
        <v>12</v>
      </c>
    </row>
    <row r="6902" spans="1:15">
      <c r="A6902" t="n">
        <v>65138</v>
      </c>
      <c r="B6902" s="48" t="n">
        <v>47</v>
      </c>
      <c r="C6902" s="7" t="n">
        <v>7031</v>
      </c>
      <c r="D6902" s="7" t="n">
        <v>0</v>
      </c>
      <c r="E6902" s="7" t="n">
        <v>0</v>
      </c>
      <c r="F6902" s="7" t="s">
        <v>699</v>
      </c>
    </row>
    <row r="6903" spans="1:15">
      <c r="A6903" t="s">
        <v>4</v>
      </c>
      <c r="B6903" s="4" t="s">
        <v>5</v>
      </c>
      <c r="C6903" s="4" t="s">
        <v>7</v>
      </c>
      <c r="D6903" s="4" t="s">
        <v>9</v>
      </c>
      <c r="E6903" s="4" t="s">
        <v>10</v>
      </c>
      <c r="F6903" s="4" t="s">
        <v>9</v>
      </c>
      <c r="G6903" s="4" t="s">
        <v>11</v>
      </c>
      <c r="H6903" s="4" t="s">
        <v>11</v>
      </c>
      <c r="I6903" s="4" t="s">
        <v>9</v>
      </c>
      <c r="J6903" s="4" t="s">
        <v>9</v>
      </c>
      <c r="K6903" s="4" t="s">
        <v>11</v>
      </c>
      <c r="L6903" s="4" t="s">
        <v>11</v>
      </c>
      <c r="M6903" s="4" t="s">
        <v>11</v>
      </c>
      <c r="N6903" s="4" t="s">
        <v>11</v>
      </c>
      <c r="O6903" s="4" t="s">
        <v>12</v>
      </c>
    </row>
    <row r="6904" spans="1:15">
      <c r="A6904" t="n">
        <v>65153</v>
      </c>
      <c r="B6904" s="9" t="n">
        <v>50</v>
      </c>
      <c r="C6904" s="7" t="n">
        <v>0</v>
      </c>
      <c r="D6904" s="7" t="n">
        <v>4255</v>
      </c>
      <c r="E6904" s="7" t="n">
        <v>0.699999988079071</v>
      </c>
      <c r="F6904" s="7" t="n">
        <v>0</v>
      </c>
      <c r="G6904" s="7" t="n">
        <v>0</v>
      </c>
      <c r="H6904" s="7" t="n">
        <v>0</v>
      </c>
      <c r="I6904" s="7" t="n">
        <v>0</v>
      </c>
      <c r="J6904" s="7" t="n">
        <v>65533</v>
      </c>
      <c r="K6904" s="7" t="n">
        <v>0</v>
      </c>
      <c r="L6904" s="7" t="n">
        <v>0</v>
      </c>
      <c r="M6904" s="7" t="n">
        <v>0</v>
      </c>
      <c r="N6904" s="7" t="n">
        <v>0</v>
      </c>
      <c r="O6904" s="7" t="s">
        <v>13</v>
      </c>
    </row>
    <row r="6905" spans="1:15">
      <c r="A6905" t="s">
        <v>4</v>
      </c>
      <c r="B6905" s="4" t="s">
        <v>5</v>
      </c>
      <c r="C6905" s="4" t="s">
        <v>7</v>
      </c>
      <c r="D6905" s="4" t="s">
        <v>7</v>
      </c>
      <c r="E6905" s="4" t="s">
        <v>10</v>
      </c>
      <c r="F6905" s="4" t="s">
        <v>10</v>
      </c>
      <c r="G6905" s="4" t="s">
        <v>10</v>
      </c>
      <c r="H6905" s="4" t="s">
        <v>9</v>
      </c>
    </row>
    <row r="6906" spans="1:15">
      <c r="A6906" t="n">
        <v>65192</v>
      </c>
      <c r="B6906" s="55" t="n">
        <v>45</v>
      </c>
      <c r="C6906" s="7" t="n">
        <v>2</v>
      </c>
      <c r="D6906" s="7" t="n">
        <v>3</v>
      </c>
      <c r="E6906" s="7" t="n">
        <v>-9.97999954223633</v>
      </c>
      <c r="F6906" s="7" t="n">
        <v>1.57000005245209</v>
      </c>
      <c r="G6906" s="7" t="n">
        <v>-43.9700012207031</v>
      </c>
      <c r="H6906" s="7" t="n">
        <v>1500</v>
      </c>
    </row>
    <row r="6907" spans="1:15">
      <c r="A6907" t="s">
        <v>4</v>
      </c>
      <c r="B6907" s="4" t="s">
        <v>5</v>
      </c>
      <c r="C6907" s="4" t="s">
        <v>7</v>
      </c>
      <c r="D6907" s="4" t="s">
        <v>7</v>
      </c>
      <c r="E6907" s="4" t="s">
        <v>10</v>
      </c>
      <c r="F6907" s="4" t="s">
        <v>10</v>
      </c>
      <c r="G6907" s="4" t="s">
        <v>10</v>
      </c>
      <c r="H6907" s="4" t="s">
        <v>9</v>
      </c>
      <c r="I6907" s="4" t="s">
        <v>7</v>
      </c>
    </row>
    <row r="6908" spans="1:15">
      <c r="A6908" t="n">
        <v>65209</v>
      </c>
      <c r="B6908" s="55" t="n">
        <v>45</v>
      </c>
      <c r="C6908" s="7" t="n">
        <v>4</v>
      </c>
      <c r="D6908" s="7" t="n">
        <v>3</v>
      </c>
      <c r="E6908" s="7" t="n">
        <v>340.230010986328</v>
      </c>
      <c r="F6908" s="7" t="n">
        <v>198.889999389648</v>
      </c>
      <c r="G6908" s="7" t="n">
        <v>0</v>
      </c>
      <c r="H6908" s="7" t="n">
        <v>1500</v>
      </c>
      <c r="I6908" s="7" t="n">
        <v>1</v>
      </c>
    </row>
    <row r="6909" spans="1:15">
      <c r="A6909" t="s">
        <v>4</v>
      </c>
      <c r="B6909" s="4" t="s">
        <v>5</v>
      </c>
      <c r="C6909" s="4" t="s">
        <v>7</v>
      </c>
      <c r="D6909" s="4" t="s">
        <v>7</v>
      </c>
      <c r="E6909" s="4" t="s">
        <v>10</v>
      </c>
      <c r="F6909" s="4" t="s">
        <v>9</v>
      </c>
    </row>
    <row r="6910" spans="1:15">
      <c r="A6910" t="n">
        <v>65227</v>
      </c>
      <c r="B6910" s="55" t="n">
        <v>45</v>
      </c>
      <c r="C6910" s="7" t="n">
        <v>5</v>
      </c>
      <c r="D6910" s="7" t="n">
        <v>3</v>
      </c>
      <c r="E6910" s="7" t="n">
        <v>1.60000002384186</v>
      </c>
      <c r="F6910" s="7" t="n">
        <v>1500</v>
      </c>
    </row>
    <row r="6911" spans="1:15">
      <c r="A6911" t="s">
        <v>4</v>
      </c>
      <c r="B6911" s="4" t="s">
        <v>5</v>
      </c>
      <c r="C6911" s="4" t="s">
        <v>9</v>
      </c>
    </row>
    <row r="6912" spans="1:15">
      <c r="A6912" t="n">
        <v>65236</v>
      </c>
      <c r="B6912" s="26" t="n">
        <v>16</v>
      </c>
      <c r="C6912" s="7" t="n">
        <v>1000</v>
      </c>
    </row>
    <row r="6913" spans="1:15">
      <c r="A6913" t="s">
        <v>4</v>
      </c>
      <c r="B6913" s="4" t="s">
        <v>5</v>
      </c>
      <c r="C6913" s="4" t="s">
        <v>7</v>
      </c>
      <c r="D6913" s="4" t="s">
        <v>9</v>
      </c>
      <c r="E6913" s="4" t="s">
        <v>12</v>
      </c>
      <c r="F6913" s="4" t="s">
        <v>12</v>
      </c>
      <c r="G6913" s="4" t="s">
        <v>12</v>
      </c>
      <c r="H6913" s="4" t="s">
        <v>12</v>
      </c>
    </row>
    <row r="6914" spans="1:15">
      <c r="A6914" t="n">
        <v>65239</v>
      </c>
      <c r="B6914" s="30" t="n">
        <v>51</v>
      </c>
      <c r="C6914" s="7" t="n">
        <v>3</v>
      </c>
      <c r="D6914" s="7" t="n">
        <v>0</v>
      </c>
      <c r="E6914" s="7" t="s">
        <v>262</v>
      </c>
      <c r="F6914" s="7" t="s">
        <v>263</v>
      </c>
      <c r="G6914" s="7" t="s">
        <v>245</v>
      </c>
      <c r="H6914" s="7" t="s">
        <v>246</v>
      </c>
    </row>
    <row r="6915" spans="1:15">
      <c r="A6915" t="s">
        <v>4</v>
      </c>
      <c r="B6915" s="4" t="s">
        <v>5</v>
      </c>
      <c r="C6915" s="4" t="s">
        <v>9</v>
      </c>
      <c r="D6915" s="4" t="s">
        <v>7</v>
      </c>
      <c r="E6915" s="4" t="s">
        <v>10</v>
      </c>
      <c r="F6915" s="4" t="s">
        <v>9</v>
      </c>
    </row>
    <row r="6916" spans="1:15">
      <c r="A6916" t="n">
        <v>65252</v>
      </c>
      <c r="B6916" s="47" t="n">
        <v>59</v>
      </c>
      <c r="C6916" s="7" t="n">
        <v>0</v>
      </c>
      <c r="D6916" s="7" t="n">
        <v>1</v>
      </c>
      <c r="E6916" s="7" t="n">
        <v>0.150000005960464</v>
      </c>
      <c r="F6916" s="7" t="n">
        <v>0</v>
      </c>
    </row>
    <row r="6917" spans="1:15">
      <c r="A6917" t="s">
        <v>4</v>
      </c>
      <c r="B6917" s="4" t="s">
        <v>5</v>
      </c>
      <c r="C6917" s="4" t="s">
        <v>9</v>
      </c>
    </row>
    <row r="6918" spans="1:15">
      <c r="A6918" t="n">
        <v>65262</v>
      </c>
      <c r="B6918" s="26" t="n">
        <v>16</v>
      </c>
      <c r="C6918" s="7" t="n">
        <v>1000</v>
      </c>
    </row>
    <row r="6919" spans="1:15">
      <c r="A6919" t="s">
        <v>4</v>
      </c>
      <c r="B6919" s="4" t="s">
        <v>5</v>
      </c>
      <c r="C6919" s="4" t="s">
        <v>9</v>
      </c>
      <c r="D6919" s="4" t="s">
        <v>9</v>
      </c>
      <c r="E6919" s="4" t="s">
        <v>9</v>
      </c>
    </row>
    <row r="6920" spans="1:15">
      <c r="A6920" t="n">
        <v>65265</v>
      </c>
      <c r="B6920" s="63" t="n">
        <v>61</v>
      </c>
      <c r="C6920" s="7" t="n">
        <v>0</v>
      </c>
      <c r="D6920" s="7" t="n">
        <v>7031</v>
      </c>
      <c r="E6920" s="7" t="n">
        <v>1000</v>
      </c>
    </row>
    <row r="6921" spans="1:15">
      <c r="A6921" t="s">
        <v>4</v>
      </c>
      <c r="B6921" s="4" t="s">
        <v>5</v>
      </c>
      <c r="C6921" s="4" t="s">
        <v>9</v>
      </c>
    </row>
    <row r="6922" spans="1:15">
      <c r="A6922" t="n">
        <v>65272</v>
      </c>
      <c r="B6922" s="26" t="n">
        <v>16</v>
      </c>
      <c r="C6922" s="7" t="n">
        <v>500</v>
      </c>
    </row>
    <row r="6923" spans="1:15">
      <c r="A6923" t="s">
        <v>4</v>
      </c>
      <c r="B6923" s="4" t="s">
        <v>5</v>
      </c>
      <c r="C6923" s="4" t="s">
        <v>7</v>
      </c>
      <c r="D6923" s="4" t="s">
        <v>10</v>
      </c>
      <c r="E6923" s="4" t="s">
        <v>10</v>
      </c>
      <c r="F6923" s="4" t="s">
        <v>10</v>
      </c>
    </row>
    <row r="6924" spans="1:15">
      <c r="A6924" t="n">
        <v>65275</v>
      </c>
      <c r="B6924" s="55" t="n">
        <v>45</v>
      </c>
      <c r="C6924" s="7" t="n">
        <v>9</v>
      </c>
      <c r="D6924" s="7" t="n">
        <v>0.0500000007450581</v>
      </c>
      <c r="E6924" s="7" t="n">
        <v>0.0500000007450581</v>
      </c>
      <c r="F6924" s="7" t="n">
        <v>0.200000002980232</v>
      </c>
    </row>
    <row r="6925" spans="1:15">
      <c r="A6925" t="s">
        <v>4</v>
      </c>
      <c r="B6925" s="4" t="s">
        <v>5</v>
      </c>
      <c r="C6925" s="4" t="s">
        <v>7</v>
      </c>
      <c r="D6925" s="4" t="s">
        <v>9</v>
      </c>
      <c r="E6925" s="4" t="s">
        <v>12</v>
      </c>
    </row>
    <row r="6926" spans="1:15">
      <c r="A6926" t="n">
        <v>65289</v>
      </c>
      <c r="B6926" s="30" t="n">
        <v>51</v>
      </c>
      <c r="C6926" s="7" t="n">
        <v>4</v>
      </c>
      <c r="D6926" s="7" t="n">
        <v>0</v>
      </c>
      <c r="E6926" s="7" t="s">
        <v>304</v>
      </c>
    </row>
    <row r="6927" spans="1:15">
      <c r="A6927" t="s">
        <v>4</v>
      </c>
      <c r="B6927" s="4" t="s">
        <v>5</v>
      </c>
      <c r="C6927" s="4" t="s">
        <v>9</v>
      </c>
    </row>
    <row r="6928" spans="1:15">
      <c r="A6928" t="n">
        <v>65303</v>
      </c>
      <c r="B6928" s="26" t="n">
        <v>16</v>
      </c>
      <c r="C6928" s="7" t="n">
        <v>0</v>
      </c>
    </row>
    <row r="6929" spans="1:8">
      <c r="A6929" t="s">
        <v>4</v>
      </c>
      <c r="B6929" s="4" t="s">
        <v>5</v>
      </c>
      <c r="C6929" s="4" t="s">
        <v>9</v>
      </c>
      <c r="D6929" s="4" t="s">
        <v>7</v>
      </c>
      <c r="E6929" s="4" t="s">
        <v>11</v>
      </c>
      <c r="F6929" s="4" t="s">
        <v>52</v>
      </c>
      <c r="G6929" s="4" t="s">
        <v>7</v>
      </c>
      <c r="H6929" s="4" t="s">
        <v>7</v>
      </c>
    </row>
    <row r="6930" spans="1:8">
      <c r="A6930" t="n">
        <v>65306</v>
      </c>
      <c r="B6930" s="31" t="n">
        <v>26</v>
      </c>
      <c r="C6930" s="7" t="n">
        <v>0</v>
      </c>
      <c r="D6930" s="7" t="n">
        <v>17</v>
      </c>
      <c r="E6930" s="7" t="n">
        <v>62188</v>
      </c>
      <c r="F6930" s="7" t="s">
        <v>744</v>
      </c>
      <c r="G6930" s="7" t="n">
        <v>2</v>
      </c>
      <c r="H6930" s="7" t="n">
        <v>0</v>
      </c>
    </row>
    <row r="6931" spans="1:8">
      <c r="A6931" t="s">
        <v>4</v>
      </c>
      <c r="B6931" s="4" t="s">
        <v>5</v>
      </c>
    </row>
    <row r="6932" spans="1:8">
      <c r="A6932" t="n">
        <v>65363</v>
      </c>
      <c r="B6932" s="32" t="n">
        <v>28</v>
      </c>
    </row>
    <row r="6933" spans="1:8">
      <c r="A6933" t="s">
        <v>4</v>
      </c>
      <c r="B6933" s="4" t="s">
        <v>5</v>
      </c>
      <c r="C6933" s="4" t="s">
        <v>7</v>
      </c>
      <c r="D6933" s="4" t="s">
        <v>9</v>
      </c>
      <c r="E6933" s="4" t="s">
        <v>9</v>
      </c>
      <c r="F6933" s="4" t="s">
        <v>7</v>
      </c>
    </row>
    <row r="6934" spans="1:8">
      <c r="A6934" t="n">
        <v>65364</v>
      </c>
      <c r="B6934" s="35" t="n">
        <v>25</v>
      </c>
      <c r="C6934" s="7" t="n">
        <v>1</v>
      </c>
      <c r="D6934" s="7" t="n">
        <v>60</v>
      </c>
      <c r="E6934" s="7" t="n">
        <v>640</v>
      </c>
      <c r="F6934" s="7" t="n">
        <v>1</v>
      </c>
    </row>
    <row r="6935" spans="1:8">
      <c r="A6935" t="s">
        <v>4</v>
      </c>
      <c r="B6935" s="4" t="s">
        <v>5</v>
      </c>
      <c r="C6935" s="4" t="s">
        <v>12</v>
      </c>
      <c r="D6935" s="4" t="s">
        <v>9</v>
      </c>
    </row>
    <row r="6936" spans="1:8">
      <c r="A6936" t="n">
        <v>65371</v>
      </c>
      <c r="B6936" s="34" t="n">
        <v>29</v>
      </c>
      <c r="C6936" s="7" t="s">
        <v>712</v>
      </c>
      <c r="D6936" s="7" t="n">
        <v>65533</v>
      </c>
    </row>
    <row r="6937" spans="1:8">
      <c r="A6937" t="s">
        <v>4</v>
      </c>
      <c r="B6937" s="4" t="s">
        <v>5</v>
      </c>
      <c r="C6937" s="4" t="s">
        <v>7</v>
      </c>
      <c r="D6937" s="4" t="s">
        <v>9</v>
      </c>
      <c r="E6937" s="4" t="s">
        <v>12</v>
      </c>
    </row>
    <row r="6938" spans="1:8">
      <c r="A6938" t="n">
        <v>65390</v>
      </c>
      <c r="B6938" s="30" t="n">
        <v>51</v>
      </c>
      <c r="C6938" s="7" t="n">
        <v>4</v>
      </c>
      <c r="D6938" s="7" t="n">
        <v>22</v>
      </c>
      <c r="E6938" s="7" t="s">
        <v>630</v>
      </c>
    </row>
    <row r="6939" spans="1:8">
      <c r="A6939" t="s">
        <v>4</v>
      </c>
      <c r="B6939" s="4" t="s">
        <v>5</v>
      </c>
      <c r="C6939" s="4" t="s">
        <v>9</v>
      </c>
    </row>
    <row r="6940" spans="1:8">
      <c r="A6940" t="n">
        <v>65404</v>
      </c>
      <c r="B6940" s="26" t="n">
        <v>16</v>
      </c>
      <c r="C6940" s="7" t="n">
        <v>0</v>
      </c>
    </row>
    <row r="6941" spans="1:8">
      <c r="A6941" t="s">
        <v>4</v>
      </c>
      <c r="B6941" s="4" t="s">
        <v>5</v>
      </c>
      <c r="C6941" s="4" t="s">
        <v>9</v>
      </c>
      <c r="D6941" s="4" t="s">
        <v>7</v>
      </c>
      <c r="E6941" s="4" t="s">
        <v>11</v>
      </c>
      <c r="F6941" s="4" t="s">
        <v>52</v>
      </c>
      <c r="G6941" s="4" t="s">
        <v>7</v>
      </c>
      <c r="H6941" s="4" t="s">
        <v>7</v>
      </c>
    </row>
    <row r="6942" spans="1:8">
      <c r="A6942" t="n">
        <v>65407</v>
      </c>
      <c r="B6942" s="31" t="n">
        <v>26</v>
      </c>
      <c r="C6942" s="7" t="n">
        <v>22</v>
      </c>
      <c r="D6942" s="7" t="n">
        <v>17</v>
      </c>
      <c r="E6942" s="7" t="n">
        <v>30349</v>
      </c>
      <c r="F6942" s="7" t="s">
        <v>745</v>
      </c>
      <c r="G6942" s="7" t="n">
        <v>2</v>
      </c>
      <c r="H6942" s="7" t="n">
        <v>0</v>
      </c>
    </row>
    <row r="6943" spans="1:8">
      <c r="A6943" t="s">
        <v>4</v>
      </c>
      <c r="B6943" s="4" t="s">
        <v>5</v>
      </c>
    </row>
    <row r="6944" spans="1:8">
      <c r="A6944" t="n">
        <v>65447</v>
      </c>
      <c r="B6944" s="32" t="n">
        <v>28</v>
      </c>
    </row>
    <row r="6945" spans="1:8">
      <c r="A6945" t="s">
        <v>4</v>
      </c>
      <c r="B6945" s="4" t="s">
        <v>5</v>
      </c>
      <c r="C6945" s="4" t="s">
        <v>12</v>
      </c>
      <c r="D6945" s="4" t="s">
        <v>9</v>
      </c>
    </row>
    <row r="6946" spans="1:8">
      <c r="A6946" t="n">
        <v>65448</v>
      </c>
      <c r="B6946" s="34" t="n">
        <v>29</v>
      </c>
      <c r="C6946" s="7" t="s">
        <v>13</v>
      </c>
      <c r="D6946" s="7" t="n">
        <v>65533</v>
      </c>
    </row>
    <row r="6947" spans="1:8">
      <c r="A6947" t="s">
        <v>4</v>
      </c>
      <c r="B6947" s="4" t="s">
        <v>5</v>
      </c>
      <c r="C6947" s="4" t="s">
        <v>7</v>
      </c>
      <c r="D6947" s="4" t="s">
        <v>9</v>
      </c>
      <c r="E6947" s="4" t="s">
        <v>9</v>
      </c>
      <c r="F6947" s="4" t="s">
        <v>7</v>
      </c>
    </row>
    <row r="6948" spans="1:8">
      <c r="A6948" t="n">
        <v>65452</v>
      </c>
      <c r="B6948" s="35" t="n">
        <v>25</v>
      </c>
      <c r="C6948" s="7" t="n">
        <v>1</v>
      </c>
      <c r="D6948" s="7" t="n">
        <v>65535</v>
      </c>
      <c r="E6948" s="7" t="n">
        <v>65535</v>
      </c>
      <c r="F6948" s="7" t="n">
        <v>0</v>
      </c>
    </row>
    <row r="6949" spans="1:8">
      <c r="A6949" t="s">
        <v>4</v>
      </c>
      <c r="B6949" s="4" t="s">
        <v>5</v>
      </c>
      <c r="C6949" s="4" t="s">
        <v>7</v>
      </c>
      <c r="D6949" s="4" t="s">
        <v>9</v>
      </c>
      <c r="E6949" s="4" t="s">
        <v>7</v>
      </c>
    </row>
    <row r="6950" spans="1:8">
      <c r="A6950" t="n">
        <v>65459</v>
      </c>
      <c r="B6950" s="13" t="n">
        <v>49</v>
      </c>
      <c r="C6950" s="7" t="n">
        <v>1</v>
      </c>
      <c r="D6950" s="7" t="n">
        <v>3000</v>
      </c>
      <c r="E6950" s="7" t="n">
        <v>0</v>
      </c>
    </row>
    <row r="6951" spans="1:8">
      <c r="A6951" t="s">
        <v>4</v>
      </c>
      <c r="B6951" s="4" t="s">
        <v>5</v>
      </c>
      <c r="C6951" s="4" t="s">
        <v>7</v>
      </c>
      <c r="D6951" s="4" t="s">
        <v>9</v>
      </c>
      <c r="E6951" s="4" t="s">
        <v>9</v>
      </c>
      <c r="F6951" s="4" t="s">
        <v>11</v>
      </c>
    </row>
    <row r="6952" spans="1:8">
      <c r="A6952" t="n">
        <v>65464</v>
      </c>
      <c r="B6952" s="77" t="n">
        <v>84</v>
      </c>
      <c r="C6952" s="7" t="n">
        <v>0</v>
      </c>
      <c r="D6952" s="7" t="n">
        <v>0</v>
      </c>
      <c r="E6952" s="7" t="n">
        <v>0</v>
      </c>
      <c r="F6952" s="7" t="n">
        <v>1056964608</v>
      </c>
    </row>
    <row r="6953" spans="1:8">
      <c r="A6953" t="s">
        <v>4</v>
      </c>
      <c r="B6953" s="4" t="s">
        <v>5</v>
      </c>
      <c r="C6953" s="4" t="s">
        <v>7</v>
      </c>
      <c r="D6953" s="4" t="s">
        <v>7</v>
      </c>
      <c r="E6953" s="4" t="s">
        <v>10</v>
      </c>
      <c r="F6953" s="4" t="s">
        <v>9</v>
      </c>
    </row>
    <row r="6954" spans="1:8">
      <c r="A6954" t="n">
        <v>65474</v>
      </c>
      <c r="B6954" s="55" t="n">
        <v>45</v>
      </c>
      <c r="C6954" s="7" t="n">
        <v>5</v>
      </c>
      <c r="D6954" s="7" t="n">
        <v>3</v>
      </c>
      <c r="E6954" s="7" t="n">
        <v>1.20000004768372</v>
      </c>
      <c r="F6954" s="7" t="n">
        <v>2000</v>
      </c>
    </row>
    <row r="6955" spans="1:8">
      <c r="A6955" t="s">
        <v>4</v>
      </c>
      <c r="B6955" s="4" t="s">
        <v>5</v>
      </c>
      <c r="C6955" s="4" t="s">
        <v>7</v>
      </c>
      <c r="D6955" s="4" t="s">
        <v>9</v>
      </c>
      <c r="E6955" s="4" t="s">
        <v>10</v>
      </c>
    </row>
    <row r="6956" spans="1:8">
      <c r="A6956" t="n">
        <v>65483</v>
      </c>
      <c r="B6956" s="25" t="n">
        <v>58</v>
      </c>
      <c r="C6956" s="7" t="n">
        <v>0</v>
      </c>
      <c r="D6956" s="7" t="n">
        <v>1000</v>
      </c>
      <c r="E6956" s="7" t="n">
        <v>1</v>
      </c>
    </row>
    <row r="6957" spans="1:8">
      <c r="A6957" t="s">
        <v>4</v>
      </c>
      <c r="B6957" s="4" t="s">
        <v>5</v>
      </c>
      <c r="C6957" s="4" t="s">
        <v>7</v>
      </c>
      <c r="D6957" s="4" t="s">
        <v>9</v>
      </c>
    </row>
    <row r="6958" spans="1:8">
      <c r="A6958" t="n">
        <v>65491</v>
      </c>
      <c r="B6958" s="25" t="n">
        <v>58</v>
      </c>
      <c r="C6958" s="7" t="n">
        <v>255</v>
      </c>
      <c r="D6958" s="7" t="n">
        <v>0</v>
      </c>
    </row>
    <row r="6959" spans="1:8">
      <c r="A6959" t="s">
        <v>4</v>
      </c>
      <c r="B6959" s="4" t="s">
        <v>5</v>
      </c>
      <c r="C6959" s="4" t="s">
        <v>7</v>
      </c>
      <c r="D6959" s="4" t="s">
        <v>9</v>
      </c>
      <c r="E6959" s="4" t="s">
        <v>9</v>
      </c>
      <c r="F6959" s="4" t="s">
        <v>11</v>
      </c>
    </row>
    <row r="6960" spans="1:8">
      <c r="A6960" t="n">
        <v>65495</v>
      </c>
      <c r="B6960" s="77" t="n">
        <v>84</v>
      </c>
      <c r="C6960" s="7" t="n">
        <v>1</v>
      </c>
      <c r="D6960" s="7" t="n">
        <v>0</v>
      </c>
      <c r="E6960" s="7" t="n">
        <v>0</v>
      </c>
      <c r="F6960" s="7" t="n">
        <v>0</v>
      </c>
    </row>
    <row r="6961" spans="1:6">
      <c r="A6961" t="s">
        <v>4</v>
      </c>
      <c r="B6961" s="4" t="s">
        <v>5</v>
      </c>
      <c r="C6961" s="4" t="s">
        <v>9</v>
      </c>
      <c r="D6961" s="4" t="s">
        <v>10</v>
      </c>
      <c r="E6961" s="4" t="s">
        <v>10</v>
      </c>
      <c r="F6961" s="4" t="s">
        <v>10</v>
      </c>
      <c r="G6961" s="4" t="s">
        <v>10</v>
      </c>
    </row>
    <row r="6962" spans="1:6">
      <c r="A6962" t="n">
        <v>65505</v>
      </c>
      <c r="B6962" s="42" t="n">
        <v>46</v>
      </c>
      <c r="C6962" s="7" t="n">
        <v>0</v>
      </c>
      <c r="D6962" s="7" t="n">
        <v>-10.7399997711182</v>
      </c>
      <c r="E6962" s="7" t="n">
        <v>0</v>
      </c>
      <c r="F6962" s="7" t="n">
        <v>-42.5499992370605</v>
      </c>
      <c r="G6962" s="7" t="n">
        <v>349.399993896484</v>
      </c>
    </row>
    <row r="6963" spans="1:6">
      <c r="A6963" t="s">
        <v>4</v>
      </c>
      <c r="B6963" s="4" t="s">
        <v>5</v>
      </c>
      <c r="C6963" s="4" t="s">
        <v>9</v>
      </c>
      <c r="D6963" s="4" t="s">
        <v>10</v>
      </c>
      <c r="E6963" s="4" t="s">
        <v>10</v>
      </c>
      <c r="F6963" s="4" t="s">
        <v>10</v>
      </c>
      <c r="G6963" s="4" t="s">
        <v>10</v>
      </c>
    </row>
    <row r="6964" spans="1:6">
      <c r="A6964" t="n">
        <v>65524</v>
      </c>
      <c r="B6964" s="42" t="n">
        <v>46</v>
      </c>
      <c r="C6964" s="7" t="n">
        <v>22</v>
      </c>
      <c r="D6964" s="7" t="n">
        <v>-11.3999996185303</v>
      </c>
      <c r="E6964" s="7" t="n">
        <v>0</v>
      </c>
      <c r="F6964" s="7" t="n">
        <v>-41.0800018310547</v>
      </c>
      <c r="G6964" s="7" t="n">
        <v>170.899993896484</v>
      </c>
    </row>
    <row r="6965" spans="1:6">
      <c r="A6965" t="s">
        <v>4</v>
      </c>
      <c r="B6965" s="4" t="s">
        <v>5</v>
      </c>
      <c r="C6965" s="4" t="s">
        <v>9</v>
      </c>
      <c r="D6965" s="4" t="s">
        <v>10</v>
      </c>
      <c r="E6965" s="4" t="s">
        <v>10</v>
      </c>
      <c r="F6965" s="4" t="s">
        <v>10</v>
      </c>
      <c r="G6965" s="4" t="s">
        <v>10</v>
      </c>
    </row>
    <row r="6966" spans="1:6">
      <c r="A6966" t="n">
        <v>65543</v>
      </c>
      <c r="B6966" s="42" t="n">
        <v>46</v>
      </c>
      <c r="C6966" s="7" t="n">
        <v>7031</v>
      </c>
      <c r="D6966" s="7" t="n">
        <v>-10.8500003814697</v>
      </c>
      <c r="E6966" s="7" t="n">
        <v>0</v>
      </c>
      <c r="F6966" s="7" t="n">
        <v>-40.1500015258789</v>
      </c>
      <c r="G6966" s="7" t="n">
        <v>169</v>
      </c>
    </row>
    <row r="6967" spans="1:6">
      <c r="A6967" t="s">
        <v>4</v>
      </c>
      <c r="B6967" s="4" t="s">
        <v>5</v>
      </c>
      <c r="C6967" s="4" t="s">
        <v>9</v>
      </c>
      <c r="D6967" s="4" t="s">
        <v>7</v>
      </c>
      <c r="E6967" s="4" t="s">
        <v>7</v>
      </c>
      <c r="F6967" s="4" t="s">
        <v>12</v>
      </c>
    </row>
    <row r="6968" spans="1:6">
      <c r="A6968" t="n">
        <v>65562</v>
      </c>
      <c r="B6968" s="48" t="n">
        <v>47</v>
      </c>
      <c r="C6968" s="7" t="n">
        <v>0</v>
      </c>
      <c r="D6968" s="7" t="n">
        <v>0</v>
      </c>
      <c r="E6968" s="7" t="n">
        <v>0</v>
      </c>
      <c r="F6968" s="7" t="s">
        <v>695</v>
      </c>
    </row>
    <row r="6969" spans="1:6">
      <c r="A6969" t="s">
        <v>4</v>
      </c>
      <c r="B6969" s="4" t="s">
        <v>5</v>
      </c>
      <c r="C6969" s="4" t="s">
        <v>9</v>
      </c>
      <c r="D6969" s="4" t="s">
        <v>7</v>
      </c>
      <c r="E6969" s="4" t="s">
        <v>7</v>
      </c>
      <c r="F6969" s="4" t="s">
        <v>12</v>
      </c>
    </row>
    <row r="6970" spans="1:6">
      <c r="A6970" t="n">
        <v>65580</v>
      </c>
      <c r="B6970" s="48" t="n">
        <v>47</v>
      </c>
      <c r="C6970" s="7" t="n">
        <v>22</v>
      </c>
      <c r="D6970" s="7" t="n">
        <v>0</v>
      </c>
      <c r="E6970" s="7" t="n">
        <v>0</v>
      </c>
      <c r="F6970" s="7" t="s">
        <v>178</v>
      </c>
    </row>
    <row r="6971" spans="1:6">
      <c r="A6971" t="s">
        <v>4</v>
      </c>
      <c r="B6971" s="4" t="s">
        <v>5</v>
      </c>
      <c r="C6971" s="4" t="s">
        <v>9</v>
      </c>
      <c r="D6971" s="4" t="s">
        <v>7</v>
      </c>
      <c r="E6971" s="4" t="s">
        <v>7</v>
      </c>
      <c r="F6971" s="4" t="s">
        <v>12</v>
      </c>
    </row>
    <row r="6972" spans="1:6">
      <c r="A6972" t="n">
        <v>65593</v>
      </c>
      <c r="B6972" s="48" t="n">
        <v>47</v>
      </c>
      <c r="C6972" s="7" t="n">
        <v>7031</v>
      </c>
      <c r="D6972" s="7" t="n">
        <v>0</v>
      </c>
      <c r="E6972" s="7" t="n">
        <v>0</v>
      </c>
      <c r="F6972" s="7" t="s">
        <v>178</v>
      </c>
    </row>
    <row r="6973" spans="1:6">
      <c r="A6973" t="s">
        <v>4</v>
      </c>
      <c r="B6973" s="4" t="s">
        <v>5</v>
      </c>
      <c r="C6973" s="4" t="s">
        <v>9</v>
      </c>
      <c r="D6973" s="4" t="s">
        <v>9</v>
      </c>
      <c r="E6973" s="4" t="s">
        <v>9</v>
      </c>
    </row>
    <row r="6974" spans="1:6">
      <c r="A6974" t="n">
        <v>65606</v>
      </c>
      <c r="B6974" s="63" t="n">
        <v>61</v>
      </c>
      <c r="C6974" s="7" t="n">
        <v>0</v>
      </c>
      <c r="D6974" s="7" t="n">
        <v>22</v>
      </c>
      <c r="E6974" s="7" t="n">
        <v>0</v>
      </c>
    </row>
    <row r="6975" spans="1:6">
      <c r="A6975" t="s">
        <v>4</v>
      </c>
      <c r="B6975" s="4" t="s">
        <v>5</v>
      </c>
      <c r="C6975" s="4" t="s">
        <v>7</v>
      </c>
      <c r="D6975" s="4" t="s">
        <v>9</v>
      </c>
      <c r="E6975" s="4" t="s">
        <v>10</v>
      </c>
      <c r="F6975" s="4" t="s">
        <v>9</v>
      </c>
      <c r="G6975" s="4" t="s">
        <v>11</v>
      </c>
      <c r="H6975" s="4" t="s">
        <v>11</v>
      </c>
      <c r="I6975" s="4" t="s">
        <v>9</v>
      </c>
      <c r="J6975" s="4" t="s">
        <v>9</v>
      </c>
      <c r="K6975" s="4" t="s">
        <v>11</v>
      </c>
      <c r="L6975" s="4" t="s">
        <v>11</v>
      </c>
      <c r="M6975" s="4" t="s">
        <v>11</v>
      </c>
      <c r="N6975" s="4" t="s">
        <v>11</v>
      </c>
      <c r="O6975" s="4" t="s">
        <v>12</v>
      </c>
    </row>
    <row r="6976" spans="1:6">
      <c r="A6976" t="n">
        <v>65613</v>
      </c>
      <c r="B6976" s="9" t="n">
        <v>50</v>
      </c>
      <c r="C6976" s="7" t="n">
        <v>0</v>
      </c>
      <c r="D6976" s="7" t="n">
        <v>4314</v>
      </c>
      <c r="E6976" s="7" t="n">
        <v>0.699999988079071</v>
      </c>
      <c r="F6976" s="7" t="n">
        <v>0</v>
      </c>
      <c r="G6976" s="7" t="n">
        <v>0</v>
      </c>
      <c r="H6976" s="7" t="n">
        <v>0</v>
      </c>
      <c r="I6976" s="7" t="n">
        <v>0</v>
      </c>
      <c r="J6976" s="7" t="n">
        <v>65533</v>
      </c>
      <c r="K6976" s="7" t="n">
        <v>0</v>
      </c>
      <c r="L6976" s="7" t="n">
        <v>0</v>
      </c>
      <c r="M6976" s="7" t="n">
        <v>0</v>
      </c>
      <c r="N6976" s="7" t="n">
        <v>0</v>
      </c>
      <c r="O6976" s="7" t="s">
        <v>13</v>
      </c>
    </row>
    <row r="6977" spans="1:15">
      <c r="A6977" t="s">
        <v>4</v>
      </c>
      <c r="B6977" s="4" t="s">
        <v>5</v>
      </c>
      <c r="C6977" s="4" t="s">
        <v>7</v>
      </c>
      <c r="D6977" s="4" t="s">
        <v>9</v>
      </c>
      <c r="E6977" s="4" t="s">
        <v>10</v>
      </c>
      <c r="F6977" s="4" t="s">
        <v>9</v>
      </c>
      <c r="G6977" s="4" t="s">
        <v>11</v>
      </c>
      <c r="H6977" s="4" t="s">
        <v>11</v>
      </c>
      <c r="I6977" s="4" t="s">
        <v>9</v>
      </c>
      <c r="J6977" s="4" t="s">
        <v>9</v>
      </c>
      <c r="K6977" s="4" t="s">
        <v>11</v>
      </c>
      <c r="L6977" s="4" t="s">
        <v>11</v>
      </c>
      <c r="M6977" s="4" t="s">
        <v>11</v>
      </c>
      <c r="N6977" s="4" t="s">
        <v>11</v>
      </c>
      <c r="O6977" s="4" t="s">
        <v>12</v>
      </c>
    </row>
    <row r="6978" spans="1:15">
      <c r="A6978" t="n">
        <v>65652</v>
      </c>
      <c r="B6978" s="9" t="n">
        <v>50</v>
      </c>
      <c r="C6978" s="7" t="n">
        <v>0</v>
      </c>
      <c r="D6978" s="7" t="n">
        <v>2215</v>
      </c>
      <c r="E6978" s="7" t="n">
        <v>1</v>
      </c>
      <c r="F6978" s="7" t="n">
        <v>0</v>
      </c>
      <c r="G6978" s="7" t="n">
        <v>0</v>
      </c>
      <c r="H6978" s="7" t="n">
        <v>-1065353216</v>
      </c>
      <c r="I6978" s="7" t="n">
        <v>0</v>
      </c>
      <c r="J6978" s="7" t="n">
        <v>65533</v>
      </c>
      <c r="K6978" s="7" t="n">
        <v>0</v>
      </c>
      <c r="L6978" s="7" t="n">
        <v>0</v>
      </c>
      <c r="M6978" s="7" t="n">
        <v>0</v>
      </c>
      <c r="N6978" s="7" t="n">
        <v>0</v>
      </c>
      <c r="O6978" s="7" t="s">
        <v>13</v>
      </c>
    </row>
    <row r="6979" spans="1:15">
      <c r="A6979" t="s">
        <v>4</v>
      </c>
      <c r="B6979" s="4" t="s">
        <v>5</v>
      </c>
      <c r="C6979" s="4" t="s">
        <v>9</v>
      </c>
    </row>
    <row r="6980" spans="1:15">
      <c r="A6980" t="n">
        <v>65691</v>
      </c>
      <c r="B6980" s="26" t="n">
        <v>16</v>
      </c>
      <c r="C6980" s="7" t="n">
        <v>2000</v>
      </c>
    </row>
    <row r="6981" spans="1:15">
      <c r="A6981" t="s">
        <v>4</v>
      </c>
      <c r="B6981" s="4" t="s">
        <v>5</v>
      </c>
      <c r="C6981" s="4" t="s">
        <v>9</v>
      </c>
      <c r="D6981" s="4" t="s">
        <v>11</v>
      </c>
    </row>
    <row r="6982" spans="1:15">
      <c r="A6982" t="n">
        <v>65694</v>
      </c>
      <c r="B6982" s="43" t="n">
        <v>43</v>
      </c>
      <c r="C6982" s="7" t="n">
        <v>22</v>
      </c>
      <c r="D6982" s="7" t="n">
        <v>128</v>
      </c>
    </row>
    <row r="6983" spans="1:15">
      <c r="A6983" t="s">
        <v>4</v>
      </c>
      <c r="B6983" s="4" t="s">
        <v>5</v>
      </c>
      <c r="C6983" s="4" t="s">
        <v>9</v>
      </c>
      <c r="D6983" s="4" t="s">
        <v>11</v>
      </c>
    </row>
    <row r="6984" spans="1:15">
      <c r="A6984" t="n">
        <v>65701</v>
      </c>
      <c r="B6984" s="43" t="n">
        <v>43</v>
      </c>
      <c r="C6984" s="7" t="n">
        <v>22</v>
      </c>
      <c r="D6984" s="7" t="n">
        <v>32</v>
      </c>
    </row>
    <row r="6985" spans="1:15">
      <c r="A6985" t="s">
        <v>4</v>
      </c>
      <c r="B6985" s="4" t="s">
        <v>5</v>
      </c>
      <c r="C6985" s="4" t="s">
        <v>9</v>
      </c>
    </row>
    <row r="6986" spans="1:15">
      <c r="A6986" t="n">
        <v>65708</v>
      </c>
      <c r="B6986" s="26" t="n">
        <v>16</v>
      </c>
      <c r="C6986" s="7" t="n">
        <v>1</v>
      </c>
    </row>
    <row r="6987" spans="1:15">
      <c r="A6987" t="s">
        <v>4</v>
      </c>
      <c r="B6987" s="4" t="s">
        <v>5</v>
      </c>
      <c r="C6987" s="4" t="s">
        <v>7</v>
      </c>
    </row>
    <row r="6988" spans="1:15">
      <c r="A6988" t="n">
        <v>65711</v>
      </c>
      <c r="B6988" s="21" t="n">
        <v>74</v>
      </c>
      <c r="C6988" s="7" t="n">
        <v>19</v>
      </c>
    </row>
    <row r="6989" spans="1:15">
      <c r="A6989" t="s">
        <v>4</v>
      </c>
      <c r="B6989" s="4" t="s">
        <v>5</v>
      </c>
      <c r="C6989" s="4" t="s">
        <v>7</v>
      </c>
      <c r="D6989" s="4" t="s">
        <v>9</v>
      </c>
      <c r="E6989" s="4" t="s">
        <v>12</v>
      </c>
      <c r="F6989" s="4" t="s">
        <v>12</v>
      </c>
    </row>
    <row r="6990" spans="1:15">
      <c r="A6990" t="n">
        <v>65713</v>
      </c>
      <c r="B6990" s="44" t="n">
        <v>36</v>
      </c>
      <c r="C6990" s="7" t="n">
        <v>10</v>
      </c>
      <c r="D6990" s="7" t="n">
        <v>22</v>
      </c>
      <c r="E6990" s="7" t="s">
        <v>746</v>
      </c>
      <c r="F6990" s="7" t="s">
        <v>13</v>
      </c>
    </row>
    <row r="6991" spans="1:15">
      <c r="A6991" t="s">
        <v>4</v>
      </c>
      <c r="B6991" s="4" t="s">
        <v>5</v>
      </c>
      <c r="C6991" s="4" t="s">
        <v>9</v>
      </c>
      <c r="D6991" s="4" t="s">
        <v>11</v>
      </c>
    </row>
    <row r="6992" spans="1:15">
      <c r="A6992" t="n">
        <v>65727</v>
      </c>
      <c r="B6992" s="62" t="n">
        <v>44</v>
      </c>
      <c r="C6992" s="7" t="n">
        <v>22</v>
      </c>
      <c r="D6992" s="7" t="n">
        <v>128</v>
      </c>
    </row>
    <row r="6993" spans="1:15">
      <c r="A6993" t="s">
        <v>4</v>
      </c>
      <c r="B6993" s="4" t="s">
        <v>5</v>
      </c>
      <c r="C6993" s="4" t="s">
        <v>9</v>
      </c>
      <c r="D6993" s="4" t="s">
        <v>11</v>
      </c>
    </row>
    <row r="6994" spans="1:15">
      <c r="A6994" t="n">
        <v>65734</v>
      </c>
      <c r="B6994" s="62" t="n">
        <v>44</v>
      </c>
      <c r="C6994" s="7" t="n">
        <v>22</v>
      </c>
      <c r="D6994" s="7" t="n">
        <v>32</v>
      </c>
    </row>
    <row r="6995" spans="1:15">
      <c r="A6995" t="s">
        <v>4</v>
      </c>
      <c r="B6995" s="4" t="s">
        <v>5</v>
      </c>
      <c r="C6995" s="4" t="s">
        <v>7</v>
      </c>
      <c r="D6995" s="4" t="s">
        <v>9</v>
      </c>
      <c r="E6995" s="4" t="s">
        <v>7</v>
      </c>
      <c r="F6995" s="4" t="s">
        <v>12</v>
      </c>
      <c r="G6995" s="4" t="s">
        <v>12</v>
      </c>
      <c r="H6995" s="4" t="s">
        <v>12</v>
      </c>
      <c r="I6995" s="4" t="s">
        <v>12</v>
      </c>
      <c r="J6995" s="4" t="s">
        <v>12</v>
      </c>
      <c r="K6995" s="4" t="s">
        <v>12</v>
      </c>
      <c r="L6995" s="4" t="s">
        <v>12</v>
      </c>
      <c r="M6995" s="4" t="s">
        <v>12</v>
      </c>
      <c r="N6995" s="4" t="s">
        <v>12</v>
      </c>
      <c r="O6995" s="4" t="s">
        <v>12</v>
      </c>
      <c r="P6995" s="4" t="s">
        <v>12</v>
      </c>
      <c r="Q6995" s="4" t="s">
        <v>12</v>
      </c>
      <c r="R6995" s="4" t="s">
        <v>12</v>
      </c>
      <c r="S6995" s="4" t="s">
        <v>12</v>
      </c>
      <c r="T6995" s="4" t="s">
        <v>12</v>
      </c>
      <c r="U6995" s="4" t="s">
        <v>12</v>
      </c>
    </row>
    <row r="6996" spans="1:15">
      <c r="A6996" t="n">
        <v>65741</v>
      </c>
      <c r="B6996" s="44" t="n">
        <v>36</v>
      </c>
      <c r="C6996" s="7" t="n">
        <v>8</v>
      </c>
      <c r="D6996" s="7" t="n">
        <v>22</v>
      </c>
      <c r="E6996" s="7" t="n">
        <v>0</v>
      </c>
      <c r="F6996" s="7" t="s">
        <v>624</v>
      </c>
      <c r="G6996" s="7" t="s">
        <v>13</v>
      </c>
      <c r="H6996" s="7" t="s">
        <v>13</v>
      </c>
      <c r="I6996" s="7" t="s">
        <v>13</v>
      </c>
      <c r="J6996" s="7" t="s">
        <v>13</v>
      </c>
      <c r="K6996" s="7" t="s">
        <v>13</v>
      </c>
      <c r="L6996" s="7" t="s">
        <v>13</v>
      </c>
      <c r="M6996" s="7" t="s">
        <v>13</v>
      </c>
      <c r="N6996" s="7" t="s">
        <v>13</v>
      </c>
      <c r="O6996" s="7" t="s">
        <v>13</v>
      </c>
      <c r="P6996" s="7" t="s">
        <v>13</v>
      </c>
      <c r="Q6996" s="7" t="s">
        <v>13</v>
      </c>
      <c r="R6996" s="7" t="s">
        <v>13</v>
      </c>
      <c r="S6996" s="7" t="s">
        <v>13</v>
      </c>
      <c r="T6996" s="7" t="s">
        <v>13</v>
      </c>
      <c r="U6996" s="7" t="s">
        <v>13</v>
      </c>
    </row>
    <row r="6997" spans="1:15">
      <c r="A6997" t="s">
        <v>4</v>
      </c>
      <c r="B6997" s="4" t="s">
        <v>5</v>
      </c>
      <c r="C6997" s="4" t="s">
        <v>7</v>
      </c>
      <c r="D6997" s="4" t="s">
        <v>9</v>
      </c>
      <c r="E6997" s="4" t="s">
        <v>12</v>
      </c>
      <c r="F6997" s="4" t="s">
        <v>12</v>
      </c>
      <c r="G6997" s="4" t="s">
        <v>12</v>
      </c>
      <c r="H6997" s="4" t="s">
        <v>12</v>
      </c>
    </row>
    <row r="6998" spans="1:15">
      <c r="A6998" t="n">
        <v>65773</v>
      </c>
      <c r="B6998" s="30" t="n">
        <v>51</v>
      </c>
      <c r="C6998" s="7" t="n">
        <v>3</v>
      </c>
      <c r="D6998" s="7" t="n">
        <v>22</v>
      </c>
      <c r="E6998" s="7" t="s">
        <v>747</v>
      </c>
      <c r="F6998" s="7" t="s">
        <v>246</v>
      </c>
      <c r="G6998" s="7" t="s">
        <v>245</v>
      </c>
      <c r="H6998" s="7" t="s">
        <v>246</v>
      </c>
    </row>
    <row r="6999" spans="1:15">
      <c r="A6999" t="s">
        <v>4</v>
      </c>
      <c r="B6999" s="4" t="s">
        <v>5</v>
      </c>
      <c r="C6999" s="4" t="s">
        <v>7</v>
      </c>
      <c r="D6999" s="4" t="s">
        <v>9</v>
      </c>
      <c r="E6999" s="4" t="s">
        <v>11</v>
      </c>
      <c r="F6999" s="4" t="s">
        <v>9</v>
      </c>
      <c r="G6999" s="4" t="s">
        <v>11</v>
      </c>
      <c r="H6999" s="4" t="s">
        <v>7</v>
      </c>
    </row>
    <row r="7000" spans="1:15">
      <c r="A7000" t="n">
        <v>65786</v>
      </c>
      <c r="B7000" s="13" t="n">
        <v>49</v>
      </c>
      <c r="C7000" s="7" t="n">
        <v>0</v>
      </c>
      <c r="D7000" s="7" t="n">
        <v>500</v>
      </c>
      <c r="E7000" s="7" t="n">
        <v>1060320051</v>
      </c>
      <c r="F7000" s="7" t="n">
        <v>0</v>
      </c>
      <c r="G7000" s="7" t="n">
        <v>0</v>
      </c>
      <c r="H7000" s="7" t="n">
        <v>0</v>
      </c>
    </row>
    <row r="7001" spans="1:15">
      <c r="A7001" t="s">
        <v>4</v>
      </c>
      <c r="B7001" s="4" t="s">
        <v>5</v>
      </c>
      <c r="C7001" s="4" t="s">
        <v>7</v>
      </c>
      <c r="D7001" s="4" t="s">
        <v>7</v>
      </c>
      <c r="E7001" s="4" t="s">
        <v>10</v>
      </c>
      <c r="F7001" s="4" t="s">
        <v>10</v>
      </c>
      <c r="G7001" s="4" t="s">
        <v>10</v>
      </c>
      <c r="H7001" s="4" t="s">
        <v>9</v>
      </c>
    </row>
    <row r="7002" spans="1:15">
      <c r="A7002" t="n">
        <v>65801</v>
      </c>
      <c r="B7002" s="55" t="n">
        <v>45</v>
      </c>
      <c r="C7002" s="7" t="n">
        <v>2</v>
      </c>
      <c r="D7002" s="7" t="n">
        <v>3</v>
      </c>
      <c r="E7002" s="7" t="n">
        <v>-10.9099998474121</v>
      </c>
      <c r="F7002" s="7" t="n">
        <v>1.10000002384186</v>
      </c>
      <c r="G7002" s="7" t="n">
        <v>-41.6300010681152</v>
      </c>
      <c r="H7002" s="7" t="n">
        <v>0</v>
      </c>
    </row>
    <row r="7003" spans="1:15">
      <c r="A7003" t="s">
        <v>4</v>
      </c>
      <c r="B7003" s="4" t="s">
        <v>5</v>
      </c>
      <c r="C7003" s="4" t="s">
        <v>7</v>
      </c>
      <c r="D7003" s="4" t="s">
        <v>7</v>
      </c>
      <c r="E7003" s="4" t="s">
        <v>10</v>
      </c>
      <c r="F7003" s="4" t="s">
        <v>10</v>
      </c>
      <c r="G7003" s="4" t="s">
        <v>10</v>
      </c>
      <c r="H7003" s="4" t="s">
        <v>9</v>
      </c>
      <c r="I7003" s="4" t="s">
        <v>7</v>
      </c>
    </row>
    <row r="7004" spans="1:15">
      <c r="A7004" t="n">
        <v>65818</v>
      </c>
      <c r="B7004" s="55" t="n">
        <v>45</v>
      </c>
      <c r="C7004" s="7" t="n">
        <v>4</v>
      </c>
      <c r="D7004" s="7" t="n">
        <v>3</v>
      </c>
      <c r="E7004" s="7" t="n">
        <v>9.0600004196167</v>
      </c>
      <c r="F7004" s="7" t="n">
        <v>148.630004882813</v>
      </c>
      <c r="G7004" s="7" t="n">
        <v>0</v>
      </c>
      <c r="H7004" s="7" t="n">
        <v>0</v>
      </c>
      <c r="I7004" s="7" t="n">
        <v>1</v>
      </c>
    </row>
    <row r="7005" spans="1:15">
      <c r="A7005" t="s">
        <v>4</v>
      </c>
      <c r="B7005" s="4" t="s">
        <v>5</v>
      </c>
      <c r="C7005" s="4" t="s">
        <v>7</v>
      </c>
      <c r="D7005" s="4" t="s">
        <v>7</v>
      </c>
      <c r="E7005" s="4" t="s">
        <v>10</v>
      </c>
      <c r="F7005" s="4" t="s">
        <v>9</v>
      </c>
    </row>
    <row r="7006" spans="1:15">
      <c r="A7006" t="n">
        <v>65836</v>
      </c>
      <c r="B7006" s="55" t="n">
        <v>45</v>
      </c>
      <c r="C7006" s="7" t="n">
        <v>5</v>
      </c>
      <c r="D7006" s="7" t="n">
        <v>3</v>
      </c>
      <c r="E7006" s="7" t="n">
        <v>7.30000019073486</v>
      </c>
      <c r="F7006" s="7" t="n">
        <v>0</v>
      </c>
    </row>
    <row r="7007" spans="1:15">
      <c r="A7007" t="s">
        <v>4</v>
      </c>
      <c r="B7007" s="4" t="s">
        <v>5</v>
      </c>
      <c r="C7007" s="4" t="s">
        <v>7</v>
      </c>
      <c r="D7007" s="4" t="s">
        <v>7</v>
      </c>
      <c r="E7007" s="4" t="s">
        <v>10</v>
      </c>
      <c r="F7007" s="4" t="s">
        <v>9</v>
      </c>
    </row>
    <row r="7008" spans="1:15">
      <c r="A7008" t="n">
        <v>65845</v>
      </c>
      <c r="B7008" s="55" t="n">
        <v>45</v>
      </c>
      <c r="C7008" s="7" t="n">
        <v>11</v>
      </c>
      <c r="D7008" s="7" t="n">
        <v>3</v>
      </c>
      <c r="E7008" s="7" t="n">
        <v>40</v>
      </c>
      <c r="F7008" s="7" t="n">
        <v>0</v>
      </c>
    </row>
    <row r="7009" spans="1:21">
      <c r="A7009" t="s">
        <v>4</v>
      </c>
      <c r="B7009" s="4" t="s">
        <v>5</v>
      </c>
      <c r="C7009" s="4" t="s">
        <v>7</v>
      </c>
      <c r="D7009" s="4" t="s">
        <v>7</v>
      </c>
      <c r="E7009" s="4" t="s">
        <v>10</v>
      </c>
      <c r="F7009" s="4" t="s">
        <v>9</v>
      </c>
    </row>
    <row r="7010" spans="1:21">
      <c r="A7010" t="n">
        <v>65854</v>
      </c>
      <c r="B7010" s="55" t="n">
        <v>45</v>
      </c>
      <c r="C7010" s="7" t="n">
        <v>5</v>
      </c>
      <c r="D7010" s="7" t="n">
        <v>3</v>
      </c>
      <c r="E7010" s="7" t="n">
        <v>4.80000019073486</v>
      </c>
      <c r="F7010" s="7" t="n">
        <v>4000</v>
      </c>
    </row>
    <row r="7011" spans="1:21">
      <c r="A7011" t="s">
        <v>4</v>
      </c>
      <c r="B7011" s="4" t="s">
        <v>5</v>
      </c>
      <c r="C7011" s="4" t="s">
        <v>7</v>
      </c>
    </row>
    <row r="7012" spans="1:21">
      <c r="A7012" t="n">
        <v>65863</v>
      </c>
      <c r="B7012" s="54" t="n">
        <v>116</v>
      </c>
      <c r="C7012" s="7" t="n">
        <v>0</v>
      </c>
    </row>
    <row r="7013" spans="1:21">
      <c r="A7013" t="s">
        <v>4</v>
      </c>
      <c r="B7013" s="4" t="s">
        <v>5</v>
      </c>
      <c r="C7013" s="4" t="s">
        <v>7</v>
      </c>
      <c r="D7013" s="4" t="s">
        <v>9</v>
      </c>
    </row>
    <row r="7014" spans="1:21">
      <c r="A7014" t="n">
        <v>65865</v>
      </c>
      <c r="B7014" s="54" t="n">
        <v>116</v>
      </c>
      <c r="C7014" s="7" t="n">
        <v>2</v>
      </c>
      <c r="D7014" s="7" t="n">
        <v>1</v>
      </c>
    </row>
    <row r="7015" spans="1:21">
      <c r="A7015" t="s">
        <v>4</v>
      </c>
      <c r="B7015" s="4" t="s">
        <v>5</v>
      </c>
      <c r="C7015" s="4" t="s">
        <v>7</v>
      </c>
      <c r="D7015" s="4" t="s">
        <v>11</v>
      </c>
    </row>
    <row r="7016" spans="1:21">
      <c r="A7016" t="n">
        <v>65869</v>
      </c>
      <c r="B7016" s="54" t="n">
        <v>116</v>
      </c>
      <c r="C7016" s="7" t="n">
        <v>5</v>
      </c>
      <c r="D7016" s="7" t="n">
        <v>1101004800</v>
      </c>
    </row>
    <row r="7017" spans="1:21">
      <c r="A7017" t="s">
        <v>4</v>
      </c>
      <c r="B7017" s="4" t="s">
        <v>5</v>
      </c>
      <c r="C7017" s="4" t="s">
        <v>7</v>
      </c>
      <c r="D7017" s="4" t="s">
        <v>9</v>
      </c>
    </row>
    <row r="7018" spans="1:21">
      <c r="A7018" t="n">
        <v>65875</v>
      </c>
      <c r="B7018" s="54" t="n">
        <v>116</v>
      </c>
      <c r="C7018" s="7" t="n">
        <v>6</v>
      </c>
      <c r="D7018" s="7" t="n">
        <v>1</v>
      </c>
    </row>
    <row r="7019" spans="1:21">
      <c r="A7019" t="s">
        <v>4</v>
      </c>
      <c r="B7019" s="4" t="s">
        <v>5</v>
      </c>
      <c r="C7019" s="4" t="s">
        <v>7</v>
      </c>
      <c r="D7019" s="4" t="s">
        <v>9</v>
      </c>
      <c r="E7019" s="4" t="s">
        <v>10</v>
      </c>
    </row>
    <row r="7020" spans="1:21">
      <c r="A7020" t="n">
        <v>65879</v>
      </c>
      <c r="B7020" s="25" t="n">
        <v>58</v>
      </c>
      <c r="C7020" s="7" t="n">
        <v>100</v>
      </c>
      <c r="D7020" s="7" t="n">
        <v>1000</v>
      </c>
      <c r="E7020" s="7" t="n">
        <v>1</v>
      </c>
    </row>
    <row r="7021" spans="1:21">
      <c r="A7021" t="s">
        <v>4</v>
      </c>
      <c r="B7021" s="4" t="s">
        <v>5</v>
      </c>
      <c r="C7021" s="4" t="s">
        <v>7</v>
      </c>
      <c r="D7021" s="4" t="s">
        <v>9</v>
      </c>
    </row>
    <row r="7022" spans="1:21">
      <c r="A7022" t="n">
        <v>65887</v>
      </c>
      <c r="B7022" s="25" t="n">
        <v>58</v>
      </c>
      <c r="C7022" s="7" t="n">
        <v>255</v>
      </c>
      <c r="D7022" s="7" t="n">
        <v>0</v>
      </c>
    </row>
    <row r="7023" spans="1:21">
      <c r="A7023" t="s">
        <v>4</v>
      </c>
      <c r="B7023" s="4" t="s">
        <v>5</v>
      </c>
      <c r="C7023" s="4" t="s">
        <v>7</v>
      </c>
      <c r="D7023" s="4" t="s">
        <v>9</v>
      </c>
    </row>
    <row r="7024" spans="1:21">
      <c r="A7024" t="n">
        <v>65891</v>
      </c>
      <c r="B7024" s="55" t="n">
        <v>45</v>
      </c>
      <c r="C7024" s="7" t="n">
        <v>7</v>
      </c>
      <c r="D7024" s="7" t="n">
        <v>255</v>
      </c>
    </row>
    <row r="7025" spans="1:6">
      <c r="A7025" t="s">
        <v>4</v>
      </c>
      <c r="B7025" s="4" t="s">
        <v>5</v>
      </c>
      <c r="C7025" s="4" t="s">
        <v>7</v>
      </c>
      <c r="D7025" s="4" t="s">
        <v>9</v>
      </c>
      <c r="E7025" s="4" t="s">
        <v>10</v>
      </c>
    </row>
    <row r="7026" spans="1:6">
      <c r="A7026" t="n">
        <v>65895</v>
      </c>
      <c r="B7026" s="25" t="n">
        <v>58</v>
      </c>
      <c r="C7026" s="7" t="n">
        <v>101</v>
      </c>
      <c r="D7026" s="7" t="n">
        <v>500</v>
      </c>
      <c r="E7026" s="7" t="n">
        <v>1</v>
      </c>
    </row>
    <row r="7027" spans="1:6">
      <c r="A7027" t="s">
        <v>4</v>
      </c>
      <c r="B7027" s="4" t="s">
        <v>5</v>
      </c>
      <c r="C7027" s="4" t="s">
        <v>7</v>
      </c>
      <c r="D7027" s="4" t="s">
        <v>9</v>
      </c>
    </row>
    <row r="7028" spans="1:6">
      <c r="A7028" t="n">
        <v>65903</v>
      </c>
      <c r="B7028" s="25" t="n">
        <v>58</v>
      </c>
      <c r="C7028" s="7" t="n">
        <v>254</v>
      </c>
      <c r="D7028" s="7" t="n">
        <v>0</v>
      </c>
    </row>
    <row r="7029" spans="1:6">
      <c r="A7029" t="s">
        <v>4</v>
      </c>
      <c r="B7029" s="4" t="s">
        <v>5</v>
      </c>
      <c r="C7029" s="4" t="s">
        <v>7</v>
      </c>
      <c r="D7029" s="4" t="s">
        <v>7</v>
      </c>
      <c r="E7029" s="4" t="s">
        <v>10</v>
      </c>
      <c r="F7029" s="4" t="s">
        <v>10</v>
      </c>
      <c r="G7029" s="4" t="s">
        <v>10</v>
      </c>
      <c r="H7029" s="4" t="s">
        <v>9</v>
      </c>
    </row>
    <row r="7030" spans="1:6">
      <c r="A7030" t="n">
        <v>65907</v>
      </c>
      <c r="B7030" s="55" t="n">
        <v>45</v>
      </c>
      <c r="C7030" s="7" t="n">
        <v>2</v>
      </c>
      <c r="D7030" s="7" t="n">
        <v>3</v>
      </c>
      <c r="E7030" s="7" t="n">
        <v>-11.6800003051758</v>
      </c>
      <c r="F7030" s="7" t="n">
        <v>0.910000026226044</v>
      </c>
      <c r="G7030" s="7" t="n">
        <v>-41.5400009155273</v>
      </c>
      <c r="H7030" s="7" t="n">
        <v>0</v>
      </c>
    </row>
    <row r="7031" spans="1:6">
      <c r="A7031" t="s">
        <v>4</v>
      </c>
      <c r="B7031" s="4" t="s">
        <v>5</v>
      </c>
      <c r="C7031" s="4" t="s">
        <v>7</v>
      </c>
      <c r="D7031" s="4" t="s">
        <v>7</v>
      </c>
      <c r="E7031" s="4" t="s">
        <v>10</v>
      </c>
      <c r="F7031" s="4" t="s">
        <v>10</v>
      </c>
      <c r="G7031" s="4" t="s">
        <v>10</v>
      </c>
      <c r="H7031" s="4" t="s">
        <v>9</v>
      </c>
      <c r="I7031" s="4" t="s">
        <v>7</v>
      </c>
    </row>
    <row r="7032" spans="1:6">
      <c r="A7032" t="n">
        <v>65924</v>
      </c>
      <c r="B7032" s="55" t="n">
        <v>45</v>
      </c>
      <c r="C7032" s="7" t="n">
        <v>4</v>
      </c>
      <c r="D7032" s="7" t="n">
        <v>3</v>
      </c>
      <c r="E7032" s="7" t="n">
        <v>350.290008544922</v>
      </c>
      <c r="F7032" s="7" t="n">
        <v>115.51000213623</v>
      </c>
      <c r="G7032" s="7" t="n">
        <v>0</v>
      </c>
      <c r="H7032" s="7" t="n">
        <v>0</v>
      </c>
      <c r="I7032" s="7" t="n">
        <v>1</v>
      </c>
    </row>
    <row r="7033" spans="1:6">
      <c r="A7033" t="s">
        <v>4</v>
      </c>
      <c r="B7033" s="4" t="s">
        <v>5</v>
      </c>
      <c r="C7033" s="4" t="s">
        <v>7</v>
      </c>
      <c r="D7033" s="4" t="s">
        <v>7</v>
      </c>
      <c r="E7033" s="4" t="s">
        <v>10</v>
      </c>
      <c r="F7033" s="4" t="s">
        <v>9</v>
      </c>
    </row>
    <row r="7034" spans="1:6">
      <c r="A7034" t="n">
        <v>65942</v>
      </c>
      <c r="B7034" s="55" t="n">
        <v>45</v>
      </c>
      <c r="C7034" s="7" t="n">
        <v>5</v>
      </c>
      <c r="D7034" s="7" t="n">
        <v>3</v>
      </c>
      <c r="E7034" s="7" t="n">
        <v>2.40000009536743</v>
      </c>
      <c r="F7034" s="7" t="n">
        <v>0</v>
      </c>
    </row>
    <row r="7035" spans="1:6">
      <c r="A7035" t="s">
        <v>4</v>
      </c>
      <c r="B7035" s="4" t="s">
        <v>5</v>
      </c>
      <c r="C7035" s="4" t="s">
        <v>7</v>
      </c>
      <c r="D7035" s="4" t="s">
        <v>7</v>
      </c>
      <c r="E7035" s="4" t="s">
        <v>10</v>
      </c>
      <c r="F7035" s="4" t="s">
        <v>9</v>
      </c>
    </row>
    <row r="7036" spans="1:6">
      <c r="A7036" t="n">
        <v>65951</v>
      </c>
      <c r="B7036" s="55" t="n">
        <v>45</v>
      </c>
      <c r="C7036" s="7" t="n">
        <v>11</v>
      </c>
      <c r="D7036" s="7" t="n">
        <v>3</v>
      </c>
      <c r="E7036" s="7" t="n">
        <v>40</v>
      </c>
      <c r="F7036" s="7" t="n">
        <v>0</v>
      </c>
    </row>
    <row r="7037" spans="1:6">
      <c r="A7037" t="s">
        <v>4</v>
      </c>
      <c r="B7037" s="4" t="s">
        <v>5</v>
      </c>
      <c r="C7037" s="4" t="s">
        <v>7</v>
      </c>
      <c r="D7037" s="4" t="s">
        <v>9</v>
      </c>
    </row>
    <row r="7038" spans="1:6">
      <c r="A7038" t="n">
        <v>65960</v>
      </c>
      <c r="B7038" s="25" t="n">
        <v>58</v>
      </c>
      <c r="C7038" s="7" t="n">
        <v>255</v>
      </c>
      <c r="D7038" s="7" t="n">
        <v>0</v>
      </c>
    </row>
    <row r="7039" spans="1:6">
      <c r="A7039" t="s">
        <v>4</v>
      </c>
      <c r="B7039" s="4" t="s">
        <v>5</v>
      </c>
      <c r="C7039" s="4" t="s">
        <v>7</v>
      </c>
      <c r="D7039" s="4" t="s">
        <v>9</v>
      </c>
      <c r="E7039" s="4" t="s">
        <v>12</v>
      </c>
    </row>
    <row r="7040" spans="1:6">
      <c r="A7040" t="n">
        <v>65964</v>
      </c>
      <c r="B7040" s="30" t="n">
        <v>51</v>
      </c>
      <c r="C7040" s="7" t="n">
        <v>4</v>
      </c>
      <c r="D7040" s="7" t="n">
        <v>22</v>
      </c>
      <c r="E7040" s="7" t="s">
        <v>630</v>
      </c>
    </row>
    <row r="7041" spans="1:9">
      <c r="A7041" t="s">
        <v>4</v>
      </c>
      <c r="B7041" s="4" t="s">
        <v>5</v>
      </c>
      <c r="C7041" s="4" t="s">
        <v>9</v>
      </c>
    </row>
    <row r="7042" spans="1:9">
      <c r="A7042" t="n">
        <v>65978</v>
      </c>
      <c r="B7042" s="26" t="n">
        <v>16</v>
      </c>
      <c r="C7042" s="7" t="n">
        <v>0</v>
      </c>
    </row>
    <row r="7043" spans="1:9">
      <c r="A7043" t="s">
        <v>4</v>
      </c>
      <c r="B7043" s="4" t="s">
        <v>5</v>
      </c>
      <c r="C7043" s="4" t="s">
        <v>9</v>
      </c>
      <c r="D7043" s="4" t="s">
        <v>7</v>
      </c>
      <c r="E7043" s="4" t="s">
        <v>11</v>
      </c>
      <c r="F7043" s="4" t="s">
        <v>52</v>
      </c>
      <c r="G7043" s="4" t="s">
        <v>7</v>
      </c>
      <c r="H7043" s="4" t="s">
        <v>7</v>
      </c>
    </row>
    <row r="7044" spans="1:9">
      <c r="A7044" t="n">
        <v>65981</v>
      </c>
      <c r="B7044" s="31" t="n">
        <v>26</v>
      </c>
      <c r="C7044" s="7" t="n">
        <v>22</v>
      </c>
      <c r="D7044" s="7" t="n">
        <v>17</v>
      </c>
      <c r="E7044" s="7" t="n">
        <v>30350</v>
      </c>
      <c r="F7044" s="7" t="s">
        <v>748</v>
      </c>
      <c r="G7044" s="7" t="n">
        <v>2</v>
      </c>
      <c r="H7044" s="7" t="n">
        <v>0</v>
      </c>
    </row>
    <row r="7045" spans="1:9">
      <c r="A7045" t="s">
        <v>4</v>
      </c>
      <c r="B7045" s="4" t="s">
        <v>5</v>
      </c>
    </row>
    <row r="7046" spans="1:9">
      <c r="A7046" t="n">
        <v>66065</v>
      </c>
      <c r="B7046" s="32" t="n">
        <v>28</v>
      </c>
    </row>
    <row r="7047" spans="1:9">
      <c r="A7047" t="s">
        <v>4</v>
      </c>
      <c r="B7047" s="4" t="s">
        <v>5</v>
      </c>
      <c r="C7047" s="4" t="s">
        <v>7</v>
      </c>
      <c r="D7047" s="4" t="s">
        <v>9</v>
      </c>
      <c r="E7047" s="4" t="s">
        <v>12</v>
      </c>
    </row>
    <row r="7048" spans="1:9">
      <c r="A7048" t="n">
        <v>66066</v>
      </c>
      <c r="B7048" s="30" t="n">
        <v>51</v>
      </c>
      <c r="C7048" s="7" t="n">
        <v>4</v>
      </c>
      <c r="D7048" s="7" t="n">
        <v>0</v>
      </c>
      <c r="E7048" s="7" t="s">
        <v>278</v>
      </c>
    </row>
    <row r="7049" spans="1:9">
      <c r="A7049" t="s">
        <v>4</v>
      </c>
      <c r="B7049" s="4" t="s">
        <v>5</v>
      </c>
      <c r="C7049" s="4" t="s">
        <v>9</v>
      </c>
    </row>
    <row r="7050" spans="1:9">
      <c r="A7050" t="n">
        <v>66080</v>
      </c>
      <c r="B7050" s="26" t="n">
        <v>16</v>
      </c>
      <c r="C7050" s="7" t="n">
        <v>0</v>
      </c>
    </row>
    <row r="7051" spans="1:9">
      <c r="A7051" t="s">
        <v>4</v>
      </c>
      <c r="B7051" s="4" t="s">
        <v>5</v>
      </c>
      <c r="C7051" s="4" t="s">
        <v>9</v>
      </c>
      <c r="D7051" s="4" t="s">
        <v>7</v>
      </c>
      <c r="E7051" s="4" t="s">
        <v>11</v>
      </c>
      <c r="F7051" s="4" t="s">
        <v>52</v>
      </c>
      <c r="G7051" s="4" t="s">
        <v>7</v>
      </c>
      <c r="H7051" s="4" t="s">
        <v>7</v>
      </c>
    </row>
    <row r="7052" spans="1:9">
      <c r="A7052" t="n">
        <v>66083</v>
      </c>
      <c r="B7052" s="31" t="n">
        <v>26</v>
      </c>
      <c r="C7052" s="7" t="n">
        <v>0</v>
      </c>
      <c r="D7052" s="7" t="n">
        <v>17</v>
      </c>
      <c r="E7052" s="7" t="n">
        <v>62189</v>
      </c>
      <c r="F7052" s="7" t="s">
        <v>749</v>
      </c>
      <c r="G7052" s="7" t="n">
        <v>2</v>
      </c>
      <c r="H7052" s="7" t="n">
        <v>0</v>
      </c>
    </row>
    <row r="7053" spans="1:9">
      <c r="A7053" t="s">
        <v>4</v>
      </c>
      <c r="B7053" s="4" t="s">
        <v>5</v>
      </c>
    </row>
    <row r="7054" spans="1:9">
      <c r="A7054" t="n">
        <v>66122</v>
      </c>
      <c r="B7054" s="32" t="n">
        <v>28</v>
      </c>
    </row>
    <row r="7055" spans="1:9">
      <c r="A7055" t="s">
        <v>4</v>
      </c>
      <c r="B7055" s="4" t="s">
        <v>5</v>
      </c>
      <c r="C7055" s="4" t="s">
        <v>7</v>
      </c>
      <c r="D7055" s="4" t="s">
        <v>9</v>
      </c>
      <c r="E7055" s="4" t="s">
        <v>12</v>
      </c>
      <c r="F7055" s="4" t="s">
        <v>12</v>
      </c>
      <c r="G7055" s="4" t="s">
        <v>12</v>
      </c>
      <c r="H7055" s="4" t="s">
        <v>12</v>
      </c>
    </row>
    <row r="7056" spans="1:9">
      <c r="A7056" t="n">
        <v>66123</v>
      </c>
      <c r="B7056" s="30" t="n">
        <v>51</v>
      </c>
      <c r="C7056" s="7" t="n">
        <v>3</v>
      </c>
      <c r="D7056" s="7" t="n">
        <v>22</v>
      </c>
      <c r="E7056" s="7" t="s">
        <v>343</v>
      </c>
      <c r="F7056" s="7" t="s">
        <v>246</v>
      </c>
      <c r="G7056" s="7" t="s">
        <v>245</v>
      </c>
      <c r="H7056" s="7" t="s">
        <v>246</v>
      </c>
    </row>
    <row r="7057" spans="1:8">
      <c r="A7057" t="s">
        <v>4</v>
      </c>
      <c r="B7057" s="4" t="s">
        <v>5</v>
      </c>
      <c r="C7057" s="4" t="s">
        <v>9</v>
      </c>
      <c r="D7057" s="4" t="s">
        <v>10</v>
      </c>
      <c r="E7057" s="4" t="s">
        <v>10</v>
      </c>
      <c r="F7057" s="4" t="s">
        <v>10</v>
      </c>
      <c r="G7057" s="4" t="s">
        <v>9</v>
      </c>
      <c r="H7057" s="4" t="s">
        <v>9</v>
      </c>
    </row>
    <row r="7058" spans="1:8">
      <c r="A7058" t="n">
        <v>66136</v>
      </c>
      <c r="B7058" s="65" t="n">
        <v>60</v>
      </c>
      <c r="C7058" s="7" t="n">
        <v>22</v>
      </c>
      <c r="D7058" s="7" t="n">
        <v>-20</v>
      </c>
      <c r="E7058" s="7" t="n">
        <v>0</v>
      </c>
      <c r="F7058" s="7" t="n">
        <v>0</v>
      </c>
      <c r="G7058" s="7" t="n">
        <v>300</v>
      </c>
      <c r="H7058" s="7" t="n">
        <v>0</v>
      </c>
    </row>
    <row r="7059" spans="1:8">
      <c r="A7059" t="s">
        <v>4</v>
      </c>
      <c r="B7059" s="4" t="s">
        <v>5</v>
      </c>
      <c r="C7059" s="4" t="s">
        <v>9</v>
      </c>
      <c r="D7059" s="4" t="s">
        <v>7</v>
      </c>
      <c r="E7059" s="4" t="s">
        <v>12</v>
      </c>
      <c r="F7059" s="4" t="s">
        <v>10</v>
      </c>
      <c r="G7059" s="4" t="s">
        <v>10</v>
      </c>
      <c r="H7059" s="4" t="s">
        <v>10</v>
      </c>
    </row>
    <row r="7060" spans="1:8">
      <c r="A7060" t="n">
        <v>66155</v>
      </c>
      <c r="B7060" s="45" t="n">
        <v>48</v>
      </c>
      <c r="C7060" s="7" t="n">
        <v>22</v>
      </c>
      <c r="D7060" s="7" t="n">
        <v>0</v>
      </c>
      <c r="E7060" s="7" t="s">
        <v>624</v>
      </c>
      <c r="F7060" s="7" t="n">
        <v>-1</v>
      </c>
      <c r="G7060" s="7" t="n">
        <v>1</v>
      </c>
      <c r="H7060" s="7" t="n">
        <v>0</v>
      </c>
    </row>
    <row r="7061" spans="1:8">
      <c r="A7061" t="s">
        <v>4</v>
      </c>
      <c r="B7061" s="4" t="s">
        <v>5</v>
      </c>
      <c r="C7061" s="4" t="s">
        <v>9</v>
      </c>
    </row>
    <row r="7062" spans="1:8">
      <c r="A7062" t="n">
        <v>66183</v>
      </c>
      <c r="B7062" s="26" t="n">
        <v>16</v>
      </c>
      <c r="C7062" s="7" t="n">
        <v>500</v>
      </c>
    </row>
    <row r="7063" spans="1:8">
      <c r="A7063" t="s">
        <v>4</v>
      </c>
      <c r="B7063" s="4" t="s">
        <v>5</v>
      </c>
      <c r="C7063" s="4" t="s">
        <v>7</v>
      </c>
      <c r="D7063" s="4" t="s">
        <v>9</v>
      </c>
      <c r="E7063" s="4" t="s">
        <v>12</v>
      </c>
    </row>
    <row r="7064" spans="1:8">
      <c r="A7064" t="n">
        <v>66186</v>
      </c>
      <c r="B7064" s="30" t="n">
        <v>51</v>
      </c>
      <c r="C7064" s="7" t="n">
        <v>4</v>
      </c>
      <c r="D7064" s="7" t="n">
        <v>22</v>
      </c>
      <c r="E7064" s="7" t="s">
        <v>612</v>
      </c>
    </row>
    <row r="7065" spans="1:8">
      <c r="A7065" t="s">
        <v>4</v>
      </c>
      <c r="B7065" s="4" t="s">
        <v>5</v>
      </c>
      <c r="C7065" s="4" t="s">
        <v>9</v>
      </c>
    </row>
    <row r="7066" spans="1:8">
      <c r="A7066" t="n">
        <v>66199</v>
      </c>
      <c r="B7066" s="26" t="n">
        <v>16</v>
      </c>
      <c r="C7066" s="7" t="n">
        <v>0</v>
      </c>
    </row>
    <row r="7067" spans="1:8">
      <c r="A7067" t="s">
        <v>4</v>
      </c>
      <c r="B7067" s="4" t="s">
        <v>5</v>
      </c>
      <c r="C7067" s="4" t="s">
        <v>9</v>
      </c>
      <c r="D7067" s="4" t="s">
        <v>7</v>
      </c>
      <c r="E7067" s="4" t="s">
        <v>11</v>
      </c>
      <c r="F7067" s="4" t="s">
        <v>52</v>
      </c>
      <c r="G7067" s="4" t="s">
        <v>7</v>
      </c>
      <c r="H7067" s="4" t="s">
        <v>7</v>
      </c>
    </row>
    <row r="7068" spans="1:8">
      <c r="A7068" t="n">
        <v>66202</v>
      </c>
      <c r="B7068" s="31" t="n">
        <v>26</v>
      </c>
      <c r="C7068" s="7" t="n">
        <v>22</v>
      </c>
      <c r="D7068" s="7" t="n">
        <v>17</v>
      </c>
      <c r="E7068" s="7" t="n">
        <v>30351</v>
      </c>
      <c r="F7068" s="7" t="s">
        <v>750</v>
      </c>
      <c r="G7068" s="7" t="n">
        <v>2</v>
      </c>
      <c r="H7068" s="7" t="n">
        <v>0</v>
      </c>
    </row>
    <row r="7069" spans="1:8">
      <c r="A7069" t="s">
        <v>4</v>
      </c>
      <c r="B7069" s="4" t="s">
        <v>5</v>
      </c>
    </row>
    <row r="7070" spans="1:8">
      <c r="A7070" t="n">
        <v>66315</v>
      </c>
      <c r="B7070" s="32" t="n">
        <v>28</v>
      </c>
    </row>
    <row r="7071" spans="1:8">
      <c r="A7071" t="s">
        <v>4</v>
      </c>
      <c r="B7071" s="4" t="s">
        <v>5</v>
      </c>
      <c r="C7071" s="4" t="s">
        <v>7</v>
      </c>
      <c r="D7071" s="4" t="s">
        <v>10</v>
      </c>
      <c r="E7071" s="4" t="s">
        <v>10</v>
      </c>
      <c r="F7071" s="4" t="s">
        <v>10</v>
      </c>
    </row>
    <row r="7072" spans="1:8">
      <c r="A7072" t="n">
        <v>66316</v>
      </c>
      <c r="B7072" s="55" t="n">
        <v>45</v>
      </c>
      <c r="C7072" s="7" t="n">
        <v>9</v>
      </c>
      <c r="D7072" s="7" t="n">
        <v>0.0199999995529652</v>
      </c>
      <c r="E7072" s="7" t="n">
        <v>0.0199999995529652</v>
      </c>
      <c r="F7072" s="7" t="n">
        <v>0.5</v>
      </c>
    </row>
    <row r="7073" spans="1:8">
      <c r="A7073" t="s">
        <v>4</v>
      </c>
      <c r="B7073" s="4" t="s">
        <v>5</v>
      </c>
      <c r="C7073" s="4" t="s">
        <v>7</v>
      </c>
      <c r="D7073" s="4" t="s">
        <v>9</v>
      </c>
      <c r="E7073" s="4" t="s">
        <v>12</v>
      </c>
    </row>
    <row r="7074" spans="1:8">
      <c r="A7074" t="n">
        <v>66330</v>
      </c>
      <c r="B7074" s="30" t="n">
        <v>51</v>
      </c>
      <c r="C7074" s="7" t="n">
        <v>4</v>
      </c>
      <c r="D7074" s="7" t="n">
        <v>0</v>
      </c>
      <c r="E7074" s="7" t="s">
        <v>282</v>
      </c>
    </row>
    <row r="7075" spans="1:8">
      <c r="A7075" t="s">
        <v>4</v>
      </c>
      <c r="B7075" s="4" t="s">
        <v>5</v>
      </c>
      <c r="C7075" s="4" t="s">
        <v>9</v>
      </c>
    </row>
    <row r="7076" spans="1:8">
      <c r="A7076" t="n">
        <v>66344</v>
      </c>
      <c r="B7076" s="26" t="n">
        <v>16</v>
      </c>
      <c r="C7076" s="7" t="n">
        <v>0</v>
      </c>
    </row>
    <row r="7077" spans="1:8">
      <c r="A7077" t="s">
        <v>4</v>
      </c>
      <c r="B7077" s="4" t="s">
        <v>5</v>
      </c>
      <c r="C7077" s="4" t="s">
        <v>9</v>
      </c>
      <c r="D7077" s="4" t="s">
        <v>7</v>
      </c>
      <c r="E7077" s="4" t="s">
        <v>11</v>
      </c>
      <c r="F7077" s="4" t="s">
        <v>52</v>
      </c>
      <c r="G7077" s="4" t="s">
        <v>7</v>
      </c>
      <c r="H7077" s="4" t="s">
        <v>7</v>
      </c>
    </row>
    <row r="7078" spans="1:8">
      <c r="A7078" t="n">
        <v>66347</v>
      </c>
      <c r="B7078" s="31" t="n">
        <v>26</v>
      </c>
      <c r="C7078" s="7" t="n">
        <v>0</v>
      </c>
      <c r="D7078" s="7" t="n">
        <v>17</v>
      </c>
      <c r="E7078" s="7" t="n">
        <v>62190</v>
      </c>
      <c r="F7078" s="7" t="s">
        <v>751</v>
      </c>
      <c r="G7078" s="7" t="n">
        <v>2</v>
      </c>
      <c r="H7078" s="7" t="n">
        <v>0</v>
      </c>
    </row>
    <row r="7079" spans="1:8">
      <c r="A7079" t="s">
        <v>4</v>
      </c>
      <c r="B7079" s="4" t="s">
        <v>5</v>
      </c>
    </row>
    <row r="7080" spans="1:8">
      <c r="A7080" t="n">
        <v>66379</v>
      </c>
      <c r="B7080" s="32" t="n">
        <v>28</v>
      </c>
    </row>
    <row r="7081" spans="1:8">
      <c r="A7081" t="s">
        <v>4</v>
      </c>
      <c r="B7081" s="4" t="s">
        <v>5</v>
      </c>
      <c r="C7081" s="4" t="s">
        <v>9</v>
      </c>
    </row>
    <row r="7082" spans="1:8">
      <c r="A7082" t="n">
        <v>66380</v>
      </c>
      <c r="B7082" s="26" t="n">
        <v>16</v>
      </c>
      <c r="C7082" s="7" t="n">
        <v>300</v>
      </c>
    </row>
    <row r="7083" spans="1:8">
      <c r="A7083" t="s">
        <v>4</v>
      </c>
      <c r="B7083" s="4" t="s">
        <v>5</v>
      </c>
      <c r="C7083" s="4" t="s">
        <v>7</v>
      </c>
      <c r="D7083" s="4" t="s">
        <v>9</v>
      </c>
      <c r="E7083" s="4" t="s">
        <v>12</v>
      </c>
    </row>
    <row r="7084" spans="1:8">
      <c r="A7084" t="n">
        <v>66383</v>
      </c>
      <c r="B7084" s="30" t="n">
        <v>51</v>
      </c>
      <c r="C7084" s="7" t="n">
        <v>4</v>
      </c>
      <c r="D7084" s="7" t="n">
        <v>0</v>
      </c>
      <c r="E7084" s="7" t="s">
        <v>278</v>
      </c>
    </row>
    <row r="7085" spans="1:8">
      <c r="A7085" t="s">
        <v>4</v>
      </c>
      <c r="B7085" s="4" t="s">
        <v>5</v>
      </c>
      <c r="C7085" s="4" t="s">
        <v>9</v>
      </c>
    </row>
    <row r="7086" spans="1:8">
      <c r="A7086" t="n">
        <v>66397</v>
      </c>
      <c r="B7086" s="26" t="n">
        <v>16</v>
      </c>
      <c r="C7086" s="7" t="n">
        <v>0</v>
      </c>
    </row>
    <row r="7087" spans="1:8">
      <c r="A7087" t="s">
        <v>4</v>
      </c>
      <c r="B7087" s="4" t="s">
        <v>5</v>
      </c>
      <c r="C7087" s="4" t="s">
        <v>9</v>
      </c>
      <c r="D7087" s="4" t="s">
        <v>7</v>
      </c>
      <c r="E7087" s="4" t="s">
        <v>11</v>
      </c>
      <c r="F7087" s="4" t="s">
        <v>52</v>
      </c>
      <c r="G7087" s="4" t="s">
        <v>7</v>
      </c>
      <c r="H7087" s="4" t="s">
        <v>7</v>
      </c>
    </row>
    <row r="7088" spans="1:8">
      <c r="A7088" t="n">
        <v>66400</v>
      </c>
      <c r="B7088" s="31" t="n">
        <v>26</v>
      </c>
      <c r="C7088" s="7" t="n">
        <v>0</v>
      </c>
      <c r="D7088" s="7" t="n">
        <v>17</v>
      </c>
      <c r="E7088" s="7" t="n">
        <v>62191</v>
      </c>
      <c r="F7088" s="7" t="s">
        <v>752</v>
      </c>
      <c r="G7088" s="7" t="n">
        <v>2</v>
      </c>
      <c r="H7088" s="7" t="n">
        <v>0</v>
      </c>
    </row>
    <row r="7089" spans="1:8">
      <c r="A7089" t="s">
        <v>4</v>
      </c>
      <c r="B7089" s="4" t="s">
        <v>5</v>
      </c>
    </row>
    <row r="7090" spans="1:8">
      <c r="A7090" t="n">
        <v>66497</v>
      </c>
      <c r="B7090" s="32" t="n">
        <v>28</v>
      </c>
    </row>
    <row r="7091" spans="1:8">
      <c r="A7091" t="s">
        <v>4</v>
      </c>
      <c r="B7091" s="4" t="s">
        <v>5</v>
      </c>
      <c r="C7091" s="4" t="s">
        <v>9</v>
      </c>
      <c r="D7091" s="4" t="s">
        <v>7</v>
      </c>
    </row>
    <row r="7092" spans="1:8">
      <c r="A7092" t="n">
        <v>66498</v>
      </c>
      <c r="B7092" s="60" t="n">
        <v>89</v>
      </c>
      <c r="C7092" s="7" t="n">
        <v>65533</v>
      </c>
      <c r="D7092" s="7" t="n">
        <v>1</v>
      </c>
    </row>
    <row r="7093" spans="1:8">
      <c r="A7093" t="s">
        <v>4</v>
      </c>
      <c r="B7093" s="4" t="s">
        <v>5</v>
      </c>
      <c r="C7093" s="4" t="s">
        <v>7</v>
      </c>
      <c r="D7093" s="4" t="s">
        <v>9</v>
      </c>
      <c r="E7093" s="4" t="s">
        <v>10</v>
      </c>
    </row>
    <row r="7094" spans="1:8">
      <c r="A7094" t="n">
        <v>66502</v>
      </c>
      <c r="B7094" s="25" t="n">
        <v>58</v>
      </c>
      <c r="C7094" s="7" t="n">
        <v>101</v>
      </c>
      <c r="D7094" s="7" t="n">
        <v>500</v>
      </c>
      <c r="E7094" s="7" t="n">
        <v>1</v>
      </c>
    </row>
    <row r="7095" spans="1:8">
      <c r="A7095" t="s">
        <v>4</v>
      </c>
      <c r="B7095" s="4" t="s">
        <v>5</v>
      </c>
      <c r="C7095" s="4" t="s">
        <v>7</v>
      </c>
      <c r="D7095" s="4" t="s">
        <v>9</v>
      </c>
    </row>
    <row r="7096" spans="1:8">
      <c r="A7096" t="n">
        <v>66510</v>
      </c>
      <c r="B7096" s="25" t="n">
        <v>58</v>
      </c>
      <c r="C7096" s="7" t="n">
        <v>254</v>
      </c>
      <c r="D7096" s="7" t="n">
        <v>0</v>
      </c>
    </row>
    <row r="7097" spans="1:8">
      <c r="A7097" t="s">
        <v>4</v>
      </c>
      <c r="B7097" s="4" t="s">
        <v>5</v>
      </c>
      <c r="C7097" s="4" t="s">
        <v>7</v>
      </c>
    </row>
    <row r="7098" spans="1:8">
      <c r="A7098" t="n">
        <v>66514</v>
      </c>
      <c r="B7098" s="54" t="n">
        <v>116</v>
      </c>
      <c r="C7098" s="7" t="n">
        <v>0</v>
      </c>
    </row>
    <row r="7099" spans="1:8">
      <c r="A7099" t="s">
        <v>4</v>
      </c>
      <c r="B7099" s="4" t="s">
        <v>5</v>
      </c>
      <c r="C7099" s="4" t="s">
        <v>7</v>
      </c>
      <c r="D7099" s="4" t="s">
        <v>9</v>
      </c>
    </row>
    <row r="7100" spans="1:8">
      <c r="A7100" t="n">
        <v>66516</v>
      </c>
      <c r="B7100" s="54" t="n">
        <v>116</v>
      </c>
      <c r="C7100" s="7" t="n">
        <v>2</v>
      </c>
      <c r="D7100" s="7" t="n">
        <v>1</v>
      </c>
    </row>
    <row r="7101" spans="1:8">
      <c r="A7101" t="s">
        <v>4</v>
      </c>
      <c r="B7101" s="4" t="s">
        <v>5</v>
      </c>
      <c r="C7101" s="4" t="s">
        <v>7</v>
      </c>
      <c r="D7101" s="4" t="s">
        <v>11</v>
      </c>
    </row>
    <row r="7102" spans="1:8">
      <c r="A7102" t="n">
        <v>66520</v>
      </c>
      <c r="B7102" s="54" t="n">
        <v>116</v>
      </c>
      <c r="C7102" s="7" t="n">
        <v>5</v>
      </c>
      <c r="D7102" s="7" t="n">
        <v>1092616192</v>
      </c>
    </row>
    <row r="7103" spans="1:8">
      <c r="A7103" t="s">
        <v>4</v>
      </c>
      <c r="B7103" s="4" t="s">
        <v>5</v>
      </c>
      <c r="C7103" s="4" t="s">
        <v>7</v>
      </c>
      <c r="D7103" s="4" t="s">
        <v>9</v>
      </c>
    </row>
    <row r="7104" spans="1:8">
      <c r="A7104" t="n">
        <v>66526</v>
      </c>
      <c r="B7104" s="54" t="n">
        <v>116</v>
      </c>
      <c r="C7104" s="7" t="n">
        <v>6</v>
      </c>
      <c r="D7104" s="7" t="n">
        <v>1</v>
      </c>
    </row>
    <row r="7105" spans="1:5">
      <c r="A7105" t="s">
        <v>4</v>
      </c>
      <c r="B7105" s="4" t="s">
        <v>5</v>
      </c>
      <c r="C7105" s="4" t="s">
        <v>7</v>
      </c>
      <c r="D7105" s="4" t="s">
        <v>7</v>
      </c>
      <c r="E7105" s="4" t="s">
        <v>10</v>
      </c>
      <c r="F7105" s="4" t="s">
        <v>10</v>
      </c>
      <c r="G7105" s="4" t="s">
        <v>10</v>
      </c>
      <c r="H7105" s="4" t="s">
        <v>9</v>
      </c>
    </row>
    <row r="7106" spans="1:5">
      <c r="A7106" t="n">
        <v>66530</v>
      </c>
      <c r="B7106" s="55" t="n">
        <v>45</v>
      </c>
      <c r="C7106" s="7" t="n">
        <v>2</v>
      </c>
      <c r="D7106" s="7" t="n">
        <v>3</v>
      </c>
      <c r="E7106" s="7" t="n">
        <v>-11.2200002670288</v>
      </c>
      <c r="F7106" s="7" t="n">
        <v>1.3400000333786</v>
      </c>
      <c r="G7106" s="7" t="n">
        <v>-40.560001373291</v>
      </c>
      <c r="H7106" s="7" t="n">
        <v>0</v>
      </c>
    </row>
    <row r="7107" spans="1:5">
      <c r="A7107" t="s">
        <v>4</v>
      </c>
      <c r="B7107" s="4" t="s">
        <v>5</v>
      </c>
      <c r="C7107" s="4" t="s">
        <v>7</v>
      </c>
      <c r="D7107" s="4" t="s">
        <v>7</v>
      </c>
      <c r="E7107" s="4" t="s">
        <v>10</v>
      </c>
      <c r="F7107" s="4" t="s">
        <v>10</v>
      </c>
      <c r="G7107" s="4" t="s">
        <v>10</v>
      </c>
      <c r="H7107" s="4" t="s">
        <v>9</v>
      </c>
      <c r="I7107" s="4" t="s">
        <v>7</v>
      </c>
    </row>
    <row r="7108" spans="1:5">
      <c r="A7108" t="n">
        <v>66547</v>
      </c>
      <c r="B7108" s="55" t="n">
        <v>45</v>
      </c>
      <c r="C7108" s="7" t="n">
        <v>4</v>
      </c>
      <c r="D7108" s="7" t="n">
        <v>3</v>
      </c>
      <c r="E7108" s="7" t="n">
        <v>345.799987792969</v>
      </c>
      <c r="F7108" s="7" t="n">
        <v>176.669998168945</v>
      </c>
      <c r="G7108" s="7" t="n">
        <v>0</v>
      </c>
      <c r="H7108" s="7" t="n">
        <v>0</v>
      </c>
      <c r="I7108" s="7" t="n">
        <v>1</v>
      </c>
    </row>
    <row r="7109" spans="1:5">
      <c r="A7109" t="s">
        <v>4</v>
      </c>
      <c r="B7109" s="4" t="s">
        <v>5</v>
      </c>
      <c r="C7109" s="4" t="s">
        <v>7</v>
      </c>
      <c r="D7109" s="4" t="s">
        <v>7</v>
      </c>
      <c r="E7109" s="4" t="s">
        <v>10</v>
      </c>
      <c r="F7109" s="4" t="s">
        <v>9</v>
      </c>
    </row>
    <row r="7110" spans="1:5">
      <c r="A7110" t="n">
        <v>66565</v>
      </c>
      <c r="B7110" s="55" t="n">
        <v>45</v>
      </c>
      <c r="C7110" s="7" t="n">
        <v>5</v>
      </c>
      <c r="D7110" s="7" t="n">
        <v>3</v>
      </c>
      <c r="E7110" s="7" t="n">
        <v>1.70000004768372</v>
      </c>
      <c r="F7110" s="7" t="n">
        <v>0</v>
      </c>
    </row>
    <row r="7111" spans="1:5">
      <c r="A7111" t="s">
        <v>4</v>
      </c>
      <c r="B7111" s="4" t="s">
        <v>5</v>
      </c>
      <c r="C7111" s="4" t="s">
        <v>7</v>
      </c>
      <c r="D7111" s="4" t="s">
        <v>7</v>
      </c>
      <c r="E7111" s="4" t="s">
        <v>10</v>
      </c>
      <c r="F7111" s="4" t="s">
        <v>9</v>
      </c>
    </row>
    <row r="7112" spans="1:5">
      <c r="A7112" t="n">
        <v>66574</v>
      </c>
      <c r="B7112" s="55" t="n">
        <v>45</v>
      </c>
      <c r="C7112" s="7" t="n">
        <v>11</v>
      </c>
      <c r="D7112" s="7" t="n">
        <v>3</v>
      </c>
      <c r="E7112" s="7" t="n">
        <v>40</v>
      </c>
      <c r="F7112" s="7" t="n">
        <v>0</v>
      </c>
    </row>
    <row r="7113" spans="1:5">
      <c r="A7113" t="s">
        <v>4</v>
      </c>
      <c r="B7113" s="4" t="s">
        <v>5</v>
      </c>
      <c r="C7113" s="4" t="s">
        <v>9</v>
      </c>
      <c r="D7113" s="4" t="s">
        <v>7</v>
      </c>
      <c r="E7113" s="4" t="s">
        <v>12</v>
      </c>
      <c r="F7113" s="4" t="s">
        <v>10</v>
      </c>
      <c r="G7113" s="4" t="s">
        <v>10</v>
      </c>
      <c r="H7113" s="4" t="s">
        <v>10</v>
      </c>
    </row>
    <row r="7114" spans="1:5">
      <c r="A7114" t="n">
        <v>66583</v>
      </c>
      <c r="B7114" s="45" t="n">
        <v>48</v>
      </c>
      <c r="C7114" s="7" t="n">
        <v>22</v>
      </c>
      <c r="D7114" s="7" t="n">
        <v>0</v>
      </c>
      <c r="E7114" s="7" t="s">
        <v>624</v>
      </c>
      <c r="F7114" s="7" t="n">
        <v>-1</v>
      </c>
      <c r="G7114" s="7" t="n">
        <v>1</v>
      </c>
      <c r="H7114" s="7" t="n">
        <v>2.80259692864963e-45</v>
      </c>
    </row>
    <row r="7115" spans="1:5">
      <c r="A7115" t="s">
        <v>4</v>
      </c>
      <c r="B7115" s="4" t="s">
        <v>5</v>
      </c>
      <c r="C7115" s="4" t="s">
        <v>9</v>
      </c>
      <c r="D7115" s="4" t="s">
        <v>10</v>
      </c>
      <c r="E7115" s="4" t="s">
        <v>10</v>
      </c>
      <c r="F7115" s="4" t="s">
        <v>10</v>
      </c>
      <c r="G7115" s="4" t="s">
        <v>9</v>
      </c>
      <c r="H7115" s="4" t="s">
        <v>9</v>
      </c>
    </row>
    <row r="7116" spans="1:5">
      <c r="A7116" t="n">
        <v>66611</v>
      </c>
      <c r="B7116" s="65" t="n">
        <v>60</v>
      </c>
      <c r="C7116" s="7" t="n">
        <v>22</v>
      </c>
      <c r="D7116" s="7" t="n">
        <v>0</v>
      </c>
      <c r="E7116" s="7" t="n">
        <v>0</v>
      </c>
      <c r="F7116" s="7" t="n">
        <v>0</v>
      </c>
      <c r="G7116" s="7" t="n">
        <v>300</v>
      </c>
      <c r="H7116" s="7" t="n">
        <v>0</v>
      </c>
    </row>
    <row r="7117" spans="1:5">
      <c r="A7117" t="s">
        <v>4</v>
      </c>
      <c r="B7117" s="4" t="s">
        <v>5</v>
      </c>
      <c r="C7117" s="4" t="s">
        <v>7</v>
      </c>
      <c r="D7117" s="4" t="s">
        <v>9</v>
      </c>
    </row>
    <row r="7118" spans="1:5">
      <c r="A7118" t="n">
        <v>66630</v>
      </c>
      <c r="B7118" s="25" t="n">
        <v>58</v>
      </c>
      <c r="C7118" s="7" t="n">
        <v>255</v>
      </c>
      <c r="D7118" s="7" t="n">
        <v>0</v>
      </c>
    </row>
    <row r="7119" spans="1:5">
      <c r="A7119" t="s">
        <v>4</v>
      </c>
      <c r="B7119" s="4" t="s">
        <v>5</v>
      </c>
      <c r="C7119" s="4" t="s">
        <v>7</v>
      </c>
      <c r="D7119" s="4" t="s">
        <v>9</v>
      </c>
      <c r="E7119" s="4" t="s">
        <v>12</v>
      </c>
    </row>
    <row r="7120" spans="1:5">
      <c r="A7120" t="n">
        <v>66634</v>
      </c>
      <c r="B7120" s="30" t="n">
        <v>51</v>
      </c>
      <c r="C7120" s="7" t="n">
        <v>4</v>
      </c>
      <c r="D7120" s="7" t="n">
        <v>22</v>
      </c>
      <c r="E7120" s="7" t="s">
        <v>287</v>
      </c>
    </row>
    <row r="7121" spans="1:9">
      <c r="A7121" t="s">
        <v>4</v>
      </c>
      <c r="B7121" s="4" t="s">
        <v>5</v>
      </c>
      <c r="C7121" s="4" t="s">
        <v>9</v>
      </c>
    </row>
    <row r="7122" spans="1:9">
      <c r="A7122" t="n">
        <v>66648</v>
      </c>
      <c r="B7122" s="26" t="n">
        <v>16</v>
      </c>
      <c r="C7122" s="7" t="n">
        <v>0</v>
      </c>
    </row>
    <row r="7123" spans="1:9">
      <c r="A7123" t="s">
        <v>4</v>
      </c>
      <c r="B7123" s="4" t="s">
        <v>5</v>
      </c>
      <c r="C7123" s="4" t="s">
        <v>9</v>
      </c>
      <c r="D7123" s="4" t="s">
        <v>7</v>
      </c>
      <c r="E7123" s="4" t="s">
        <v>11</v>
      </c>
      <c r="F7123" s="4" t="s">
        <v>52</v>
      </c>
      <c r="G7123" s="4" t="s">
        <v>7</v>
      </c>
      <c r="H7123" s="4" t="s">
        <v>7</v>
      </c>
      <c r="I7123" s="4" t="s">
        <v>7</v>
      </c>
      <c r="J7123" s="4" t="s">
        <v>11</v>
      </c>
      <c r="K7123" s="4" t="s">
        <v>52</v>
      </c>
      <c r="L7123" s="4" t="s">
        <v>7</v>
      </c>
      <c r="M7123" s="4" t="s">
        <v>7</v>
      </c>
    </row>
    <row r="7124" spans="1:9">
      <c r="A7124" t="n">
        <v>66651</v>
      </c>
      <c r="B7124" s="31" t="n">
        <v>26</v>
      </c>
      <c r="C7124" s="7" t="n">
        <v>22</v>
      </c>
      <c r="D7124" s="7" t="n">
        <v>17</v>
      </c>
      <c r="E7124" s="7" t="n">
        <v>30352</v>
      </c>
      <c r="F7124" s="7" t="s">
        <v>753</v>
      </c>
      <c r="G7124" s="7" t="n">
        <v>2</v>
      </c>
      <c r="H7124" s="7" t="n">
        <v>3</v>
      </c>
      <c r="I7124" s="7" t="n">
        <v>17</v>
      </c>
      <c r="J7124" s="7" t="n">
        <v>30353</v>
      </c>
      <c r="K7124" s="7" t="s">
        <v>754</v>
      </c>
      <c r="L7124" s="7" t="n">
        <v>2</v>
      </c>
      <c r="M7124" s="7" t="n">
        <v>0</v>
      </c>
    </row>
    <row r="7125" spans="1:9">
      <c r="A7125" t="s">
        <v>4</v>
      </c>
      <c r="B7125" s="4" t="s">
        <v>5</v>
      </c>
    </row>
    <row r="7126" spans="1:9">
      <c r="A7126" t="n">
        <v>66810</v>
      </c>
      <c r="B7126" s="32" t="n">
        <v>28</v>
      </c>
    </row>
    <row r="7127" spans="1:9">
      <c r="A7127" t="s">
        <v>4</v>
      </c>
      <c r="B7127" s="4" t="s">
        <v>5</v>
      </c>
      <c r="C7127" s="4" t="s">
        <v>7</v>
      </c>
      <c r="D7127" s="4" t="s">
        <v>7</v>
      </c>
      <c r="E7127" s="4" t="s">
        <v>10</v>
      </c>
      <c r="F7127" s="4" t="s">
        <v>10</v>
      </c>
      <c r="G7127" s="4" t="s">
        <v>10</v>
      </c>
      <c r="H7127" s="4" t="s">
        <v>9</v>
      </c>
    </row>
    <row r="7128" spans="1:9">
      <c r="A7128" t="n">
        <v>66811</v>
      </c>
      <c r="B7128" s="55" t="n">
        <v>45</v>
      </c>
      <c r="C7128" s="7" t="n">
        <v>2</v>
      </c>
      <c r="D7128" s="7" t="n">
        <v>3</v>
      </c>
      <c r="E7128" s="7" t="n">
        <v>-10.8100004196167</v>
      </c>
      <c r="F7128" s="7" t="n">
        <v>2.25999999046326</v>
      </c>
      <c r="G7128" s="7" t="n">
        <v>-40.5400009155273</v>
      </c>
      <c r="H7128" s="7" t="n">
        <v>1000</v>
      </c>
    </row>
    <row r="7129" spans="1:9">
      <c r="A7129" t="s">
        <v>4</v>
      </c>
      <c r="B7129" s="4" t="s">
        <v>5</v>
      </c>
      <c r="C7129" s="4" t="s">
        <v>7</v>
      </c>
      <c r="D7129" s="4" t="s">
        <v>7</v>
      </c>
      <c r="E7129" s="4" t="s">
        <v>10</v>
      </c>
      <c r="F7129" s="4" t="s">
        <v>10</v>
      </c>
      <c r="G7129" s="4" t="s">
        <v>10</v>
      </c>
      <c r="H7129" s="4" t="s">
        <v>9</v>
      </c>
      <c r="I7129" s="4" t="s">
        <v>7</v>
      </c>
    </row>
    <row r="7130" spans="1:9">
      <c r="A7130" t="n">
        <v>66828</v>
      </c>
      <c r="B7130" s="55" t="n">
        <v>45</v>
      </c>
      <c r="C7130" s="7" t="n">
        <v>4</v>
      </c>
      <c r="D7130" s="7" t="n">
        <v>3</v>
      </c>
      <c r="E7130" s="7" t="n">
        <v>345.799987792969</v>
      </c>
      <c r="F7130" s="7" t="n">
        <v>176.669998168945</v>
      </c>
      <c r="G7130" s="7" t="n">
        <v>0</v>
      </c>
      <c r="H7130" s="7" t="n">
        <v>1000</v>
      </c>
      <c r="I7130" s="7" t="n">
        <v>0</v>
      </c>
    </row>
    <row r="7131" spans="1:9">
      <c r="A7131" t="s">
        <v>4</v>
      </c>
      <c r="B7131" s="4" t="s">
        <v>5</v>
      </c>
      <c r="C7131" s="4" t="s">
        <v>7</v>
      </c>
      <c r="D7131" s="4" t="s">
        <v>7</v>
      </c>
      <c r="E7131" s="4" t="s">
        <v>10</v>
      </c>
      <c r="F7131" s="4" t="s">
        <v>9</v>
      </c>
    </row>
    <row r="7132" spans="1:9">
      <c r="A7132" t="n">
        <v>66846</v>
      </c>
      <c r="B7132" s="55" t="n">
        <v>45</v>
      </c>
      <c r="C7132" s="7" t="n">
        <v>5</v>
      </c>
      <c r="D7132" s="7" t="n">
        <v>3</v>
      </c>
      <c r="E7132" s="7" t="n">
        <v>1.70000004768372</v>
      </c>
      <c r="F7132" s="7" t="n">
        <v>1000</v>
      </c>
    </row>
    <row r="7133" spans="1:9">
      <c r="A7133" t="s">
        <v>4</v>
      </c>
      <c r="B7133" s="4" t="s">
        <v>5</v>
      </c>
      <c r="C7133" s="4" t="s">
        <v>7</v>
      </c>
      <c r="D7133" s="4" t="s">
        <v>9</v>
      </c>
    </row>
    <row r="7134" spans="1:9">
      <c r="A7134" t="n">
        <v>66855</v>
      </c>
      <c r="B7134" s="55" t="n">
        <v>45</v>
      </c>
      <c r="C7134" s="7" t="n">
        <v>7</v>
      </c>
      <c r="D7134" s="7" t="n">
        <v>255</v>
      </c>
    </row>
    <row r="7135" spans="1:9">
      <c r="A7135" t="s">
        <v>4</v>
      </c>
      <c r="B7135" s="4" t="s">
        <v>5</v>
      </c>
      <c r="C7135" s="4" t="s">
        <v>7</v>
      </c>
      <c r="D7135" s="4" t="s">
        <v>9</v>
      </c>
      <c r="E7135" s="4" t="s">
        <v>10</v>
      </c>
      <c r="F7135" s="4" t="s">
        <v>9</v>
      </c>
      <c r="G7135" s="4" t="s">
        <v>11</v>
      </c>
      <c r="H7135" s="4" t="s">
        <v>11</v>
      </c>
      <c r="I7135" s="4" t="s">
        <v>9</v>
      </c>
      <c r="J7135" s="4" t="s">
        <v>9</v>
      </c>
      <c r="K7135" s="4" t="s">
        <v>11</v>
      </c>
      <c r="L7135" s="4" t="s">
        <v>11</v>
      </c>
      <c r="M7135" s="4" t="s">
        <v>11</v>
      </c>
      <c r="N7135" s="4" t="s">
        <v>11</v>
      </c>
      <c r="O7135" s="4" t="s">
        <v>12</v>
      </c>
    </row>
    <row r="7136" spans="1:9">
      <c r="A7136" t="n">
        <v>66859</v>
      </c>
      <c r="B7136" s="9" t="n">
        <v>50</v>
      </c>
      <c r="C7136" s="7" t="n">
        <v>0</v>
      </c>
      <c r="D7136" s="7" t="n">
        <v>2214</v>
      </c>
      <c r="E7136" s="7" t="n">
        <v>1</v>
      </c>
      <c r="F7136" s="7" t="n">
        <v>0</v>
      </c>
      <c r="G7136" s="7" t="n">
        <v>0</v>
      </c>
      <c r="H7136" s="7" t="n">
        <v>0</v>
      </c>
      <c r="I7136" s="7" t="n">
        <v>0</v>
      </c>
      <c r="J7136" s="7" t="n">
        <v>65533</v>
      </c>
      <c r="K7136" s="7" t="n">
        <v>0</v>
      </c>
      <c r="L7136" s="7" t="n">
        <v>0</v>
      </c>
      <c r="M7136" s="7" t="n">
        <v>0</v>
      </c>
      <c r="N7136" s="7" t="n">
        <v>0</v>
      </c>
      <c r="O7136" s="7" t="s">
        <v>13</v>
      </c>
    </row>
    <row r="7137" spans="1:15">
      <c r="A7137" t="s">
        <v>4</v>
      </c>
      <c r="B7137" s="4" t="s">
        <v>5</v>
      </c>
      <c r="C7137" s="4" t="s">
        <v>7</v>
      </c>
      <c r="D7137" s="4" t="s">
        <v>9</v>
      </c>
      <c r="E7137" s="4" t="s">
        <v>12</v>
      </c>
    </row>
    <row r="7138" spans="1:15">
      <c r="A7138" t="n">
        <v>66898</v>
      </c>
      <c r="B7138" s="30" t="n">
        <v>51</v>
      </c>
      <c r="C7138" s="7" t="n">
        <v>4</v>
      </c>
      <c r="D7138" s="7" t="n">
        <v>7031</v>
      </c>
      <c r="E7138" s="7" t="s">
        <v>87</v>
      </c>
    </row>
    <row r="7139" spans="1:15">
      <c r="A7139" t="s">
        <v>4</v>
      </c>
      <c r="B7139" s="4" t="s">
        <v>5</v>
      </c>
      <c r="C7139" s="4" t="s">
        <v>9</v>
      </c>
    </row>
    <row r="7140" spans="1:15">
      <c r="A7140" t="n">
        <v>66911</v>
      </c>
      <c r="B7140" s="26" t="n">
        <v>16</v>
      </c>
      <c r="C7140" s="7" t="n">
        <v>0</v>
      </c>
    </row>
    <row r="7141" spans="1:15">
      <c r="A7141" t="s">
        <v>4</v>
      </c>
      <c r="B7141" s="4" t="s">
        <v>5</v>
      </c>
      <c r="C7141" s="4" t="s">
        <v>9</v>
      </c>
      <c r="D7141" s="4" t="s">
        <v>52</v>
      </c>
      <c r="E7141" s="4" t="s">
        <v>7</v>
      </c>
      <c r="F7141" s="4" t="s">
        <v>7</v>
      </c>
    </row>
    <row r="7142" spans="1:15">
      <c r="A7142" t="n">
        <v>66914</v>
      </c>
      <c r="B7142" s="31" t="n">
        <v>26</v>
      </c>
      <c r="C7142" s="7" t="n">
        <v>7031</v>
      </c>
      <c r="D7142" s="7" t="s">
        <v>755</v>
      </c>
      <c r="E7142" s="7" t="n">
        <v>2</v>
      </c>
      <c r="F7142" s="7" t="n">
        <v>0</v>
      </c>
    </row>
    <row r="7143" spans="1:15">
      <c r="A7143" t="s">
        <v>4</v>
      </c>
      <c r="B7143" s="4" t="s">
        <v>5</v>
      </c>
    </row>
    <row r="7144" spans="1:15">
      <c r="A7144" t="n">
        <v>66941</v>
      </c>
      <c r="B7144" s="32" t="n">
        <v>28</v>
      </c>
    </row>
    <row r="7145" spans="1:15">
      <c r="A7145" t="s">
        <v>4</v>
      </c>
      <c r="B7145" s="4" t="s">
        <v>5</v>
      </c>
      <c r="C7145" s="4" t="s">
        <v>7</v>
      </c>
      <c r="D7145" s="4" t="s">
        <v>9</v>
      </c>
      <c r="E7145" s="4" t="s">
        <v>10</v>
      </c>
    </row>
    <row r="7146" spans="1:15">
      <c r="A7146" t="n">
        <v>66942</v>
      </c>
      <c r="B7146" s="25" t="n">
        <v>58</v>
      </c>
      <c r="C7146" s="7" t="n">
        <v>101</v>
      </c>
      <c r="D7146" s="7" t="n">
        <v>300</v>
      </c>
      <c r="E7146" s="7" t="n">
        <v>1</v>
      </c>
    </row>
    <row r="7147" spans="1:15">
      <c r="A7147" t="s">
        <v>4</v>
      </c>
      <c r="B7147" s="4" t="s">
        <v>5</v>
      </c>
      <c r="C7147" s="4" t="s">
        <v>7</v>
      </c>
      <c r="D7147" s="4" t="s">
        <v>9</v>
      </c>
    </row>
    <row r="7148" spans="1:15">
      <c r="A7148" t="n">
        <v>66950</v>
      </c>
      <c r="B7148" s="25" t="n">
        <v>58</v>
      </c>
      <c r="C7148" s="7" t="n">
        <v>254</v>
      </c>
      <c r="D7148" s="7" t="n">
        <v>0</v>
      </c>
    </row>
    <row r="7149" spans="1:15">
      <c r="A7149" t="s">
        <v>4</v>
      </c>
      <c r="B7149" s="4" t="s">
        <v>5</v>
      </c>
      <c r="C7149" s="4" t="s">
        <v>7</v>
      </c>
      <c r="D7149" s="4" t="s">
        <v>7</v>
      </c>
      <c r="E7149" s="4" t="s">
        <v>10</v>
      </c>
      <c r="F7149" s="4" t="s">
        <v>10</v>
      </c>
      <c r="G7149" s="4" t="s">
        <v>10</v>
      </c>
      <c r="H7149" s="4" t="s">
        <v>9</v>
      </c>
    </row>
    <row r="7150" spans="1:15">
      <c r="A7150" t="n">
        <v>66954</v>
      </c>
      <c r="B7150" s="55" t="n">
        <v>45</v>
      </c>
      <c r="C7150" s="7" t="n">
        <v>2</v>
      </c>
      <c r="D7150" s="7" t="n">
        <v>3</v>
      </c>
      <c r="E7150" s="7" t="n">
        <v>-10.9899997711182</v>
      </c>
      <c r="F7150" s="7" t="n">
        <v>1.30999994277954</v>
      </c>
      <c r="G7150" s="7" t="n">
        <v>-40.439998626709</v>
      </c>
      <c r="H7150" s="7" t="n">
        <v>0</v>
      </c>
    </row>
    <row r="7151" spans="1:15">
      <c r="A7151" t="s">
        <v>4</v>
      </c>
      <c r="B7151" s="4" t="s">
        <v>5</v>
      </c>
      <c r="C7151" s="4" t="s">
        <v>7</v>
      </c>
      <c r="D7151" s="4" t="s">
        <v>7</v>
      </c>
      <c r="E7151" s="4" t="s">
        <v>10</v>
      </c>
      <c r="F7151" s="4" t="s">
        <v>10</v>
      </c>
      <c r="G7151" s="4" t="s">
        <v>10</v>
      </c>
      <c r="H7151" s="4" t="s">
        <v>9</v>
      </c>
      <c r="I7151" s="4" t="s">
        <v>7</v>
      </c>
    </row>
    <row r="7152" spans="1:15">
      <c r="A7152" t="n">
        <v>66971</v>
      </c>
      <c r="B7152" s="55" t="n">
        <v>45</v>
      </c>
      <c r="C7152" s="7" t="n">
        <v>4</v>
      </c>
      <c r="D7152" s="7" t="n">
        <v>3</v>
      </c>
      <c r="E7152" s="7" t="n">
        <v>349.940002441406</v>
      </c>
      <c r="F7152" s="7" t="n">
        <v>181.380004882813</v>
      </c>
      <c r="G7152" s="7" t="n">
        <v>0</v>
      </c>
      <c r="H7152" s="7" t="n">
        <v>0</v>
      </c>
      <c r="I7152" s="7" t="n">
        <v>0</v>
      </c>
    </row>
    <row r="7153" spans="1:9">
      <c r="A7153" t="s">
        <v>4</v>
      </c>
      <c r="B7153" s="4" t="s">
        <v>5</v>
      </c>
      <c r="C7153" s="4" t="s">
        <v>7</v>
      </c>
      <c r="D7153" s="4" t="s">
        <v>7</v>
      </c>
      <c r="E7153" s="4" t="s">
        <v>10</v>
      </c>
      <c r="F7153" s="4" t="s">
        <v>9</v>
      </c>
    </row>
    <row r="7154" spans="1:9">
      <c r="A7154" t="n">
        <v>66989</v>
      </c>
      <c r="B7154" s="55" t="n">
        <v>45</v>
      </c>
      <c r="C7154" s="7" t="n">
        <v>5</v>
      </c>
      <c r="D7154" s="7" t="n">
        <v>3</v>
      </c>
      <c r="E7154" s="7" t="n">
        <v>3.09999990463257</v>
      </c>
      <c r="F7154" s="7" t="n">
        <v>0</v>
      </c>
    </row>
    <row r="7155" spans="1:9">
      <c r="A7155" t="s">
        <v>4</v>
      </c>
      <c r="B7155" s="4" t="s">
        <v>5</v>
      </c>
      <c r="C7155" s="4" t="s">
        <v>7</v>
      </c>
      <c r="D7155" s="4" t="s">
        <v>7</v>
      </c>
      <c r="E7155" s="4" t="s">
        <v>10</v>
      </c>
      <c r="F7155" s="4" t="s">
        <v>9</v>
      </c>
    </row>
    <row r="7156" spans="1:9">
      <c r="A7156" t="n">
        <v>66998</v>
      </c>
      <c r="B7156" s="55" t="n">
        <v>45</v>
      </c>
      <c r="C7156" s="7" t="n">
        <v>11</v>
      </c>
      <c r="D7156" s="7" t="n">
        <v>3</v>
      </c>
      <c r="E7156" s="7" t="n">
        <v>40</v>
      </c>
      <c r="F7156" s="7" t="n">
        <v>0</v>
      </c>
    </row>
    <row r="7157" spans="1:9">
      <c r="A7157" t="s">
        <v>4</v>
      </c>
      <c r="B7157" s="4" t="s">
        <v>5</v>
      </c>
      <c r="C7157" s="4" t="s">
        <v>9</v>
      </c>
    </row>
    <row r="7158" spans="1:9">
      <c r="A7158" t="n">
        <v>67007</v>
      </c>
      <c r="B7158" s="26" t="n">
        <v>16</v>
      </c>
      <c r="C7158" s="7" t="n">
        <v>300</v>
      </c>
    </row>
    <row r="7159" spans="1:9">
      <c r="A7159" t="s">
        <v>4</v>
      </c>
      <c r="B7159" s="4" t="s">
        <v>5</v>
      </c>
      <c r="C7159" s="4" t="s">
        <v>9</v>
      </c>
      <c r="D7159" s="4" t="s">
        <v>7</v>
      </c>
      <c r="E7159" s="4" t="s">
        <v>12</v>
      </c>
      <c r="F7159" s="4" t="s">
        <v>10</v>
      </c>
      <c r="G7159" s="4" t="s">
        <v>10</v>
      </c>
      <c r="H7159" s="4" t="s">
        <v>10</v>
      </c>
    </row>
    <row r="7160" spans="1:9">
      <c r="A7160" t="n">
        <v>67010</v>
      </c>
      <c r="B7160" s="45" t="n">
        <v>48</v>
      </c>
      <c r="C7160" s="7" t="n">
        <v>7031</v>
      </c>
      <c r="D7160" s="7" t="n">
        <v>0</v>
      </c>
      <c r="E7160" s="7" t="s">
        <v>756</v>
      </c>
      <c r="F7160" s="7" t="n">
        <v>-1</v>
      </c>
      <c r="G7160" s="7" t="n">
        <v>1</v>
      </c>
      <c r="H7160" s="7" t="n">
        <v>0</v>
      </c>
    </row>
    <row r="7161" spans="1:9">
      <c r="A7161" t="s">
        <v>4</v>
      </c>
      <c r="B7161" s="4" t="s">
        <v>5</v>
      </c>
      <c r="C7161" s="4" t="s">
        <v>7</v>
      </c>
      <c r="D7161" s="4" t="s">
        <v>9</v>
      </c>
      <c r="E7161" s="4" t="s">
        <v>9</v>
      </c>
      <c r="F7161" s="4" t="s">
        <v>11</v>
      </c>
    </row>
    <row r="7162" spans="1:9">
      <c r="A7162" t="n">
        <v>67044</v>
      </c>
      <c r="B7162" s="77" t="n">
        <v>84</v>
      </c>
      <c r="C7162" s="7" t="n">
        <v>0</v>
      </c>
      <c r="D7162" s="7" t="n">
        <v>0</v>
      </c>
      <c r="E7162" s="7" t="n">
        <v>0</v>
      </c>
      <c r="F7162" s="7" t="n">
        <v>1053609165</v>
      </c>
    </row>
    <row r="7163" spans="1:9">
      <c r="A7163" t="s">
        <v>4</v>
      </c>
      <c r="B7163" s="4" t="s">
        <v>5</v>
      </c>
      <c r="C7163" s="4" t="s">
        <v>7</v>
      </c>
      <c r="D7163" s="4" t="s">
        <v>7</v>
      </c>
      <c r="E7163" s="4" t="s">
        <v>10</v>
      </c>
      <c r="F7163" s="4" t="s">
        <v>9</v>
      </c>
    </row>
    <row r="7164" spans="1:9">
      <c r="A7164" t="n">
        <v>67054</v>
      </c>
      <c r="B7164" s="55" t="n">
        <v>45</v>
      </c>
      <c r="C7164" s="7" t="n">
        <v>5</v>
      </c>
      <c r="D7164" s="7" t="n">
        <v>3</v>
      </c>
      <c r="E7164" s="7" t="n">
        <v>3.29999995231628</v>
      </c>
      <c r="F7164" s="7" t="n">
        <v>1000</v>
      </c>
    </row>
    <row r="7165" spans="1:9">
      <c r="A7165" t="s">
        <v>4</v>
      </c>
      <c r="B7165" s="4" t="s">
        <v>5</v>
      </c>
      <c r="C7165" s="4" t="s">
        <v>7</v>
      </c>
      <c r="D7165" s="4" t="s">
        <v>9</v>
      </c>
    </row>
    <row r="7166" spans="1:9">
      <c r="A7166" t="n">
        <v>67063</v>
      </c>
      <c r="B7166" s="55" t="n">
        <v>45</v>
      </c>
      <c r="C7166" s="7" t="n">
        <v>7</v>
      </c>
      <c r="D7166" s="7" t="n">
        <v>255</v>
      </c>
    </row>
    <row r="7167" spans="1:9">
      <c r="A7167" t="s">
        <v>4</v>
      </c>
      <c r="B7167" s="4" t="s">
        <v>5</v>
      </c>
      <c r="C7167" s="4" t="s">
        <v>7</v>
      </c>
      <c r="D7167" s="4" t="s">
        <v>9</v>
      </c>
      <c r="E7167" s="4" t="s">
        <v>10</v>
      </c>
    </row>
    <row r="7168" spans="1:9">
      <c r="A7168" t="n">
        <v>67067</v>
      </c>
      <c r="B7168" s="25" t="n">
        <v>58</v>
      </c>
      <c r="C7168" s="7" t="n">
        <v>101</v>
      </c>
      <c r="D7168" s="7" t="n">
        <v>300</v>
      </c>
      <c r="E7168" s="7" t="n">
        <v>1</v>
      </c>
    </row>
    <row r="7169" spans="1:8">
      <c r="A7169" t="s">
        <v>4</v>
      </c>
      <c r="B7169" s="4" t="s">
        <v>5</v>
      </c>
      <c r="C7169" s="4" t="s">
        <v>7</v>
      </c>
      <c r="D7169" s="4" t="s">
        <v>9</v>
      </c>
    </row>
    <row r="7170" spans="1:8">
      <c r="A7170" t="n">
        <v>67075</v>
      </c>
      <c r="B7170" s="25" t="n">
        <v>58</v>
      </c>
      <c r="C7170" s="7" t="n">
        <v>254</v>
      </c>
      <c r="D7170" s="7" t="n">
        <v>0</v>
      </c>
    </row>
    <row r="7171" spans="1:8">
      <c r="A7171" t="s">
        <v>4</v>
      </c>
      <c r="B7171" s="4" t="s">
        <v>5</v>
      </c>
      <c r="C7171" s="4" t="s">
        <v>7</v>
      </c>
      <c r="D7171" s="4" t="s">
        <v>9</v>
      </c>
      <c r="E7171" s="4" t="s">
        <v>9</v>
      </c>
      <c r="F7171" s="4" t="s">
        <v>11</v>
      </c>
    </row>
    <row r="7172" spans="1:8">
      <c r="A7172" t="n">
        <v>67079</v>
      </c>
      <c r="B7172" s="77" t="n">
        <v>84</v>
      </c>
      <c r="C7172" s="7" t="n">
        <v>1</v>
      </c>
      <c r="D7172" s="7" t="n">
        <v>0</v>
      </c>
      <c r="E7172" s="7" t="n">
        <v>0</v>
      </c>
      <c r="F7172" s="7" t="n">
        <v>0</v>
      </c>
    </row>
    <row r="7173" spans="1:8">
      <c r="A7173" t="s">
        <v>4</v>
      </c>
      <c r="B7173" s="4" t="s">
        <v>5</v>
      </c>
      <c r="C7173" s="4" t="s">
        <v>7</v>
      </c>
      <c r="D7173" s="4" t="s">
        <v>9</v>
      </c>
    </row>
    <row r="7174" spans="1:8">
      <c r="A7174" t="n">
        <v>67089</v>
      </c>
      <c r="B7174" s="25" t="n">
        <v>58</v>
      </c>
      <c r="C7174" s="7" t="n">
        <v>255</v>
      </c>
      <c r="D7174" s="7" t="n">
        <v>0</v>
      </c>
    </row>
    <row r="7175" spans="1:8">
      <c r="A7175" t="s">
        <v>4</v>
      </c>
      <c r="B7175" s="4" t="s">
        <v>5</v>
      </c>
      <c r="C7175" s="4" t="s">
        <v>9</v>
      </c>
      <c r="D7175" s="4" t="s">
        <v>11</v>
      </c>
      <c r="E7175" s="4" t="s">
        <v>7</v>
      </c>
    </row>
    <row r="7176" spans="1:8">
      <c r="A7176" t="n">
        <v>67093</v>
      </c>
      <c r="B7176" s="76" t="n">
        <v>35</v>
      </c>
      <c r="C7176" s="7" t="n">
        <v>7031</v>
      </c>
      <c r="D7176" s="7" t="n">
        <v>0</v>
      </c>
      <c r="E7176" s="7" t="n">
        <v>0</v>
      </c>
    </row>
    <row r="7177" spans="1:8">
      <c r="A7177" t="s">
        <v>4</v>
      </c>
      <c r="B7177" s="4" t="s">
        <v>5</v>
      </c>
      <c r="C7177" s="4" t="s">
        <v>7</v>
      </c>
      <c r="D7177" s="4" t="s">
        <v>9</v>
      </c>
      <c r="E7177" s="4" t="s">
        <v>12</v>
      </c>
    </row>
    <row r="7178" spans="1:8">
      <c r="A7178" t="n">
        <v>67101</v>
      </c>
      <c r="B7178" s="30" t="n">
        <v>51</v>
      </c>
      <c r="C7178" s="7" t="n">
        <v>4</v>
      </c>
      <c r="D7178" s="7" t="n">
        <v>0</v>
      </c>
      <c r="E7178" s="7" t="s">
        <v>304</v>
      </c>
    </row>
    <row r="7179" spans="1:8">
      <c r="A7179" t="s">
        <v>4</v>
      </c>
      <c r="B7179" s="4" t="s">
        <v>5</v>
      </c>
      <c r="C7179" s="4" t="s">
        <v>9</v>
      </c>
    </row>
    <row r="7180" spans="1:8">
      <c r="A7180" t="n">
        <v>67115</v>
      </c>
      <c r="B7180" s="26" t="n">
        <v>16</v>
      </c>
      <c r="C7180" s="7" t="n">
        <v>0</v>
      </c>
    </row>
    <row r="7181" spans="1:8">
      <c r="A7181" t="s">
        <v>4</v>
      </c>
      <c r="B7181" s="4" t="s">
        <v>5</v>
      </c>
      <c r="C7181" s="4" t="s">
        <v>9</v>
      </c>
      <c r="D7181" s="4" t="s">
        <v>7</v>
      </c>
      <c r="E7181" s="4" t="s">
        <v>11</v>
      </c>
      <c r="F7181" s="4" t="s">
        <v>52</v>
      </c>
      <c r="G7181" s="4" t="s">
        <v>7</v>
      </c>
      <c r="H7181" s="4" t="s">
        <v>7</v>
      </c>
    </row>
    <row r="7182" spans="1:8">
      <c r="A7182" t="n">
        <v>67118</v>
      </c>
      <c r="B7182" s="31" t="n">
        <v>26</v>
      </c>
      <c r="C7182" s="7" t="n">
        <v>0</v>
      </c>
      <c r="D7182" s="7" t="n">
        <v>17</v>
      </c>
      <c r="E7182" s="7" t="n">
        <v>62192</v>
      </c>
      <c r="F7182" s="7" t="s">
        <v>757</v>
      </c>
      <c r="G7182" s="7" t="n">
        <v>2</v>
      </c>
      <c r="H7182" s="7" t="n">
        <v>0</v>
      </c>
    </row>
    <row r="7183" spans="1:8">
      <c r="A7183" t="s">
        <v>4</v>
      </c>
      <c r="B7183" s="4" t="s">
        <v>5</v>
      </c>
    </row>
    <row r="7184" spans="1:8">
      <c r="A7184" t="n">
        <v>67143</v>
      </c>
      <c r="B7184" s="32" t="n">
        <v>28</v>
      </c>
    </row>
    <row r="7185" spans="1:8">
      <c r="A7185" t="s">
        <v>4</v>
      </c>
      <c r="B7185" s="4" t="s">
        <v>5</v>
      </c>
      <c r="C7185" s="4" t="s">
        <v>9</v>
      </c>
    </row>
    <row r="7186" spans="1:8">
      <c r="A7186" t="n">
        <v>67144</v>
      </c>
      <c r="B7186" s="26" t="n">
        <v>16</v>
      </c>
      <c r="C7186" s="7" t="n">
        <v>500</v>
      </c>
    </row>
    <row r="7187" spans="1:8">
      <c r="A7187" t="s">
        <v>4</v>
      </c>
      <c r="B7187" s="4" t="s">
        <v>5</v>
      </c>
      <c r="C7187" s="4" t="s">
        <v>7</v>
      </c>
      <c r="D7187" s="4" t="s">
        <v>10</v>
      </c>
      <c r="E7187" s="4" t="s">
        <v>10</v>
      </c>
      <c r="F7187" s="4" t="s">
        <v>10</v>
      </c>
    </row>
    <row r="7188" spans="1:8">
      <c r="A7188" t="n">
        <v>67147</v>
      </c>
      <c r="B7188" s="55" t="n">
        <v>45</v>
      </c>
      <c r="C7188" s="7" t="n">
        <v>9</v>
      </c>
      <c r="D7188" s="7" t="n">
        <v>0.0199999995529652</v>
      </c>
      <c r="E7188" s="7" t="n">
        <v>0.0199999995529652</v>
      </c>
      <c r="F7188" s="7" t="n">
        <v>0.5</v>
      </c>
    </row>
    <row r="7189" spans="1:8">
      <c r="A7189" t="s">
        <v>4</v>
      </c>
      <c r="B7189" s="4" t="s">
        <v>5</v>
      </c>
      <c r="C7189" s="4" t="s">
        <v>7</v>
      </c>
      <c r="D7189" s="4" t="s">
        <v>9</v>
      </c>
      <c r="E7189" s="4" t="s">
        <v>12</v>
      </c>
    </row>
    <row r="7190" spans="1:8">
      <c r="A7190" t="n">
        <v>67161</v>
      </c>
      <c r="B7190" s="30" t="n">
        <v>51</v>
      </c>
      <c r="C7190" s="7" t="n">
        <v>4</v>
      </c>
      <c r="D7190" s="7" t="n">
        <v>0</v>
      </c>
      <c r="E7190" s="7" t="s">
        <v>758</v>
      </c>
    </row>
    <row r="7191" spans="1:8">
      <c r="A7191" t="s">
        <v>4</v>
      </c>
      <c r="B7191" s="4" t="s">
        <v>5</v>
      </c>
      <c r="C7191" s="4" t="s">
        <v>9</v>
      </c>
    </row>
    <row r="7192" spans="1:8">
      <c r="A7192" t="n">
        <v>67175</v>
      </c>
      <c r="B7192" s="26" t="n">
        <v>16</v>
      </c>
      <c r="C7192" s="7" t="n">
        <v>0</v>
      </c>
    </row>
    <row r="7193" spans="1:8">
      <c r="A7193" t="s">
        <v>4</v>
      </c>
      <c r="B7193" s="4" t="s">
        <v>5</v>
      </c>
      <c r="C7193" s="4" t="s">
        <v>9</v>
      </c>
      <c r="D7193" s="4" t="s">
        <v>7</v>
      </c>
      <c r="E7193" s="4" t="s">
        <v>11</v>
      </c>
      <c r="F7193" s="4" t="s">
        <v>52</v>
      </c>
      <c r="G7193" s="4" t="s">
        <v>7</v>
      </c>
      <c r="H7193" s="4" t="s">
        <v>7</v>
      </c>
    </row>
    <row r="7194" spans="1:8">
      <c r="A7194" t="n">
        <v>67178</v>
      </c>
      <c r="B7194" s="31" t="n">
        <v>26</v>
      </c>
      <c r="C7194" s="7" t="n">
        <v>0</v>
      </c>
      <c r="D7194" s="7" t="n">
        <v>17</v>
      </c>
      <c r="E7194" s="7" t="n">
        <v>62193</v>
      </c>
      <c r="F7194" s="7" t="s">
        <v>759</v>
      </c>
      <c r="G7194" s="7" t="n">
        <v>2</v>
      </c>
      <c r="H7194" s="7" t="n">
        <v>0</v>
      </c>
    </row>
    <row r="7195" spans="1:8">
      <c r="A7195" t="s">
        <v>4</v>
      </c>
      <c r="B7195" s="4" t="s">
        <v>5</v>
      </c>
    </row>
    <row r="7196" spans="1:8">
      <c r="A7196" t="n">
        <v>67222</v>
      </c>
      <c r="B7196" s="32" t="n">
        <v>28</v>
      </c>
    </row>
    <row r="7197" spans="1:8">
      <c r="A7197" t="s">
        <v>4</v>
      </c>
      <c r="B7197" s="4" t="s">
        <v>5</v>
      </c>
      <c r="C7197" s="4" t="s">
        <v>9</v>
      </c>
      <c r="D7197" s="4" t="s">
        <v>7</v>
      </c>
    </row>
    <row r="7198" spans="1:8">
      <c r="A7198" t="n">
        <v>67223</v>
      </c>
      <c r="B7198" s="60" t="n">
        <v>89</v>
      </c>
      <c r="C7198" s="7" t="n">
        <v>65533</v>
      </c>
      <c r="D7198" s="7" t="n">
        <v>1</v>
      </c>
    </row>
    <row r="7199" spans="1:8">
      <c r="A7199" t="s">
        <v>4</v>
      </c>
      <c r="B7199" s="4" t="s">
        <v>5</v>
      </c>
      <c r="C7199" s="4" t="s">
        <v>7</v>
      </c>
      <c r="D7199" s="4" t="s">
        <v>9</v>
      </c>
      <c r="E7199" s="4" t="s">
        <v>10</v>
      </c>
    </row>
    <row r="7200" spans="1:8">
      <c r="A7200" t="n">
        <v>67227</v>
      </c>
      <c r="B7200" s="25" t="n">
        <v>58</v>
      </c>
      <c r="C7200" s="7" t="n">
        <v>101</v>
      </c>
      <c r="D7200" s="7" t="n">
        <v>500</v>
      </c>
      <c r="E7200" s="7" t="n">
        <v>1</v>
      </c>
    </row>
    <row r="7201" spans="1:8">
      <c r="A7201" t="s">
        <v>4</v>
      </c>
      <c r="B7201" s="4" t="s">
        <v>5</v>
      </c>
      <c r="C7201" s="4" t="s">
        <v>7</v>
      </c>
      <c r="D7201" s="4" t="s">
        <v>9</v>
      </c>
    </row>
    <row r="7202" spans="1:8">
      <c r="A7202" t="n">
        <v>67235</v>
      </c>
      <c r="B7202" s="25" t="n">
        <v>58</v>
      </c>
      <c r="C7202" s="7" t="n">
        <v>254</v>
      </c>
      <c r="D7202" s="7" t="n">
        <v>0</v>
      </c>
    </row>
    <row r="7203" spans="1:8">
      <c r="A7203" t="s">
        <v>4</v>
      </c>
      <c r="B7203" s="4" t="s">
        <v>5</v>
      </c>
      <c r="C7203" s="4" t="s">
        <v>7</v>
      </c>
      <c r="D7203" s="4" t="s">
        <v>7</v>
      </c>
      <c r="E7203" s="4" t="s">
        <v>10</v>
      </c>
      <c r="F7203" s="4" t="s">
        <v>10</v>
      </c>
      <c r="G7203" s="4" t="s">
        <v>10</v>
      </c>
      <c r="H7203" s="4" t="s">
        <v>9</v>
      </c>
    </row>
    <row r="7204" spans="1:8">
      <c r="A7204" t="n">
        <v>67239</v>
      </c>
      <c r="B7204" s="55" t="n">
        <v>45</v>
      </c>
      <c r="C7204" s="7" t="n">
        <v>2</v>
      </c>
      <c r="D7204" s="7" t="n">
        <v>3</v>
      </c>
      <c r="E7204" s="7" t="n">
        <v>-10.9700002670288</v>
      </c>
      <c r="F7204" s="7" t="n">
        <v>1.19000005722046</v>
      </c>
      <c r="G7204" s="7" t="n">
        <v>-41.7299995422363</v>
      </c>
      <c r="H7204" s="7" t="n">
        <v>0</v>
      </c>
    </row>
    <row r="7205" spans="1:8">
      <c r="A7205" t="s">
        <v>4</v>
      </c>
      <c r="B7205" s="4" t="s">
        <v>5</v>
      </c>
      <c r="C7205" s="4" t="s">
        <v>7</v>
      </c>
      <c r="D7205" s="4" t="s">
        <v>7</v>
      </c>
      <c r="E7205" s="4" t="s">
        <v>10</v>
      </c>
      <c r="F7205" s="4" t="s">
        <v>10</v>
      </c>
      <c r="G7205" s="4" t="s">
        <v>10</v>
      </c>
      <c r="H7205" s="4" t="s">
        <v>9</v>
      </c>
      <c r="I7205" s="4" t="s">
        <v>7</v>
      </c>
    </row>
    <row r="7206" spans="1:8">
      <c r="A7206" t="n">
        <v>67256</v>
      </c>
      <c r="B7206" s="55" t="n">
        <v>45</v>
      </c>
      <c r="C7206" s="7" t="n">
        <v>4</v>
      </c>
      <c r="D7206" s="7" t="n">
        <v>3</v>
      </c>
      <c r="E7206" s="7" t="n">
        <v>1.63999998569489</v>
      </c>
      <c r="F7206" s="7" t="n">
        <v>304.5</v>
      </c>
      <c r="G7206" s="7" t="n">
        <v>0</v>
      </c>
      <c r="H7206" s="7" t="n">
        <v>0</v>
      </c>
      <c r="I7206" s="7" t="n">
        <v>1</v>
      </c>
    </row>
    <row r="7207" spans="1:8">
      <c r="A7207" t="s">
        <v>4</v>
      </c>
      <c r="B7207" s="4" t="s">
        <v>5</v>
      </c>
      <c r="C7207" s="4" t="s">
        <v>7</v>
      </c>
      <c r="D7207" s="4" t="s">
        <v>7</v>
      </c>
      <c r="E7207" s="4" t="s">
        <v>10</v>
      </c>
      <c r="F7207" s="4" t="s">
        <v>9</v>
      </c>
    </row>
    <row r="7208" spans="1:8">
      <c r="A7208" t="n">
        <v>67274</v>
      </c>
      <c r="B7208" s="55" t="n">
        <v>45</v>
      </c>
      <c r="C7208" s="7" t="n">
        <v>5</v>
      </c>
      <c r="D7208" s="7" t="n">
        <v>3</v>
      </c>
      <c r="E7208" s="7" t="n">
        <v>2.20000004768372</v>
      </c>
      <c r="F7208" s="7" t="n">
        <v>0</v>
      </c>
    </row>
    <row r="7209" spans="1:8">
      <c r="A7209" t="s">
        <v>4</v>
      </c>
      <c r="B7209" s="4" t="s">
        <v>5</v>
      </c>
      <c r="C7209" s="4" t="s">
        <v>7</v>
      </c>
      <c r="D7209" s="4" t="s">
        <v>7</v>
      </c>
      <c r="E7209" s="4" t="s">
        <v>10</v>
      </c>
      <c r="F7209" s="4" t="s">
        <v>9</v>
      </c>
    </row>
    <row r="7210" spans="1:8">
      <c r="A7210" t="n">
        <v>67283</v>
      </c>
      <c r="B7210" s="55" t="n">
        <v>45</v>
      </c>
      <c r="C7210" s="7" t="n">
        <v>11</v>
      </c>
      <c r="D7210" s="7" t="n">
        <v>3</v>
      </c>
      <c r="E7210" s="7" t="n">
        <v>40</v>
      </c>
      <c r="F7210" s="7" t="n">
        <v>0</v>
      </c>
    </row>
    <row r="7211" spans="1:8">
      <c r="A7211" t="s">
        <v>4</v>
      </c>
      <c r="B7211" s="4" t="s">
        <v>5</v>
      </c>
      <c r="C7211" s="4" t="s">
        <v>7</v>
      </c>
      <c r="D7211" s="4" t="s">
        <v>7</v>
      </c>
      <c r="E7211" s="4" t="s">
        <v>10</v>
      </c>
      <c r="F7211" s="4" t="s">
        <v>10</v>
      </c>
      <c r="G7211" s="4" t="s">
        <v>10</v>
      </c>
      <c r="H7211" s="4" t="s">
        <v>9</v>
      </c>
    </row>
    <row r="7212" spans="1:8">
      <c r="A7212" t="n">
        <v>67292</v>
      </c>
      <c r="B7212" s="55" t="n">
        <v>45</v>
      </c>
      <c r="C7212" s="7" t="n">
        <v>2</v>
      </c>
      <c r="D7212" s="7" t="n">
        <v>3</v>
      </c>
      <c r="E7212" s="7" t="n">
        <v>-10.8299999237061</v>
      </c>
      <c r="F7212" s="7" t="n">
        <v>1.23000001907349</v>
      </c>
      <c r="G7212" s="7" t="n">
        <v>-41.9099998474121</v>
      </c>
      <c r="H7212" s="7" t="n">
        <v>0</v>
      </c>
    </row>
    <row r="7213" spans="1:8">
      <c r="A7213" t="s">
        <v>4</v>
      </c>
      <c r="B7213" s="4" t="s">
        <v>5</v>
      </c>
      <c r="C7213" s="4" t="s">
        <v>7</v>
      </c>
      <c r="D7213" s="4" t="s">
        <v>7</v>
      </c>
      <c r="E7213" s="4" t="s">
        <v>10</v>
      </c>
      <c r="F7213" s="4" t="s">
        <v>10</v>
      </c>
      <c r="G7213" s="4" t="s">
        <v>10</v>
      </c>
      <c r="H7213" s="4" t="s">
        <v>9</v>
      </c>
      <c r="I7213" s="4" t="s">
        <v>7</v>
      </c>
    </row>
    <row r="7214" spans="1:8">
      <c r="A7214" t="n">
        <v>67309</v>
      </c>
      <c r="B7214" s="55" t="n">
        <v>45</v>
      </c>
      <c r="C7214" s="7" t="n">
        <v>4</v>
      </c>
      <c r="D7214" s="7" t="n">
        <v>3</v>
      </c>
      <c r="E7214" s="7" t="n">
        <v>1.63999998569489</v>
      </c>
      <c r="F7214" s="7" t="n">
        <v>304.5</v>
      </c>
      <c r="G7214" s="7" t="n">
        <v>0</v>
      </c>
      <c r="H7214" s="7" t="n">
        <v>0</v>
      </c>
      <c r="I7214" s="7" t="n">
        <v>0</v>
      </c>
    </row>
    <row r="7215" spans="1:8">
      <c r="A7215" t="s">
        <v>4</v>
      </c>
      <c r="B7215" s="4" t="s">
        <v>5</v>
      </c>
      <c r="C7215" s="4" t="s">
        <v>7</v>
      </c>
      <c r="D7215" s="4" t="s">
        <v>7</v>
      </c>
      <c r="E7215" s="4" t="s">
        <v>10</v>
      </c>
      <c r="F7215" s="4" t="s">
        <v>9</v>
      </c>
    </row>
    <row r="7216" spans="1:8">
      <c r="A7216" t="n">
        <v>67327</v>
      </c>
      <c r="B7216" s="55" t="n">
        <v>45</v>
      </c>
      <c r="C7216" s="7" t="n">
        <v>5</v>
      </c>
      <c r="D7216" s="7" t="n">
        <v>3</v>
      </c>
      <c r="E7216" s="7" t="n">
        <v>2</v>
      </c>
      <c r="F7216" s="7" t="n">
        <v>0</v>
      </c>
    </row>
    <row r="7217" spans="1:9">
      <c r="A7217" t="s">
        <v>4</v>
      </c>
      <c r="B7217" s="4" t="s">
        <v>5</v>
      </c>
      <c r="C7217" s="4" t="s">
        <v>7</v>
      </c>
      <c r="D7217" s="4" t="s">
        <v>7</v>
      </c>
      <c r="E7217" s="4" t="s">
        <v>10</v>
      </c>
      <c r="F7217" s="4" t="s">
        <v>9</v>
      </c>
    </row>
    <row r="7218" spans="1:9">
      <c r="A7218" t="n">
        <v>67336</v>
      </c>
      <c r="B7218" s="55" t="n">
        <v>45</v>
      </c>
      <c r="C7218" s="7" t="n">
        <v>11</v>
      </c>
      <c r="D7218" s="7" t="n">
        <v>3</v>
      </c>
      <c r="E7218" s="7" t="n">
        <v>40</v>
      </c>
      <c r="F7218" s="7" t="n">
        <v>0</v>
      </c>
    </row>
    <row r="7219" spans="1:9">
      <c r="A7219" t="s">
        <v>4</v>
      </c>
      <c r="B7219" s="4" t="s">
        <v>5</v>
      </c>
      <c r="C7219" s="4" t="s">
        <v>7</v>
      </c>
      <c r="D7219" s="4" t="s">
        <v>9</v>
      </c>
      <c r="E7219" s="4" t="s">
        <v>12</v>
      </c>
      <c r="F7219" s="4" t="s">
        <v>12</v>
      </c>
      <c r="G7219" s="4" t="s">
        <v>12</v>
      </c>
      <c r="H7219" s="4" t="s">
        <v>12</v>
      </c>
    </row>
    <row r="7220" spans="1:9">
      <c r="A7220" t="n">
        <v>67345</v>
      </c>
      <c r="B7220" s="30" t="n">
        <v>51</v>
      </c>
      <c r="C7220" s="7" t="n">
        <v>3</v>
      </c>
      <c r="D7220" s="7" t="n">
        <v>0</v>
      </c>
      <c r="E7220" s="7" t="s">
        <v>343</v>
      </c>
      <c r="F7220" s="7" t="s">
        <v>760</v>
      </c>
      <c r="G7220" s="7" t="s">
        <v>245</v>
      </c>
      <c r="H7220" s="7" t="s">
        <v>246</v>
      </c>
    </row>
    <row r="7221" spans="1:9">
      <c r="A7221" t="s">
        <v>4</v>
      </c>
      <c r="B7221" s="4" t="s">
        <v>5</v>
      </c>
      <c r="C7221" s="4" t="s">
        <v>7</v>
      </c>
      <c r="D7221" s="4" t="s">
        <v>9</v>
      </c>
    </row>
    <row r="7222" spans="1:9">
      <c r="A7222" t="n">
        <v>67366</v>
      </c>
      <c r="B7222" s="25" t="n">
        <v>58</v>
      </c>
      <c r="C7222" s="7" t="n">
        <v>255</v>
      </c>
      <c r="D7222" s="7" t="n">
        <v>0</v>
      </c>
    </row>
    <row r="7223" spans="1:9">
      <c r="A7223" t="s">
        <v>4</v>
      </c>
      <c r="B7223" s="4" t="s">
        <v>5</v>
      </c>
      <c r="C7223" s="4" t="s">
        <v>9</v>
      </c>
      <c r="D7223" s="4" t="s">
        <v>7</v>
      </c>
      <c r="E7223" s="4" t="s">
        <v>12</v>
      </c>
      <c r="F7223" s="4" t="s">
        <v>10</v>
      </c>
      <c r="G7223" s="4" t="s">
        <v>10</v>
      </c>
      <c r="H7223" s="4" t="s">
        <v>10</v>
      </c>
    </row>
    <row r="7224" spans="1:9">
      <c r="A7224" t="n">
        <v>67370</v>
      </c>
      <c r="B7224" s="45" t="n">
        <v>48</v>
      </c>
      <c r="C7224" s="7" t="n">
        <v>0</v>
      </c>
      <c r="D7224" s="7" t="n">
        <v>0</v>
      </c>
      <c r="E7224" s="7" t="s">
        <v>695</v>
      </c>
      <c r="F7224" s="7" t="n">
        <v>-1</v>
      </c>
      <c r="G7224" s="7" t="n">
        <v>1</v>
      </c>
      <c r="H7224" s="7" t="n">
        <v>2.80259692864963e-45</v>
      </c>
    </row>
    <row r="7225" spans="1:9">
      <c r="A7225" t="s">
        <v>4</v>
      </c>
      <c r="B7225" s="4" t="s">
        <v>5</v>
      </c>
      <c r="C7225" s="4" t="s">
        <v>9</v>
      </c>
      <c r="D7225" s="4" t="s">
        <v>11</v>
      </c>
      <c r="E7225" s="4" t="s">
        <v>7</v>
      </c>
    </row>
    <row r="7226" spans="1:9">
      <c r="A7226" t="n">
        <v>67399</v>
      </c>
      <c r="B7226" s="76" t="n">
        <v>35</v>
      </c>
      <c r="C7226" s="7" t="n">
        <v>0</v>
      </c>
      <c r="D7226" s="7" t="n">
        <v>0</v>
      </c>
      <c r="E7226" s="7" t="n">
        <v>0</v>
      </c>
    </row>
    <row r="7227" spans="1:9">
      <c r="A7227" t="s">
        <v>4</v>
      </c>
      <c r="B7227" s="4" t="s">
        <v>5</v>
      </c>
      <c r="C7227" s="4" t="s">
        <v>9</v>
      </c>
      <c r="D7227" s="4" t="s">
        <v>7</v>
      </c>
      <c r="E7227" s="4" t="s">
        <v>7</v>
      </c>
      <c r="F7227" s="4" t="s">
        <v>12</v>
      </c>
    </row>
    <row r="7228" spans="1:9">
      <c r="A7228" t="n">
        <v>67407</v>
      </c>
      <c r="B7228" s="48" t="n">
        <v>47</v>
      </c>
      <c r="C7228" s="7" t="n">
        <v>0</v>
      </c>
      <c r="D7228" s="7" t="n">
        <v>0</v>
      </c>
      <c r="E7228" s="7" t="n">
        <v>0</v>
      </c>
      <c r="F7228" s="7" t="s">
        <v>206</v>
      </c>
    </row>
    <row r="7229" spans="1:9">
      <c r="A7229" t="s">
        <v>4</v>
      </c>
      <c r="B7229" s="4" t="s">
        <v>5</v>
      </c>
      <c r="C7229" s="4" t="s">
        <v>7</v>
      </c>
      <c r="D7229" s="4" t="s">
        <v>9</v>
      </c>
      <c r="E7229" s="4" t="s">
        <v>12</v>
      </c>
    </row>
    <row r="7230" spans="1:9">
      <c r="A7230" t="n">
        <v>67427</v>
      </c>
      <c r="B7230" s="30" t="n">
        <v>51</v>
      </c>
      <c r="C7230" s="7" t="n">
        <v>4</v>
      </c>
      <c r="D7230" s="7" t="n">
        <v>0</v>
      </c>
      <c r="E7230" s="7" t="s">
        <v>278</v>
      </c>
    </row>
    <row r="7231" spans="1:9">
      <c r="A7231" t="s">
        <v>4</v>
      </c>
      <c r="B7231" s="4" t="s">
        <v>5</v>
      </c>
      <c r="C7231" s="4" t="s">
        <v>9</v>
      </c>
    </row>
    <row r="7232" spans="1:9">
      <c r="A7232" t="n">
        <v>67441</v>
      </c>
      <c r="B7232" s="26" t="n">
        <v>16</v>
      </c>
      <c r="C7232" s="7" t="n">
        <v>0</v>
      </c>
    </row>
    <row r="7233" spans="1:8">
      <c r="A7233" t="s">
        <v>4</v>
      </c>
      <c r="B7233" s="4" t="s">
        <v>5</v>
      </c>
      <c r="C7233" s="4" t="s">
        <v>9</v>
      </c>
      <c r="D7233" s="4" t="s">
        <v>7</v>
      </c>
      <c r="E7233" s="4" t="s">
        <v>11</v>
      </c>
      <c r="F7233" s="4" t="s">
        <v>52</v>
      </c>
      <c r="G7233" s="4" t="s">
        <v>7</v>
      </c>
      <c r="H7233" s="4" t="s">
        <v>7</v>
      </c>
      <c r="I7233" s="4" t="s">
        <v>7</v>
      </c>
      <c r="J7233" s="4" t="s">
        <v>11</v>
      </c>
      <c r="K7233" s="4" t="s">
        <v>52</v>
      </c>
      <c r="L7233" s="4" t="s">
        <v>7</v>
      </c>
      <c r="M7233" s="4" t="s">
        <v>7</v>
      </c>
    </row>
    <row r="7234" spans="1:8">
      <c r="A7234" t="n">
        <v>67444</v>
      </c>
      <c r="B7234" s="31" t="n">
        <v>26</v>
      </c>
      <c r="C7234" s="7" t="n">
        <v>0</v>
      </c>
      <c r="D7234" s="7" t="n">
        <v>17</v>
      </c>
      <c r="E7234" s="7" t="n">
        <v>62194</v>
      </c>
      <c r="F7234" s="7" t="s">
        <v>761</v>
      </c>
      <c r="G7234" s="7" t="n">
        <v>2</v>
      </c>
      <c r="H7234" s="7" t="n">
        <v>3</v>
      </c>
      <c r="I7234" s="7" t="n">
        <v>17</v>
      </c>
      <c r="J7234" s="7" t="n">
        <v>62195</v>
      </c>
      <c r="K7234" s="7" t="s">
        <v>762</v>
      </c>
      <c r="L7234" s="7" t="n">
        <v>2</v>
      </c>
      <c r="M7234" s="7" t="n">
        <v>0</v>
      </c>
    </row>
    <row r="7235" spans="1:8">
      <c r="A7235" t="s">
        <v>4</v>
      </c>
      <c r="B7235" s="4" t="s">
        <v>5</v>
      </c>
    </row>
    <row r="7236" spans="1:8">
      <c r="A7236" t="n">
        <v>67620</v>
      </c>
      <c r="B7236" s="32" t="n">
        <v>28</v>
      </c>
    </row>
    <row r="7237" spans="1:8">
      <c r="A7237" t="s">
        <v>4</v>
      </c>
      <c r="B7237" s="4" t="s">
        <v>5</v>
      </c>
      <c r="C7237" s="4" t="s">
        <v>7</v>
      </c>
      <c r="D7237" s="4" t="s">
        <v>9</v>
      </c>
      <c r="E7237" s="4" t="s">
        <v>7</v>
      </c>
    </row>
    <row r="7238" spans="1:8">
      <c r="A7238" t="n">
        <v>67621</v>
      </c>
      <c r="B7238" s="13" t="n">
        <v>49</v>
      </c>
      <c r="C7238" s="7" t="n">
        <v>1</v>
      </c>
      <c r="D7238" s="7" t="n">
        <v>3000</v>
      </c>
      <c r="E7238" s="7" t="n">
        <v>0</v>
      </c>
    </row>
    <row r="7239" spans="1:8">
      <c r="A7239" t="s">
        <v>4</v>
      </c>
      <c r="B7239" s="4" t="s">
        <v>5</v>
      </c>
      <c r="C7239" s="4" t="s">
        <v>9</v>
      </c>
      <c r="D7239" s="4" t="s">
        <v>7</v>
      </c>
      <c r="E7239" s="4" t="s">
        <v>10</v>
      </c>
      <c r="F7239" s="4" t="s">
        <v>9</v>
      </c>
    </row>
    <row r="7240" spans="1:8">
      <c r="A7240" t="n">
        <v>67626</v>
      </c>
      <c r="B7240" s="47" t="n">
        <v>59</v>
      </c>
      <c r="C7240" s="7" t="n">
        <v>22</v>
      </c>
      <c r="D7240" s="7" t="n">
        <v>13</v>
      </c>
      <c r="E7240" s="7" t="n">
        <v>0.150000005960464</v>
      </c>
      <c r="F7240" s="7" t="n">
        <v>0</v>
      </c>
    </row>
    <row r="7241" spans="1:8">
      <c r="A7241" t="s">
        <v>4</v>
      </c>
      <c r="B7241" s="4" t="s">
        <v>5</v>
      </c>
      <c r="C7241" s="4" t="s">
        <v>9</v>
      </c>
    </row>
    <row r="7242" spans="1:8">
      <c r="A7242" t="n">
        <v>67636</v>
      </c>
      <c r="B7242" s="26" t="n">
        <v>16</v>
      </c>
      <c r="C7242" s="7" t="n">
        <v>1300</v>
      </c>
    </row>
    <row r="7243" spans="1:8">
      <c r="A7243" t="s">
        <v>4</v>
      </c>
      <c r="B7243" s="4" t="s">
        <v>5</v>
      </c>
      <c r="C7243" s="4" t="s">
        <v>7</v>
      </c>
      <c r="D7243" s="4" t="s">
        <v>9</v>
      </c>
      <c r="E7243" s="4" t="s">
        <v>12</v>
      </c>
    </row>
    <row r="7244" spans="1:8">
      <c r="A7244" t="n">
        <v>67639</v>
      </c>
      <c r="B7244" s="30" t="n">
        <v>51</v>
      </c>
      <c r="C7244" s="7" t="n">
        <v>4</v>
      </c>
      <c r="D7244" s="7" t="n">
        <v>22</v>
      </c>
      <c r="E7244" s="7" t="s">
        <v>304</v>
      </c>
    </row>
    <row r="7245" spans="1:8">
      <c r="A7245" t="s">
        <v>4</v>
      </c>
      <c r="B7245" s="4" t="s">
        <v>5</v>
      </c>
      <c r="C7245" s="4" t="s">
        <v>9</v>
      </c>
    </row>
    <row r="7246" spans="1:8">
      <c r="A7246" t="n">
        <v>67653</v>
      </c>
      <c r="B7246" s="26" t="n">
        <v>16</v>
      </c>
      <c r="C7246" s="7" t="n">
        <v>0</v>
      </c>
    </row>
    <row r="7247" spans="1:8">
      <c r="A7247" t="s">
        <v>4</v>
      </c>
      <c r="B7247" s="4" t="s">
        <v>5</v>
      </c>
      <c r="C7247" s="4" t="s">
        <v>9</v>
      </c>
      <c r="D7247" s="4" t="s">
        <v>7</v>
      </c>
      <c r="E7247" s="4" t="s">
        <v>11</v>
      </c>
      <c r="F7247" s="4" t="s">
        <v>52</v>
      </c>
      <c r="G7247" s="4" t="s">
        <v>7</v>
      </c>
      <c r="H7247" s="4" t="s">
        <v>7</v>
      </c>
      <c r="I7247" s="4" t="s">
        <v>7</v>
      </c>
      <c r="J7247" s="4" t="s">
        <v>11</v>
      </c>
      <c r="K7247" s="4" t="s">
        <v>52</v>
      </c>
      <c r="L7247" s="4" t="s">
        <v>7</v>
      </c>
      <c r="M7247" s="4" t="s">
        <v>7</v>
      </c>
    </row>
    <row r="7248" spans="1:8">
      <c r="A7248" t="n">
        <v>67656</v>
      </c>
      <c r="B7248" s="31" t="n">
        <v>26</v>
      </c>
      <c r="C7248" s="7" t="n">
        <v>22</v>
      </c>
      <c r="D7248" s="7" t="n">
        <v>17</v>
      </c>
      <c r="E7248" s="7" t="n">
        <v>30354</v>
      </c>
      <c r="F7248" s="7" t="s">
        <v>763</v>
      </c>
      <c r="G7248" s="7" t="n">
        <v>2</v>
      </c>
      <c r="H7248" s="7" t="n">
        <v>3</v>
      </c>
      <c r="I7248" s="7" t="n">
        <v>17</v>
      </c>
      <c r="J7248" s="7" t="n">
        <v>30355</v>
      </c>
      <c r="K7248" s="7" t="s">
        <v>764</v>
      </c>
      <c r="L7248" s="7" t="n">
        <v>2</v>
      </c>
      <c r="M7248" s="7" t="n">
        <v>0</v>
      </c>
    </row>
    <row r="7249" spans="1:13">
      <c r="A7249" t="s">
        <v>4</v>
      </c>
      <c r="B7249" s="4" t="s">
        <v>5</v>
      </c>
    </row>
    <row r="7250" spans="1:13">
      <c r="A7250" t="n">
        <v>67756</v>
      </c>
      <c r="B7250" s="32" t="n">
        <v>28</v>
      </c>
    </row>
    <row r="7251" spans="1:13">
      <c r="A7251" t="s">
        <v>4</v>
      </c>
      <c r="B7251" s="4" t="s">
        <v>5</v>
      </c>
      <c r="C7251" s="4" t="s">
        <v>9</v>
      </c>
      <c r="D7251" s="4" t="s">
        <v>7</v>
      </c>
    </row>
    <row r="7252" spans="1:13">
      <c r="A7252" t="n">
        <v>67757</v>
      </c>
      <c r="B7252" s="60" t="n">
        <v>89</v>
      </c>
      <c r="C7252" s="7" t="n">
        <v>65533</v>
      </c>
      <c r="D7252" s="7" t="n">
        <v>1</v>
      </c>
    </row>
    <row r="7253" spans="1:13">
      <c r="A7253" t="s">
        <v>4</v>
      </c>
      <c r="B7253" s="4" t="s">
        <v>5</v>
      </c>
      <c r="C7253" s="4" t="s">
        <v>7</v>
      </c>
      <c r="D7253" s="4" t="s">
        <v>7</v>
      </c>
    </row>
    <row r="7254" spans="1:13">
      <c r="A7254" t="n">
        <v>67761</v>
      </c>
      <c r="B7254" s="13" t="n">
        <v>49</v>
      </c>
      <c r="C7254" s="7" t="n">
        <v>2</v>
      </c>
      <c r="D7254" s="7" t="n">
        <v>0</v>
      </c>
    </row>
    <row r="7255" spans="1:13">
      <c r="A7255" t="s">
        <v>4</v>
      </c>
      <c r="B7255" s="4" t="s">
        <v>5</v>
      </c>
      <c r="C7255" s="4" t="s">
        <v>7</v>
      </c>
      <c r="D7255" s="4" t="s">
        <v>9</v>
      </c>
      <c r="E7255" s="4" t="s">
        <v>11</v>
      </c>
      <c r="F7255" s="4" t="s">
        <v>9</v>
      </c>
      <c r="G7255" s="4" t="s">
        <v>11</v>
      </c>
      <c r="H7255" s="4" t="s">
        <v>7</v>
      </c>
    </row>
    <row r="7256" spans="1:13">
      <c r="A7256" t="n">
        <v>67764</v>
      </c>
      <c r="B7256" s="13" t="n">
        <v>49</v>
      </c>
      <c r="C7256" s="7" t="n">
        <v>0</v>
      </c>
      <c r="D7256" s="7" t="n">
        <v>315</v>
      </c>
      <c r="E7256" s="7" t="n">
        <v>1060320051</v>
      </c>
      <c r="F7256" s="7" t="n">
        <v>0</v>
      </c>
      <c r="G7256" s="7" t="n">
        <v>0</v>
      </c>
      <c r="H7256" s="7" t="n">
        <v>0</v>
      </c>
    </row>
    <row r="7257" spans="1:13">
      <c r="A7257" t="s">
        <v>4</v>
      </c>
      <c r="B7257" s="4" t="s">
        <v>5</v>
      </c>
      <c r="C7257" s="4" t="s">
        <v>7</v>
      </c>
      <c r="D7257" s="4" t="s">
        <v>9</v>
      </c>
      <c r="E7257" s="4" t="s">
        <v>10</v>
      </c>
    </row>
    <row r="7258" spans="1:13">
      <c r="A7258" t="n">
        <v>67779</v>
      </c>
      <c r="B7258" s="25" t="n">
        <v>58</v>
      </c>
      <c r="C7258" s="7" t="n">
        <v>101</v>
      </c>
      <c r="D7258" s="7" t="n">
        <v>500</v>
      </c>
      <c r="E7258" s="7" t="n">
        <v>1</v>
      </c>
    </row>
    <row r="7259" spans="1:13">
      <c r="A7259" t="s">
        <v>4</v>
      </c>
      <c r="B7259" s="4" t="s">
        <v>5</v>
      </c>
      <c r="C7259" s="4" t="s">
        <v>7</v>
      </c>
      <c r="D7259" s="4" t="s">
        <v>9</v>
      </c>
    </row>
    <row r="7260" spans="1:13">
      <c r="A7260" t="n">
        <v>67787</v>
      </c>
      <c r="B7260" s="25" t="n">
        <v>58</v>
      </c>
      <c r="C7260" s="7" t="n">
        <v>254</v>
      </c>
      <c r="D7260" s="7" t="n">
        <v>0</v>
      </c>
    </row>
    <row r="7261" spans="1:13">
      <c r="A7261" t="s">
        <v>4</v>
      </c>
      <c r="B7261" s="4" t="s">
        <v>5</v>
      </c>
      <c r="C7261" s="4" t="s">
        <v>7</v>
      </c>
      <c r="D7261" s="4" t="s">
        <v>7</v>
      </c>
      <c r="E7261" s="4" t="s">
        <v>10</v>
      </c>
      <c r="F7261" s="4" t="s">
        <v>10</v>
      </c>
      <c r="G7261" s="4" t="s">
        <v>10</v>
      </c>
      <c r="H7261" s="4" t="s">
        <v>9</v>
      </c>
    </row>
    <row r="7262" spans="1:13">
      <c r="A7262" t="n">
        <v>67791</v>
      </c>
      <c r="B7262" s="55" t="n">
        <v>45</v>
      </c>
      <c r="C7262" s="7" t="n">
        <v>2</v>
      </c>
      <c r="D7262" s="7" t="n">
        <v>3</v>
      </c>
      <c r="E7262" s="7" t="n">
        <v>-11.3299999237061</v>
      </c>
      <c r="F7262" s="7" t="n">
        <v>1.02999997138977</v>
      </c>
      <c r="G7262" s="7" t="n">
        <v>-41.7799987792969</v>
      </c>
      <c r="H7262" s="7" t="n">
        <v>0</v>
      </c>
    </row>
    <row r="7263" spans="1:13">
      <c r="A7263" t="s">
        <v>4</v>
      </c>
      <c r="B7263" s="4" t="s">
        <v>5</v>
      </c>
      <c r="C7263" s="4" t="s">
        <v>7</v>
      </c>
      <c r="D7263" s="4" t="s">
        <v>7</v>
      </c>
      <c r="E7263" s="4" t="s">
        <v>10</v>
      </c>
      <c r="F7263" s="4" t="s">
        <v>10</v>
      </c>
      <c r="G7263" s="4" t="s">
        <v>10</v>
      </c>
      <c r="H7263" s="4" t="s">
        <v>9</v>
      </c>
      <c r="I7263" s="4" t="s">
        <v>7</v>
      </c>
    </row>
    <row r="7264" spans="1:13">
      <c r="A7264" t="n">
        <v>67808</v>
      </c>
      <c r="B7264" s="55" t="n">
        <v>45</v>
      </c>
      <c r="C7264" s="7" t="n">
        <v>4</v>
      </c>
      <c r="D7264" s="7" t="n">
        <v>3</v>
      </c>
      <c r="E7264" s="7" t="n">
        <v>18.8600006103516</v>
      </c>
      <c r="F7264" s="7" t="n">
        <v>136.960006713867</v>
      </c>
      <c r="G7264" s="7" t="n">
        <v>0</v>
      </c>
      <c r="H7264" s="7" t="n">
        <v>0</v>
      </c>
      <c r="I7264" s="7" t="n">
        <v>1</v>
      </c>
    </row>
    <row r="7265" spans="1:9">
      <c r="A7265" t="s">
        <v>4</v>
      </c>
      <c r="B7265" s="4" t="s">
        <v>5</v>
      </c>
      <c r="C7265" s="4" t="s">
        <v>7</v>
      </c>
      <c r="D7265" s="4" t="s">
        <v>7</v>
      </c>
      <c r="E7265" s="4" t="s">
        <v>10</v>
      </c>
      <c r="F7265" s="4" t="s">
        <v>9</v>
      </c>
    </row>
    <row r="7266" spans="1:9">
      <c r="A7266" t="n">
        <v>67826</v>
      </c>
      <c r="B7266" s="55" t="n">
        <v>45</v>
      </c>
      <c r="C7266" s="7" t="n">
        <v>5</v>
      </c>
      <c r="D7266" s="7" t="n">
        <v>3</v>
      </c>
      <c r="E7266" s="7" t="n">
        <v>3.09999990463257</v>
      </c>
      <c r="F7266" s="7" t="n">
        <v>0</v>
      </c>
    </row>
    <row r="7267" spans="1:9">
      <c r="A7267" t="s">
        <v>4</v>
      </c>
      <c r="B7267" s="4" t="s">
        <v>5</v>
      </c>
      <c r="C7267" s="4" t="s">
        <v>7</v>
      </c>
      <c r="D7267" s="4" t="s">
        <v>7</v>
      </c>
      <c r="E7267" s="4" t="s">
        <v>10</v>
      </c>
      <c r="F7267" s="4" t="s">
        <v>9</v>
      </c>
    </row>
    <row r="7268" spans="1:9">
      <c r="A7268" t="n">
        <v>67835</v>
      </c>
      <c r="B7268" s="55" t="n">
        <v>45</v>
      </c>
      <c r="C7268" s="7" t="n">
        <v>11</v>
      </c>
      <c r="D7268" s="7" t="n">
        <v>3</v>
      </c>
      <c r="E7268" s="7" t="n">
        <v>40</v>
      </c>
      <c r="F7268" s="7" t="n">
        <v>0</v>
      </c>
    </row>
    <row r="7269" spans="1:9">
      <c r="A7269" t="s">
        <v>4</v>
      </c>
      <c r="B7269" s="4" t="s">
        <v>5</v>
      </c>
      <c r="C7269" s="4" t="s">
        <v>7</v>
      </c>
      <c r="D7269" s="4" t="s">
        <v>7</v>
      </c>
      <c r="E7269" s="4" t="s">
        <v>10</v>
      </c>
      <c r="F7269" s="4" t="s">
        <v>10</v>
      </c>
      <c r="G7269" s="4" t="s">
        <v>10</v>
      </c>
      <c r="H7269" s="4" t="s">
        <v>9</v>
      </c>
      <c r="I7269" s="4" t="s">
        <v>7</v>
      </c>
    </row>
    <row r="7270" spans="1:9">
      <c r="A7270" t="n">
        <v>67844</v>
      </c>
      <c r="B7270" s="55" t="n">
        <v>45</v>
      </c>
      <c r="C7270" s="7" t="n">
        <v>4</v>
      </c>
      <c r="D7270" s="7" t="n">
        <v>3</v>
      </c>
      <c r="E7270" s="7" t="n">
        <v>18.8600006103516</v>
      </c>
      <c r="F7270" s="7" t="n">
        <v>114.180000305176</v>
      </c>
      <c r="G7270" s="7" t="n">
        <v>0</v>
      </c>
      <c r="H7270" s="7" t="n">
        <v>50000</v>
      </c>
      <c r="I7270" s="7" t="n">
        <v>1</v>
      </c>
    </row>
    <row r="7271" spans="1:9">
      <c r="A7271" t="s">
        <v>4</v>
      </c>
      <c r="B7271" s="4" t="s">
        <v>5</v>
      </c>
      <c r="C7271" s="4" t="s">
        <v>7</v>
      </c>
      <c r="D7271" s="4" t="s">
        <v>9</v>
      </c>
      <c r="E7271" s="4" t="s">
        <v>12</v>
      </c>
      <c r="F7271" s="4" t="s">
        <v>12</v>
      </c>
      <c r="G7271" s="4" t="s">
        <v>12</v>
      </c>
      <c r="H7271" s="4" t="s">
        <v>12</v>
      </c>
    </row>
    <row r="7272" spans="1:9">
      <c r="A7272" t="n">
        <v>67862</v>
      </c>
      <c r="B7272" s="30" t="n">
        <v>51</v>
      </c>
      <c r="C7272" s="7" t="n">
        <v>3</v>
      </c>
      <c r="D7272" s="7" t="n">
        <v>22</v>
      </c>
      <c r="E7272" s="7" t="s">
        <v>246</v>
      </c>
      <c r="F7272" s="7" t="s">
        <v>246</v>
      </c>
      <c r="G7272" s="7" t="s">
        <v>245</v>
      </c>
      <c r="H7272" s="7" t="s">
        <v>246</v>
      </c>
    </row>
    <row r="7273" spans="1:9">
      <c r="A7273" t="s">
        <v>4</v>
      </c>
      <c r="B7273" s="4" t="s">
        <v>5</v>
      </c>
      <c r="C7273" s="4" t="s">
        <v>7</v>
      </c>
    </row>
    <row r="7274" spans="1:9">
      <c r="A7274" t="n">
        <v>67875</v>
      </c>
      <c r="B7274" s="54" t="n">
        <v>116</v>
      </c>
      <c r="C7274" s="7" t="n">
        <v>0</v>
      </c>
    </row>
    <row r="7275" spans="1:9">
      <c r="A7275" t="s">
        <v>4</v>
      </c>
      <c r="B7275" s="4" t="s">
        <v>5</v>
      </c>
      <c r="C7275" s="4" t="s">
        <v>7</v>
      </c>
      <c r="D7275" s="4" t="s">
        <v>9</v>
      </c>
    </row>
    <row r="7276" spans="1:9">
      <c r="A7276" t="n">
        <v>67877</v>
      </c>
      <c r="B7276" s="54" t="n">
        <v>116</v>
      </c>
      <c r="C7276" s="7" t="n">
        <v>2</v>
      </c>
      <c r="D7276" s="7" t="n">
        <v>1</v>
      </c>
    </row>
    <row r="7277" spans="1:9">
      <c r="A7277" t="s">
        <v>4</v>
      </c>
      <c r="B7277" s="4" t="s">
        <v>5</v>
      </c>
      <c r="C7277" s="4" t="s">
        <v>7</v>
      </c>
      <c r="D7277" s="4" t="s">
        <v>11</v>
      </c>
    </row>
    <row r="7278" spans="1:9">
      <c r="A7278" t="n">
        <v>67881</v>
      </c>
      <c r="B7278" s="54" t="n">
        <v>116</v>
      </c>
      <c r="C7278" s="7" t="n">
        <v>5</v>
      </c>
      <c r="D7278" s="7" t="n">
        <v>1101004800</v>
      </c>
    </row>
    <row r="7279" spans="1:9">
      <c r="A7279" t="s">
        <v>4</v>
      </c>
      <c r="B7279" s="4" t="s">
        <v>5</v>
      </c>
      <c r="C7279" s="4" t="s">
        <v>7</v>
      </c>
      <c r="D7279" s="4" t="s">
        <v>9</v>
      </c>
    </row>
    <row r="7280" spans="1:9">
      <c r="A7280" t="n">
        <v>67887</v>
      </c>
      <c r="B7280" s="54" t="n">
        <v>116</v>
      </c>
      <c r="C7280" s="7" t="n">
        <v>6</v>
      </c>
      <c r="D7280" s="7" t="n">
        <v>1</v>
      </c>
    </row>
    <row r="7281" spans="1:9">
      <c r="A7281" t="s">
        <v>4</v>
      </c>
      <c r="B7281" s="4" t="s">
        <v>5</v>
      </c>
      <c r="C7281" s="4" t="s">
        <v>7</v>
      </c>
      <c r="D7281" s="4" t="s">
        <v>9</v>
      </c>
    </row>
    <row r="7282" spans="1:9">
      <c r="A7282" t="n">
        <v>67891</v>
      </c>
      <c r="B7282" s="25" t="n">
        <v>58</v>
      </c>
      <c r="C7282" s="7" t="n">
        <v>255</v>
      </c>
      <c r="D7282" s="7" t="n">
        <v>0</v>
      </c>
    </row>
    <row r="7283" spans="1:9">
      <c r="A7283" t="s">
        <v>4</v>
      </c>
      <c r="B7283" s="4" t="s">
        <v>5</v>
      </c>
      <c r="C7283" s="4" t="s">
        <v>7</v>
      </c>
      <c r="D7283" s="4" t="s">
        <v>9</v>
      </c>
      <c r="E7283" s="4" t="s">
        <v>12</v>
      </c>
    </row>
    <row r="7284" spans="1:9">
      <c r="A7284" t="n">
        <v>67895</v>
      </c>
      <c r="B7284" s="30" t="n">
        <v>51</v>
      </c>
      <c r="C7284" s="7" t="n">
        <v>4</v>
      </c>
      <c r="D7284" s="7" t="n">
        <v>0</v>
      </c>
      <c r="E7284" s="7" t="s">
        <v>278</v>
      </c>
    </row>
    <row r="7285" spans="1:9">
      <c r="A7285" t="s">
        <v>4</v>
      </c>
      <c r="B7285" s="4" t="s">
        <v>5</v>
      </c>
      <c r="C7285" s="4" t="s">
        <v>9</v>
      </c>
    </row>
    <row r="7286" spans="1:9">
      <c r="A7286" t="n">
        <v>67909</v>
      </c>
      <c r="B7286" s="26" t="n">
        <v>16</v>
      </c>
      <c r="C7286" s="7" t="n">
        <v>0</v>
      </c>
    </row>
    <row r="7287" spans="1:9">
      <c r="A7287" t="s">
        <v>4</v>
      </c>
      <c r="B7287" s="4" t="s">
        <v>5</v>
      </c>
      <c r="C7287" s="4" t="s">
        <v>9</v>
      </c>
      <c r="D7287" s="4" t="s">
        <v>7</v>
      </c>
      <c r="E7287" s="4" t="s">
        <v>11</v>
      </c>
      <c r="F7287" s="4" t="s">
        <v>52</v>
      </c>
      <c r="G7287" s="4" t="s">
        <v>7</v>
      </c>
      <c r="H7287" s="4" t="s">
        <v>7</v>
      </c>
      <c r="I7287" s="4" t="s">
        <v>7</v>
      </c>
      <c r="J7287" s="4" t="s">
        <v>11</v>
      </c>
      <c r="K7287" s="4" t="s">
        <v>52</v>
      </c>
      <c r="L7287" s="4" t="s">
        <v>7</v>
      </c>
      <c r="M7287" s="4" t="s">
        <v>7</v>
      </c>
    </row>
    <row r="7288" spans="1:9">
      <c r="A7288" t="n">
        <v>67912</v>
      </c>
      <c r="B7288" s="31" t="n">
        <v>26</v>
      </c>
      <c r="C7288" s="7" t="n">
        <v>0</v>
      </c>
      <c r="D7288" s="7" t="n">
        <v>17</v>
      </c>
      <c r="E7288" s="7" t="n">
        <v>62196</v>
      </c>
      <c r="F7288" s="7" t="s">
        <v>765</v>
      </c>
      <c r="G7288" s="7" t="n">
        <v>2</v>
      </c>
      <c r="H7288" s="7" t="n">
        <v>3</v>
      </c>
      <c r="I7288" s="7" t="n">
        <v>17</v>
      </c>
      <c r="J7288" s="7" t="n">
        <v>62197</v>
      </c>
      <c r="K7288" s="7" t="s">
        <v>766</v>
      </c>
      <c r="L7288" s="7" t="n">
        <v>2</v>
      </c>
      <c r="M7288" s="7" t="n">
        <v>0</v>
      </c>
    </row>
    <row r="7289" spans="1:9">
      <c r="A7289" t="s">
        <v>4</v>
      </c>
      <c r="B7289" s="4" t="s">
        <v>5</v>
      </c>
    </row>
    <row r="7290" spans="1:9">
      <c r="A7290" t="n">
        <v>68082</v>
      </c>
      <c r="B7290" s="32" t="n">
        <v>28</v>
      </c>
    </row>
    <row r="7291" spans="1:9">
      <c r="A7291" t="s">
        <v>4</v>
      </c>
      <c r="B7291" s="4" t="s">
        <v>5</v>
      </c>
      <c r="C7291" s="4" t="s">
        <v>7</v>
      </c>
      <c r="D7291" s="4" t="s">
        <v>9</v>
      </c>
      <c r="E7291" s="4" t="s">
        <v>12</v>
      </c>
    </row>
    <row r="7292" spans="1:9">
      <c r="A7292" t="n">
        <v>68083</v>
      </c>
      <c r="B7292" s="30" t="n">
        <v>51</v>
      </c>
      <c r="C7292" s="7" t="n">
        <v>4</v>
      </c>
      <c r="D7292" s="7" t="n">
        <v>22</v>
      </c>
      <c r="E7292" s="7" t="s">
        <v>51</v>
      </c>
    </row>
    <row r="7293" spans="1:9">
      <c r="A7293" t="s">
        <v>4</v>
      </c>
      <c r="B7293" s="4" t="s">
        <v>5</v>
      </c>
      <c r="C7293" s="4" t="s">
        <v>9</v>
      </c>
    </row>
    <row r="7294" spans="1:9">
      <c r="A7294" t="n">
        <v>68098</v>
      </c>
      <c r="B7294" s="26" t="n">
        <v>16</v>
      </c>
      <c r="C7294" s="7" t="n">
        <v>0</v>
      </c>
    </row>
    <row r="7295" spans="1:9">
      <c r="A7295" t="s">
        <v>4</v>
      </c>
      <c r="B7295" s="4" t="s">
        <v>5</v>
      </c>
      <c r="C7295" s="4" t="s">
        <v>9</v>
      </c>
      <c r="D7295" s="4" t="s">
        <v>7</v>
      </c>
      <c r="E7295" s="4" t="s">
        <v>11</v>
      </c>
      <c r="F7295" s="4" t="s">
        <v>52</v>
      </c>
      <c r="G7295" s="4" t="s">
        <v>7</v>
      </c>
      <c r="H7295" s="4" t="s">
        <v>7</v>
      </c>
    </row>
    <row r="7296" spans="1:9">
      <c r="A7296" t="n">
        <v>68101</v>
      </c>
      <c r="B7296" s="31" t="n">
        <v>26</v>
      </c>
      <c r="C7296" s="7" t="n">
        <v>22</v>
      </c>
      <c r="D7296" s="7" t="n">
        <v>17</v>
      </c>
      <c r="E7296" s="7" t="n">
        <v>30356</v>
      </c>
      <c r="F7296" s="7" t="s">
        <v>767</v>
      </c>
      <c r="G7296" s="7" t="n">
        <v>2</v>
      </c>
      <c r="H7296" s="7" t="n">
        <v>0</v>
      </c>
    </row>
    <row r="7297" spans="1:13">
      <c r="A7297" t="s">
        <v>4</v>
      </c>
      <c r="B7297" s="4" t="s">
        <v>5</v>
      </c>
    </row>
    <row r="7298" spans="1:13">
      <c r="A7298" t="n">
        <v>68118</v>
      </c>
      <c r="B7298" s="32" t="n">
        <v>28</v>
      </c>
    </row>
    <row r="7299" spans="1:13">
      <c r="A7299" t="s">
        <v>4</v>
      </c>
      <c r="B7299" s="4" t="s">
        <v>5</v>
      </c>
      <c r="C7299" s="4" t="s">
        <v>9</v>
      </c>
      <c r="D7299" s="4" t="s">
        <v>7</v>
      </c>
      <c r="E7299" s="4" t="s">
        <v>7</v>
      </c>
      <c r="F7299" s="4" t="s">
        <v>12</v>
      </c>
    </row>
    <row r="7300" spans="1:13">
      <c r="A7300" t="n">
        <v>68119</v>
      </c>
      <c r="B7300" s="48" t="n">
        <v>47</v>
      </c>
      <c r="C7300" s="7" t="n">
        <v>0</v>
      </c>
      <c r="D7300" s="7" t="n">
        <v>0</v>
      </c>
      <c r="E7300" s="7" t="n">
        <v>0</v>
      </c>
      <c r="F7300" s="7" t="s">
        <v>210</v>
      </c>
    </row>
    <row r="7301" spans="1:13">
      <c r="A7301" t="s">
        <v>4</v>
      </c>
      <c r="B7301" s="4" t="s">
        <v>5</v>
      </c>
      <c r="C7301" s="4" t="s">
        <v>9</v>
      </c>
    </row>
    <row r="7302" spans="1:13">
      <c r="A7302" t="n">
        <v>68137</v>
      </c>
      <c r="B7302" s="26" t="n">
        <v>16</v>
      </c>
      <c r="C7302" s="7" t="n">
        <v>500</v>
      </c>
    </row>
    <row r="7303" spans="1:13">
      <c r="A7303" t="s">
        <v>4</v>
      </c>
      <c r="B7303" s="4" t="s">
        <v>5</v>
      </c>
      <c r="C7303" s="4" t="s">
        <v>7</v>
      </c>
      <c r="D7303" s="4" t="s">
        <v>9</v>
      </c>
      <c r="E7303" s="4" t="s">
        <v>12</v>
      </c>
    </row>
    <row r="7304" spans="1:13">
      <c r="A7304" t="n">
        <v>68140</v>
      </c>
      <c r="B7304" s="30" t="n">
        <v>51</v>
      </c>
      <c r="C7304" s="7" t="n">
        <v>4</v>
      </c>
      <c r="D7304" s="7" t="n">
        <v>0</v>
      </c>
      <c r="E7304" s="7" t="s">
        <v>349</v>
      </c>
    </row>
    <row r="7305" spans="1:13">
      <c r="A7305" t="s">
        <v>4</v>
      </c>
      <c r="B7305" s="4" t="s">
        <v>5</v>
      </c>
      <c r="C7305" s="4" t="s">
        <v>9</v>
      </c>
    </row>
    <row r="7306" spans="1:13">
      <c r="A7306" t="n">
        <v>68154</v>
      </c>
      <c r="B7306" s="26" t="n">
        <v>16</v>
      </c>
      <c r="C7306" s="7" t="n">
        <v>0</v>
      </c>
    </row>
    <row r="7307" spans="1:13">
      <c r="A7307" t="s">
        <v>4</v>
      </c>
      <c r="B7307" s="4" t="s">
        <v>5</v>
      </c>
      <c r="C7307" s="4" t="s">
        <v>9</v>
      </c>
      <c r="D7307" s="4" t="s">
        <v>7</v>
      </c>
      <c r="E7307" s="4" t="s">
        <v>11</v>
      </c>
      <c r="F7307" s="4" t="s">
        <v>52</v>
      </c>
      <c r="G7307" s="4" t="s">
        <v>7</v>
      </c>
      <c r="H7307" s="4" t="s">
        <v>7</v>
      </c>
      <c r="I7307" s="4" t="s">
        <v>7</v>
      </c>
      <c r="J7307" s="4" t="s">
        <v>11</v>
      </c>
      <c r="K7307" s="4" t="s">
        <v>52</v>
      </c>
      <c r="L7307" s="4" t="s">
        <v>7</v>
      </c>
      <c r="M7307" s="4" t="s">
        <v>7</v>
      </c>
      <c r="N7307" s="4" t="s">
        <v>7</v>
      </c>
      <c r="O7307" s="4" t="s">
        <v>11</v>
      </c>
      <c r="P7307" s="4" t="s">
        <v>52</v>
      </c>
      <c r="Q7307" s="4" t="s">
        <v>7</v>
      </c>
      <c r="R7307" s="4" t="s">
        <v>7</v>
      </c>
      <c r="S7307" s="4" t="s">
        <v>7</v>
      </c>
      <c r="T7307" s="4" t="s">
        <v>11</v>
      </c>
      <c r="U7307" s="4" t="s">
        <v>52</v>
      </c>
      <c r="V7307" s="4" t="s">
        <v>7</v>
      </c>
      <c r="W7307" s="4" t="s">
        <v>7</v>
      </c>
    </row>
    <row r="7308" spans="1:13">
      <c r="A7308" t="n">
        <v>68157</v>
      </c>
      <c r="B7308" s="31" t="n">
        <v>26</v>
      </c>
      <c r="C7308" s="7" t="n">
        <v>0</v>
      </c>
      <c r="D7308" s="7" t="n">
        <v>17</v>
      </c>
      <c r="E7308" s="7" t="n">
        <v>62198</v>
      </c>
      <c r="F7308" s="7" t="s">
        <v>768</v>
      </c>
      <c r="G7308" s="7" t="n">
        <v>2</v>
      </c>
      <c r="H7308" s="7" t="n">
        <v>3</v>
      </c>
      <c r="I7308" s="7" t="n">
        <v>17</v>
      </c>
      <c r="J7308" s="7" t="n">
        <v>62199</v>
      </c>
      <c r="K7308" s="7" t="s">
        <v>769</v>
      </c>
      <c r="L7308" s="7" t="n">
        <v>2</v>
      </c>
      <c r="M7308" s="7" t="n">
        <v>3</v>
      </c>
      <c r="N7308" s="7" t="n">
        <v>17</v>
      </c>
      <c r="O7308" s="7" t="n">
        <v>62200</v>
      </c>
      <c r="P7308" s="7" t="s">
        <v>770</v>
      </c>
      <c r="Q7308" s="7" t="n">
        <v>2</v>
      </c>
      <c r="R7308" s="7" t="n">
        <v>3</v>
      </c>
      <c r="S7308" s="7" t="n">
        <v>17</v>
      </c>
      <c r="T7308" s="7" t="n">
        <v>62201</v>
      </c>
      <c r="U7308" s="7" t="s">
        <v>771</v>
      </c>
      <c r="V7308" s="7" t="n">
        <v>2</v>
      </c>
      <c r="W7308" s="7" t="n">
        <v>0</v>
      </c>
    </row>
    <row r="7309" spans="1:13">
      <c r="A7309" t="s">
        <v>4</v>
      </c>
      <c r="B7309" s="4" t="s">
        <v>5</v>
      </c>
    </row>
    <row r="7310" spans="1:13">
      <c r="A7310" t="n">
        <v>68341</v>
      </c>
      <c r="B7310" s="32" t="n">
        <v>28</v>
      </c>
    </row>
    <row r="7311" spans="1:13">
      <c r="A7311" t="s">
        <v>4</v>
      </c>
      <c r="B7311" s="4" t="s">
        <v>5</v>
      </c>
      <c r="C7311" s="4" t="s">
        <v>7</v>
      </c>
      <c r="D7311" s="4" t="s">
        <v>9</v>
      </c>
      <c r="E7311" s="4" t="s">
        <v>12</v>
      </c>
    </row>
    <row r="7312" spans="1:13">
      <c r="A7312" t="n">
        <v>68342</v>
      </c>
      <c r="B7312" s="30" t="n">
        <v>51</v>
      </c>
      <c r="C7312" s="7" t="n">
        <v>4</v>
      </c>
      <c r="D7312" s="7" t="n">
        <v>22</v>
      </c>
      <c r="E7312" s="7" t="s">
        <v>90</v>
      </c>
    </row>
    <row r="7313" spans="1:23">
      <c r="A7313" t="s">
        <v>4</v>
      </c>
      <c r="B7313" s="4" t="s">
        <v>5</v>
      </c>
      <c r="C7313" s="4" t="s">
        <v>9</v>
      </c>
    </row>
    <row r="7314" spans="1:23">
      <c r="A7314" t="n">
        <v>68357</v>
      </c>
      <c r="B7314" s="26" t="n">
        <v>16</v>
      </c>
      <c r="C7314" s="7" t="n">
        <v>0</v>
      </c>
    </row>
    <row r="7315" spans="1:23">
      <c r="A7315" t="s">
        <v>4</v>
      </c>
      <c r="B7315" s="4" t="s">
        <v>5</v>
      </c>
      <c r="C7315" s="4" t="s">
        <v>9</v>
      </c>
      <c r="D7315" s="4" t="s">
        <v>7</v>
      </c>
      <c r="E7315" s="4" t="s">
        <v>11</v>
      </c>
      <c r="F7315" s="4" t="s">
        <v>52</v>
      </c>
      <c r="G7315" s="4" t="s">
        <v>7</v>
      </c>
      <c r="H7315" s="4" t="s">
        <v>7</v>
      </c>
    </row>
    <row r="7316" spans="1:23">
      <c r="A7316" t="n">
        <v>68360</v>
      </c>
      <c r="B7316" s="31" t="n">
        <v>26</v>
      </c>
      <c r="C7316" s="7" t="n">
        <v>22</v>
      </c>
      <c r="D7316" s="7" t="n">
        <v>17</v>
      </c>
      <c r="E7316" s="7" t="n">
        <v>30357</v>
      </c>
      <c r="F7316" s="7" t="s">
        <v>767</v>
      </c>
      <c r="G7316" s="7" t="n">
        <v>2</v>
      </c>
      <c r="H7316" s="7" t="n">
        <v>0</v>
      </c>
    </row>
    <row r="7317" spans="1:23">
      <c r="A7317" t="s">
        <v>4</v>
      </c>
      <c r="B7317" s="4" t="s">
        <v>5</v>
      </c>
    </row>
    <row r="7318" spans="1:23">
      <c r="A7318" t="n">
        <v>68377</v>
      </c>
      <c r="B7318" s="32" t="n">
        <v>28</v>
      </c>
    </row>
    <row r="7319" spans="1:23">
      <c r="A7319" t="s">
        <v>4</v>
      </c>
      <c r="B7319" s="4" t="s">
        <v>5</v>
      </c>
      <c r="C7319" s="4" t="s">
        <v>9</v>
      </c>
      <c r="D7319" s="4" t="s">
        <v>7</v>
      </c>
    </row>
    <row r="7320" spans="1:23">
      <c r="A7320" t="n">
        <v>68378</v>
      </c>
      <c r="B7320" s="60" t="n">
        <v>89</v>
      </c>
      <c r="C7320" s="7" t="n">
        <v>65533</v>
      </c>
      <c r="D7320" s="7" t="n">
        <v>1</v>
      </c>
    </row>
    <row r="7321" spans="1:23">
      <c r="A7321" t="s">
        <v>4</v>
      </c>
      <c r="B7321" s="4" t="s">
        <v>5</v>
      </c>
      <c r="C7321" s="4" t="s">
        <v>7</v>
      </c>
      <c r="D7321" s="4" t="s">
        <v>9</v>
      </c>
      <c r="E7321" s="4" t="s">
        <v>10</v>
      </c>
    </row>
    <row r="7322" spans="1:23">
      <c r="A7322" t="n">
        <v>68382</v>
      </c>
      <c r="B7322" s="25" t="n">
        <v>58</v>
      </c>
      <c r="C7322" s="7" t="n">
        <v>101</v>
      </c>
      <c r="D7322" s="7" t="n">
        <v>500</v>
      </c>
      <c r="E7322" s="7" t="n">
        <v>1</v>
      </c>
    </row>
    <row r="7323" spans="1:23">
      <c r="A7323" t="s">
        <v>4</v>
      </c>
      <c r="B7323" s="4" t="s">
        <v>5</v>
      </c>
      <c r="C7323" s="4" t="s">
        <v>7</v>
      </c>
      <c r="D7323" s="4" t="s">
        <v>9</v>
      </c>
    </row>
    <row r="7324" spans="1:23">
      <c r="A7324" t="n">
        <v>68390</v>
      </c>
      <c r="B7324" s="25" t="n">
        <v>58</v>
      </c>
      <c r="C7324" s="7" t="n">
        <v>254</v>
      </c>
      <c r="D7324" s="7" t="n">
        <v>0</v>
      </c>
    </row>
    <row r="7325" spans="1:23">
      <c r="A7325" t="s">
        <v>4</v>
      </c>
      <c r="B7325" s="4" t="s">
        <v>5</v>
      </c>
      <c r="C7325" s="4" t="s">
        <v>7</v>
      </c>
      <c r="D7325" s="4" t="s">
        <v>7</v>
      </c>
      <c r="E7325" s="4" t="s">
        <v>10</v>
      </c>
      <c r="F7325" s="4" t="s">
        <v>10</v>
      </c>
      <c r="G7325" s="4" t="s">
        <v>10</v>
      </c>
      <c r="H7325" s="4" t="s">
        <v>9</v>
      </c>
    </row>
    <row r="7326" spans="1:23">
      <c r="A7326" t="n">
        <v>68394</v>
      </c>
      <c r="B7326" s="55" t="n">
        <v>45</v>
      </c>
      <c r="C7326" s="7" t="n">
        <v>2</v>
      </c>
      <c r="D7326" s="7" t="n">
        <v>3</v>
      </c>
      <c r="E7326" s="7" t="n">
        <v>-11.4799995422363</v>
      </c>
      <c r="F7326" s="7" t="n">
        <v>1.23000001907349</v>
      </c>
      <c r="G7326" s="7" t="n">
        <v>-41.0200004577637</v>
      </c>
      <c r="H7326" s="7" t="n">
        <v>0</v>
      </c>
    </row>
    <row r="7327" spans="1:23">
      <c r="A7327" t="s">
        <v>4</v>
      </c>
      <c r="B7327" s="4" t="s">
        <v>5</v>
      </c>
      <c r="C7327" s="4" t="s">
        <v>7</v>
      </c>
      <c r="D7327" s="4" t="s">
        <v>7</v>
      </c>
      <c r="E7327" s="4" t="s">
        <v>10</v>
      </c>
      <c r="F7327" s="4" t="s">
        <v>10</v>
      </c>
      <c r="G7327" s="4" t="s">
        <v>10</v>
      </c>
      <c r="H7327" s="4" t="s">
        <v>9</v>
      </c>
      <c r="I7327" s="4" t="s">
        <v>7</v>
      </c>
    </row>
    <row r="7328" spans="1:23">
      <c r="A7328" t="n">
        <v>68411</v>
      </c>
      <c r="B7328" s="55" t="n">
        <v>45</v>
      </c>
      <c r="C7328" s="7" t="n">
        <v>4</v>
      </c>
      <c r="D7328" s="7" t="n">
        <v>3</v>
      </c>
      <c r="E7328" s="7" t="n">
        <v>6.28999996185303</v>
      </c>
      <c r="F7328" s="7" t="n">
        <v>138.029998779297</v>
      </c>
      <c r="G7328" s="7" t="n">
        <v>-14</v>
      </c>
      <c r="H7328" s="7" t="n">
        <v>0</v>
      </c>
      <c r="I7328" s="7" t="n">
        <v>0</v>
      </c>
    </row>
    <row r="7329" spans="1:9">
      <c r="A7329" t="s">
        <v>4</v>
      </c>
      <c r="B7329" s="4" t="s">
        <v>5</v>
      </c>
      <c r="C7329" s="4" t="s">
        <v>7</v>
      </c>
      <c r="D7329" s="4" t="s">
        <v>7</v>
      </c>
      <c r="E7329" s="4" t="s">
        <v>10</v>
      </c>
      <c r="F7329" s="4" t="s">
        <v>9</v>
      </c>
    </row>
    <row r="7330" spans="1:9">
      <c r="A7330" t="n">
        <v>68429</v>
      </c>
      <c r="B7330" s="55" t="n">
        <v>45</v>
      </c>
      <c r="C7330" s="7" t="n">
        <v>5</v>
      </c>
      <c r="D7330" s="7" t="n">
        <v>3</v>
      </c>
      <c r="E7330" s="7" t="n">
        <v>1.39999997615814</v>
      </c>
      <c r="F7330" s="7" t="n">
        <v>0</v>
      </c>
    </row>
    <row r="7331" spans="1:9">
      <c r="A7331" t="s">
        <v>4</v>
      </c>
      <c r="B7331" s="4" t="s">
        <v>5</v>
      </c>
      <c r="C7331" s="4" t="s">
        <v>7</v>
      </c>
      <c r="D7331" s="4" t="s">
        <v>7</v>
      </c>
      <c r="E7331" s="4" t="s">
        <v>10</v>
      </c>
      <c r="F7331" s="4" t="s">
        <v>9</v>
      </c>
    </row>
    <row r="7332" spans="1:9">
      <c r="A7332" t="n">
        <v>68438</v>
      </c>
      <c r="B7332" s="55" t="n">
        <v>45</v>
      </c>
      <c r="C7332" s="7" t="n">
        <v>5</v>
      </c>
      <c r="D7332" s="7" t="n">
        <v>3</v>
      </c>
      <c r="E7332" s="7" t="n">
        <v>1.10000002384186</v>
      </c>
      <c r="F7332" s="7" t="n">
        <v>30000</v>
      </c>
    </row>
    <row r="7333" spans="1:9">
      <c r="A7333" t="s">
        <v>4</v>
      </c>
      <c r="B7333" s="4" t="s">
        <v>5</v>
      </c>
      <c r="C7333" s="4" t="s">
        <v>7</v>
      </c>
      <c r="D7333" s="4" t="s">
        <v>7</v>
      </c>
      <c r="E7333" s="4" t="s">
        <v>10</v>
      </c>
      <c r="F7333" s="4" t="s">
        <v>9</v>
      </c>
    </row>
    <row r="7334" spans="1:9">
      <c r="A7334" t="n">
        <v>68447</v>
      </c>
      <c r="B7334" s="55" t="n">
        <v>45</v>
      </c>
      <c r="C7334" s="7" t="n">
        <v>11</v>
      </c>
      <c r="D7334" s="7" t="n">
        <v>3</v>
      </c>
      <c r="E7334" s="7" t="n">
        <v>40</v>
      </c>
      <c r="F7334" s="7" t="n">
        <v>0</v>
      </c>
    </row>
    <row r="7335" spans="1:9">
      <c r="A7335" t="s">
        <v>4</v>
      </c>
      <c r="B7335" s="4" t="s">
        <v>5</v>
      </c>
      <c r="C7335" s="4" t="s">
        <v>7</v>
      </c>
    </row>
    <row r="7336" spans="1:9">
      <c r="A7336" t="n">
        <v>68456</v>
      </c>
      <c r="B7336" s="54" t="n">
        <v>116</v>
      </c>
      <c r="C7336" s="7" t="n">
        <v>0</v>
      </c>
    </row>
    <row r="7337" spans="1:9">
      <c r="A7337" t="s">
        <v>4</v>
      </c>
      <c r="B7337" s="4" t="s">
        <v>5</v>
      </c>
      <c r="C7337" s="4" t="s">
        <v>7</v>
      </c>
      <c r="D7337" s="4" t="s">
        <v>9</v>
      </c>
    </row>
    <row r="7338" spans="1:9">
      <c r="A7338" t="n">
        <v>68458</v>
      </c>
      <c r="B7338" s="54" t="n">
        <v>116</v>
      </c>
      <c r="C7338" s="7" t="n">
        <v>2</v>
      </c>
      <c r="D7338" s="7" t="n">
        <v>1</v>
      </c>
    </row>
    <row r="7339" spans="1:9">
      <c r="A7339" t="s">
        <v>4</v>
      </c>
      <c r="B7339" s="4" t="s">
        <v>5</v>
      </c>
      <c r="C7339" s="4" t="s">
        <v>7</v>
      </c>
      <c r="D7339" s="4" t="s">
        <v>11</v>
      </c>
    </row>
    <row r="7340" spans="1:9">
      <c r="A7340" t="n">
        <v>68462</v>
      </c>
      <c r="B7340" s="54" t="n">
        <v>116</v>
      </c>
      <c r="C7340" s="7" t="n">
        <v>5</v>
      </c>
      <c r="D7340" s="7" t="n">
        <v>1092616192</v>
      </c>
    </row>
    <row r="7341" spans="1:9">
      <c r="A7341" t="s">
        <v>4</v>
      </c>
      <c r="B7341" s="4" t="s">
        <v>5</v>
      </c>
      <c r="C7341" s="4" t="s">
        <v>7</v>
      </c>
      <c r="D7341" s="4" t="s">
        <v>9</v>
      </c>
    </row>
    <row r="7342" spans="1:9">
      <c r="A7342" t="n">
        <v>68468</v>
      </c>
      <c r="B7342" s="54" t="n">
        <v>116</v>
      </c>
      <c r="C7342" s="7" t="n">
        <v>6</v>
      </c>
      <c r="D7342" s="7" t="n">
        <v>1</v>
      </c>
    </row>
    <row r="7343" spans="1:9">
      <c r="A7343" t="s">
        <v>4</v>
      </c>
      <c r="B7343" s="4" t="s">
        <v>5</v>
      </c>
      <c r="C7343" s="4" t="s">
        <v>7</v>
      </c>
      <c r="D7343" s="4" t="s">
        <v>9</v>
      </c>
      <c r="E7343" s="4" t="s">
        <v>12</v>
      </c>
      <c r="F7343" s="4" t="s">
        <v>12</v>
      </c>
      <c r="G7343" s="4" t="s">
        <v>12</v>
      </c>
      <c r="H7343" s="4" t="s">
        <v>12</v>
      </c>
    </row>
    <row r="7344" spans="1:9">
      <c r="A7344" t="n">
        <v>68472</v>
      </c>
      <c r="B7344" s="30" t="n">
        <v>51</v>
      </c>
      <c r="C7344" s="7" t="n">
        <v>3</v>
      </c>
      <c r="D7344" s="7" t="n">
        <v>22</v>
      </c>
      <c r="E7344" s="7" t="s">
        <v>266</v>
      </c>
      <c r="F7344" s="7" t="s">
        <v>246</v>
      </c>
      <c r="G7344" s="7" t="s">
        <v>245</v>
      </c>
      <c r="H7344" s="7" t="s">
        <v>246</v>
      </c>
    </row>
    <row r="7345" spans="1:8">
      <c r="A7345" t="s">
        <v>4</v>
      </c>
      <c r="B7345" s="4" t="s">
        <v>5</v>
      </c>
      <c r="C7345" s="4" t="s">
        <v>7</v>
      </c>
      <c r="D7345" s="4" t="s">
        <v>9</v>
      </c>
    </row>
    <row r="7346" spans="1:8">
      <c r="A7346" t="n">
        <v>68485</v>
      </c>
      <c r="B7346" s="25" t="n">
        <v>58</v>
      </c>
      <c r="C7346" s="7" t="n">
        <v>255</v>
      </c>
      <c r="D7346" s="7" t="n">
        <v>0</v>
      </c>
    </row>
    <row r="7347" spans="1:8">
      <c r="A7347" t="s">
        <v>4</v>
      </c>
      <c r="B7347" s="4" t="s">
        <v>5</v>
      </c>
      <c r="C7347" s="4" t="s">
        <v>9</v>
      </c>
    </row>
    <row r="7348" spans="1:8">
      <c r="A7348" t="n">
        <v>68489</v>
      </c>
      <c r="B7348" s="26" t="n">
        <v>16</v>
      </c>
      <c r="C7348" s="7" t="n">
        <v>1000</v>
      </c>
    </row>
    <row r="7349" spans="1:8">
      <c r="A7349" t="s">
        <v>4</v>
      </c>
      <c r="B7349" s="4" t="s">
        <v>5</v>
      </c>
      <c r="C7349" s="4" t="s">
        <v>7</v>
      </c>
      <c r="D7349" s="4" t="s">
        <v>9</v>
      </c>
      <c r="E7349" s="4" t="s">
        <v>12</v>
      </c>
    </row>
    <row r="7350" spans="1:8">
      <c r="A7350" t="n">
        <v>68492</v>
      </c>
      <c r="B7350" s="30" t="n">
        <v>51</v>
      </c>
      <c r="C7350" s="7" t="n">
        <v>4</v>
      </c>
      <c r="D7350" s="7" t="n">
        <v>22</v>
      </c>
      <c r="E7350" s="7" t="s">
        <v>87</v>
      </c>
    </row>
    <row r="7351" spans="1:8">
      <c r="A7351" t="s">
        <v>4</v>
      </c>
      <c r="B7351" s="4" t="s">
        <v>5</v>
      </c>
      <c r="C7351" s="4" t="s">
        <v>9</v>
      </c>
    </row>
    <row r="7352" spans="1:8">
      <c r="A7352" t="n">
        <v>68505</v>
      </c>
      <c r="B7352" s="26" t="n">
        <v>16</v>
      </c>
      <c r="C7352" s="7" t="n">
        <v>0</v>
      </c>
    </row>
    <row r="7353" spans="1:8">
      <c r="A7353" t="s">
        <v>4</v>
      </c>
      <c r="B7353" s="4" t="s">
        <v>5</v>
      </c>
      <c r="C7353" s="4" t="s">
        <v>9</v>
      </c>
      <c r="D7353" s="4" t="s">
        <v>7</v>
      </c>
      <c r="E7353" s="4" t="s">
        <v>11</v>
      </c>
      <c r="F7353" s="4" t="s">
        <v>52</v>
      </c>
      <c r="G7353" s="4" t="s">
        <v>7</v>
      </c>
      <c r="H7353" s="4" t="s">
        <v>7</v>
      </c>
      <c r="I7353" s="4" t="s">
        <v>7</v>
      </c>
      <c r="J7353" s="4" t="s">
        <v>11</v>
      </c>
      <c r="K7353" s="4" t="s">
        <v>52</v>
      </c>
      <c r="L7353" s="4" t="s">
        <v>7</v>
      </c>
      <c r="M7353" s="4" t="s">
        <v>7</v>
      </c>
      <c r="N7353" s="4" t="s">
        <v>7</v>
      </c>
      <c r="O7353" s="4" t="s">
        <v>11</v>
      </c>
      <c r="P7353" s="4" t="s">
        <v>52</v>
      </c>
      <c r="Q7353" s="4" t="s">
        <v>7</v>
      </c>
      <c r="R7353" s="4" t="s">
        <v>7</v>
      </c>
    </row>
    <row r="7354" spans="1:8">
      <c r="A7354" t="n">
        <v>68508</v>
      </c>
      <c r="B7354" s="31" t="n">
        <v>26</v>
      </c>
      <c r="C7354" s="7" t="n">
        <v>22</v>
      </c>
      <c r="D7354" s="7" t="n">
        <v>17</v>
      </c>
      <c r="E7354" s="7" t="n">
        <v>30358</v>
      </c>
      <c r="F7354" s="7" t="s">
        <v>772</v>
      </c>
      <c r="G7354" s="7" t="n">
        <v>2</v>
      </c>
      <c r="H7354" s="7" t="n">
        <v>3</v>
      </c>
      <c r="I7354" s="7" t="n">
        <v>17</v>
      </c>
      <c r="J7354" s="7" t="n">
        <v>30359</v>
      </c>
      <c r="K7354" s="7" t="s">
        <v>773</v>
      </c>
      <c r="L7354" s="7" t="n">
        <v>2</v>
      </c>
      <c r="M7354" s="7" t="n">
        <v>3</v>
      </c>
      <c r="N7354" s="7" t="n">
        <v>17</v>
      </c>
      <c r="O7354" s="7" t="n">
        <v>30360</v>
      </c>
      <c r="P7354" s="7" t="s">
        <v>774</v>
      </c>
      <c r="Q7354" s="7" t="n">
        <v>2</v>
      </c>
      <c r="R7354" s="7" t="n">
        <v>0</v>
      </c>
    </row>
    <row r="7355" spans="1:8">
      <c r="A7355" t="s">
        <v>4</v>
      </c>
      <c r="B7355" s="4" t="s">
        <v>5</v>
      </c>
    </row>
    <row r="7356" spans="1:8">
      <c r="A7356" t="n">
        <v>68804</v>
      </c>
      <c r="B7356" s="32" t="n">
        <v>28</v>
      </c>
    </row>
    <row r="7357" spans="1:8">
      <c r="A7357" t="s">
        <v>4</v>
      </c>
      <c r="B7357" s="4" t="s">
        <v>5</v>
      </c>
      <c r="C7357" s="4" t="s">
        <v>9</v>
      </c>
      <c r="D7357" s="4" t="s">
        <v>7</v>
      </c>
    </row>
    <row r="7358" spans="1:8">
      <c r="A7358" t="n">
        <v>68805</v>
      </c>
      <c r="B7358" s="60" t="n">
        <v>89</v>
      </c>
      <c r="C7358" s="7" t="n">
        <v>65533</v>
      </c>
      <c r="D7358" s="7" t="n">
        <v>1</v>
      </c>
    </row>
    <row r="7359" spans="1:8">
      <c r="A7359" t="s">
        <v>4</v>
      </c>
      <c r="B7359" s="4" t="s">
        <v>5</v>
      </c>
      <c r="C7359" s="4" t="s">
        <v>7</v>
      </c>
      <c r="D7359" s="4" t="s">
        <v>9</v>
      </c>
      <c r="E7359" s="4" t="s">
        <v>10</v>
      </c>
    </row>
    <row r="7360" spans="1:8">
      <c r="A7360" t="n">
        <v>68809</v>
      </c>
      <c r="B7360" s="25" t="n">
        <v>58</v>
      </c>
      <c r="C7360" s="7" t="n">
        <v>101</v>
      </c>
      <c r="D7360" s="7" t="n">
        <v>500</v>
      </c>
      <c r="E7360" s="7" t="n">
        <v>1</v>
      </c>
    </row>
    <row r="7361" spans="1:18">
      <c r="A7361" t="s">
        <v>4</v>
      </c>
      <c r="B7361" s="4" t="s">
        <v>5</v>
      </c>
      <c r="C7361" s="4" t="s">
        <v>7</v>
      </c>
      <c r="D7361" s="4" t="s">
        <v>9</v>
      </c>
    </row>
    <row r="7362" spans="1:18">
      <c r="A7362" t="n">
        <v>68817</v>
      </c>
      <c r="B7362" s="25" t="n">
        <v>58</v>
      </c>
      <c r="C7362" s="7" t="n">
        <v>254</v>
      </c>
      <c r="D7362" s="7" t="n">
        <v>0</v>
      </c>
    </row>
    <row r="7363" spans="1:18">
      <c r="A7363" t="s">
        <v>4</v>
      </c>
      <c r="B7363" s="4" t="s">
        <v>5</v>
      </c>
      <c r="C7363" s="4" t="s">
        <v>7</v>
      </c>
      <c r="D7363" s="4" t="s">
        <v>7</v>
      </c>
      <c r="E7363" s="4" t="s">
        <v>10</v>
      </c>
      <c r="F7363" s="4" t="s">
        <v>10</v>
      </c>
      <c r="G7363" s="4" t="s">
        <v>10</v>
      </c>
      <c r="H7363" s="4" t="s">
        <v>9</v>
      </c>
    </row>
    <row r="7364" spans="1:18">
      <c r="A7364" t="n">
        <v>68821</v>
      </c>
      <c r="B7364" s="55" t="n">
        <v>45</v>
      </c>
      <c r="C7364" s="7" t="n">
        <v>2</v>
      </c>
      <c r="D7364" s="7" t="n">
        <v>3</v>
      </c>
      <c r="E7364" s="7" t="n">
        <v>-10.8199996948242</v>
      </c>
      <c r="F7364" s="7" t="n">
        <v>1.23000001907349</v>
      </c>
      <c r="G7364" s="7" t="n">
        <v>-41.8400001525879</v>
      </c>
      <c r="H7364" s="7" t="n">
        <v>0</v>
      </c>
    </row>
    <row r="7365" spans="1:18">
      <c r="A7365" t="s">
        <v>4</v>
      </c>
      <c r="B7365" s="4" t="s">
        <v>5</v>
      </c>
      <c r="C7365" s="4" t="s">
        <v>7</v>
      </c>
      <c r="D7365" s="4" t="s">
        <v>7</v>
      </c>
      <c r="E7365" s="4" t="s">
        <v>10</v>
      </c>
      <c r="F7365" s="4" t="s">
        <v>10</v>
      </c>
      <c r="G7365" s="4" t="s">
        <v>10</v>
      </c>
      <c r="H7365" s="4" t="s">
        <v>9</v>
      </c>
      <c r="I7365" s="4" t="s">
        <v>7</v>
      </c>
    </row>
    <row r="7366" spans="1:18">
      <c r="A7366" t="n">
        <v>68838</v>
      </c>
      <c r="B7366" s="55" t="n">
        <v>45</v>
      </c>
      <c r="C7366" s="7" t="n">
        <v>4</v>
      </c>
      <c r="D7366" s="7" t="n">
        <v>3</v>
      </c>
      <c r="E7366" s="7" t="n">
        <v>8.5</v>
      </c>
      <c r="F7366" s="7" t="n">
        <v>84.8399963378906</v>
      </c>
      <c r="G7366" s="7" t="n">
        <v>0</v>
      </c>
      <c r="H7366" s="7" t="n">
        <v>0</v>
      </c>
      <c r="I7366" s="7" t="n">
        <v>1</v>
      </c>
    </row>
    <row r="7367" spans="1:18">
      <c r="A7367" t="s">
        <v>4</v>
      </c>
      <c r="B7367" s="4" t="s">
        <v>5</v>
      </c>
      <c r="C7367" s="4" t="s">
        <v>7</v>
      </c>
      <c r="D7367" s="4" t="s">
        <v>7</v>
      </c>
      <c r="E7367" s="4" t="s">
        <v>10</v>
      </c>
      <c r="F7367" s="4" t="s">
        <v>9</v>
      </c>
    </row>
    <row r="7368" spans="1:18">
      <c r="A7368" t="n">
        <v>68856</v>
      </c>
      <c r="B7368" s="55" t="n">
        <v>45</v>
      </c>
      <c r="C7368" s="7" t="n">
        <v>5</v>
      </c>
      <c r="D7368" s="7" t="n">
        <v>3</v>
      </c>
      <c r="E7368" s="7" t="n">
        <v>2.5</v>
      </c>
      <c r="F7368" s="7" t="n">
        <v>0</v>
      </c>
    </row>
    <row r="7369" spans="1:18">
      <c r="A7369" t="s">
        <v>4</v>
      </c>
      <c r="B7369" s="4" t="s">
        <v>5</v>
      </c>
      <c r="C7369" s="4" t="s">
        <v>7</v>
      </c>
      <c r="D7369" s="4" t="s">
        <v>7</v>
      </c>
      <c r="E7369" s="4" t="s">
        <v>10</v>
      </c>
      <c r="F7369" s="4" t="s">
        <v>9</v>
      </c>
    </row>
    <row r="7370" spans="1:18">
      <c r="A7370" t="n">
        <v>68865</v>
      </c>
      <c r="B7370" s="55" t="n">
        <v>45</v>
      </c>
      <c r="C7370" s="7" t="n">
        <v>11</v>
      </c>
      <c r="D7370" s="7" t="n">
        <v>3</v>
      </c>
      <c r="E7370" s="7" t="n">
        <v>40</v>
      </c>
      <c r="F7370" s="7" t="n">
        <v>0</v>
      </c>
    </row>
    <row r="7371" spans="1:18">
      <c r="A7371" t="s">
        <v>4</v>
      </c>
      <c r="B7371" s="4" t="s">
        <v>5</v>
      </c>
      <c r="C7371" s="4" t="s">
        <v>9</v>
      </c>
      <c r="D7371" s="4" t="s">
        <v>10</v>
      </c>
      <c r="E7371" s="4" t="s">
        <v>10</v>
      </c>
      <c r="F7371" s="4" t="s">
        <v>10</v>
      </c>
      <c r="G7371" s="4" t="s">
        <v>10</v>
      </c>
    </row>
    <row r="7372" spans="1:18">
      <c r="A7372" t="n">
        <v>68874</v>
      </c>
      <c r="B7372" s="42" t="n">
        <v>46</v>
      </c>
      <c r="C7372" s="7" t="n">
        <v>0</v>
      </c>
      <c r="D7372" s="7" t="n">
        <v>-10.7399997711182</v>
      </c>
      <c r="E7372" s="7" t="n">
        <v>0</v>
      </c>
      <c r="F7372" s="7" t="n">
        <v>-42.5499992370605</v>
      </c>
      <c r="G7372" s="7" t="n">
        <v>9.5</v>
      </c>
    </row>
    <row r="7373" spans="1:18">
      <c r="A7373" t="s">
        <v>4</v>
      </c>
      <c r="B7373" s="4" t="s">
        <v>5</v>
      </c>
      <c r="C7373" s="4" t="s">
        <v>9</v>
      </c>
      <c r="D7373" s="4" t="s">
        <v>7</v>
      </c>
      <c r="E7373" s="4" t="s">
        <v>12</v>
      </c>
      <c r="F7373" s="4" t="s">
        <v>10</v>
      </c>
      <c r="G7373" s="4" t="s">
        <v>10</v>
      </c>
      <c r="H7373" s="4" t="s">
        <v>10</v>
      </c>
    </row>
    <row r="7374" spans="1:18">
      <c r="A7374" t="n">
        <v>68893</v>
      </c>
      <c r="B7374" s="45" t="n">
        <v>48</v>
      </c>
      <c r="C7374" s="7" t="n">
        <v>0</v>
      </c>
      <c r="D7374" s="7" t="n">
        <v>0</v>
      </c>
      <c r="E7374" s="7" t="s">
        <v>228</v>
      </c>
      <c r="F7374" s="7" t="n">
        <v>0</v>
      </c>
      <c r="G7374" s="7" t="n">
        <v>1</v>
      </c>
      <c r="H7374" s="7" t="n">
        <v>1.40129846432482e-45</v>
      </c>
    </row>
    <row r="7375" spans="1:18">
      <c r="A7375" t="s">
        <v>4</v>
      </c>
      <c r="B7375" s="4" t="s">
        <v>5</v>
      </c>
      <c r="C7375" s="4" t="s">
        <v>7</v>
      </c>
      <c r="D7375" s="4" t="s">
        <v>9</v>
      </c>
    </row>
    <row r="7376" spans="1:18">
      <c r="A7376" t="n">
        <v>68918</v>
      </c>
      <c r="B7376" s="25" t="n">
        <v>58</v>
      </c>
      <c r="C7376" s="7" t="n">
        <v>255</v>
      </c>
      <c r="D7376" s="7" t="n">
        <v>0</v>
      </c>
    </row>
    <row r="7377" spans="1:9">
      <c r="A7377" t="s">
        <v>4</v>
      </c>
      <c r="B7377" s="4" t="s">
        <v>5</v>
      </c>
      <c r="C7377" s="4" t="s">
        <v>9</v>
      </c>
    </row>
    <row r="7378" spans="1:9">
      <c r="A7378" t="n">
        <v>68922</v>
      </c>
      <c r="B7378" s="26" t="n">
        <v>16</v>
      </c>
      <c r="C7378" s="7" t="n">
        <v>300</v>
      </c>
    </row>
    <row r="7379" spans="1:9">
      <c r="A7379" t="s">
        <v>4</v>
      </c>
      <c r="B7379" s="4" t="s">
        <v>5</v>
      </c>
      <c r="C7379" s="4" t="s">
        <v>7</v>
      </c>
      <c r="D7379" s="4" t="s">
        <v>9</v>
      </c>
      <c r="E7379" s="4" t="s">
        <v>12</v>
      </c>
    </row>
    <row r="7380" spans="1:9">
      <c r="A7380" t="n">
        <v>68925</v>
      </c>
      <c r="B7380" s="30" t="n">
        <v>51</v>
      </c>
      <c r="C7380" s="7" t="n">
        <v>4</v>
      </c>
      <c r="D7380" s="7" t="n">
        <v>0</v>
      </c>
      <c r="E7380" s="7" t="s">
        <v>325</v>
      </c>
    </row>
    <row r="7381" spans="1:9">
      <c r="A7381" t="s">
        <v>4</v>
      </c>
      <c r="B7381" s="4" t="s">
        <v>5</v>
      </c>
      <c r="C7381" s="4" t="s">
        <v>9</v>
      </c>
    </row>
    <row r="7382" spans="1:9">
      <c r="A7382" t="n">
        <v>68939</v>
      </c>
      <c r="B7382" s="26" t="n">
        <v>16</v>
      </c>
      <c r="C7382" s="7" t="n">
        <v>0</v>
      </c>
    </row>
    <row r="7383" spans="1:9">
      <c r="A7383" t="s">
        <v>4</v>
      </c>
      <c r="B7383" s="4" t="s">
        <v>5</v>
      </c>
      <c r="C7383" s="4" t="s">
        <v>9</v>
      </c>
      <c r="D7383" s="4" t="s">
        <v>7</v>
      </c>
      <c r="E7383" s="4" t="s">
        <v>11</v>
      </c>
      <c r="F7383" s="4" t="s">
        <v>52</v>
      </c>
      <c r="G7383" s="4" t="s">
        <v>7</v>
      </c>
      <c r="H7383" s="4" t="s">
        <v>7</v>
      </c>
      <c r="I7383" s="4" t="s">
        <v>7</v>
      </c>
      <c r="J7383" s="4" t="s">
        <v>11</v>
      </c>
      <c r="K7383" s="4" t="s">
        <v>52</v>
      </c>
      <c r="L7383" s="4" t="s">
        <v>7</v>
      </c>
      <c r="M7383" s="4" t="s">
        <v>7</v>
      </c>
      <c r="N7383" s="4" t="s">
        <v>7</v>
      </c>
      <c r="O7383" s="4" t="s">
        <v>11</v>
      </c>
      <c r="P7383" s="4" t="s">
        <v>52</v>
      </c>
      <c r="Q7383" s="4" t="s">
        <v>7</v>
      </c>
      <c r="R7383" s="4" t="s">
        <v>7</v>
      </c>
    </row>
    <row r="7384" spans="1:9">
      <c r="A7384" t="n">
        <v>68942</v>
      </c>
      <c r="B7384" s="31" t="n">
        <v>26</v>
      </c>
      <c r="C7384" s="7" t="n">
        <v>0</v>
      </c>
      <c r="D7384" s="7" t="n">
        <v>17</v>
      </c>
      <c r="E7384" s="7" t="n">
        <v>62202</v>
      </c>
      <c r="F7384" s="7" t="s">
        <v>775</v>
      </c>
      <c r="G7384" s="7" t="n">
        <v>2</v>
      </c>
      <c r="H7384" s="7" t="n">
        <v>3</v>
      </c>
      <c r="I7384" s="7" t="n">
        <v>17</v>
      </c>
      <c r="J7384" s="7" t="n">
        <v>62203</v>
      </c>
      <c r="K7384" s="7" t="s">
        <v>776</v>
      </c>
      <c r="L7384" s="7" t="n">
        <v>2</v>
      </c>
      <c r="M7384" s="7" t="n">
        <v>3</v>
      </c>
      <c r="N7384" s="7" t="n">
        <v>17</v>
      </c>
      <c r="O7384" s="7" t="n">
        <v>62204</v>
      </c>
      <c r="P7384" s="7" t="s">
        <v>777</v>
      </c>
      <c r="Q7384" s="7" t="n">
        <v>2</v>
      </c>
      <c r="R7384" s="7" t="n">
        <v>0</v>
      </c>
    </row>
    <row r="7385" spans="1:9">
      <c r="A7385" t="s">
        <v>4</v>
      </c>
      <c r="B7385" s="4" t="s">
        <v>5</v>
      </c>
    </row>
    <row r="7386" spans="1:9">
      <c r="A7386" t="n">
        <v>69165</v>
      </c>
      <c r="B7386" s="32" t="n">
        <v>28</v>
      </c>
    </row>
    <row r="7387" spans="1:9">
      <c r="A7387" t="s">
        <v>4</v>
      </c>
      <c r="B7387" s="4" t="s">
        <v>5</v>
      </c>
      <c r="C7387" s="4" t="s">
        <v>9</v>
      </c>
      <c r="D7387" s="4" t="s">
        <v>9</v>
      </c>
      <c r="E7387" s="4" t="s">
        <v>9</v>
      </c>
    </row>
    <row r="7388" spans="1:9">
      <c r="A7388" t="n">
        <v>69166</v>
      </c>
      <c r="B7388" s="63" t="n">
        <v>61</v>
      </c>
      <c r="C7388" s="7" t="n">
        <v>0</v>
      </c>
      <c r="D7388" s="7" t="n">
        <v>65533</v>
      </c>
      <c r="E7388" s="7" t="n">
        <v>1000</v>
      </c>
    </row>
    <row r="7389" spans="1:9">
      <c r="A7389" t="s">
        <v>4</v>
      </c>
      <c r="B7389" s="4" t="s">
        <v>5</v>
      </c>
      <c r="C7389" s="4" t="s">
        <v>7</v>
      </c>
      <c r="D7389" s="4" t="s">
        <v>9</v>
      </c>
      <c r="E7389" s="4" t="s">
        <v>12</v>
      </c>
    </row>
    <row r="7390" spans="1:9">
      <c r="A7390" t="n">
        <v>69173</v>
      </c>
      <c r="B7390" s="30" t="n">
        <v>51</v>
      </c>
      <c r="C7390" s="7" t="n">
        <v>4</v>
      </c>
      <c r="D7390" s="7" t="n">
        <v>22</v>
      </c>
      <c r="E7390" s="7" t="s">
        <v>778</v>
      </c>
    </row>
    <row r="7391" spans="1:9">
      <c r="A7391" t="s">
        <v>4</v>
      </c>
      <c r="B7391" s="4" t="s">
        <v>5</v>
      </c>
      <c r="C7391" s="4" t="s">
        <v>9</v>
      </c>
    </row>
    <row r="7392" spans="1:9">
      <c r="A7392" t="n">
        <v>69187</v>
      </c>
      <c r="B7392" s="26" t="n">
        <v>16</v>
      </c>
      <c r="C7392" s="7" t="n">
        <v>0</v>
      </c>
    </row>
    <row r="7393" spans="1:18">
      <c r="A7393" t="s">
        <v>4</v>
      </c>
      <c r="B7393" s="4" t="s">
        <v>5</v>
      </c>
      <c r="C7393" s="4" t="s">
        <v>9</v>
      </c>
      <c r="D7393" s="4" t="s">
        <v>7</v>
      </c>
      <c r="E7393" s="4" t="s">
        <v>11</v>
      </c>
      <c r="F7393" s="4" t="s">
        <v>52</v>
      </c>
      <c r="G7393" s="4" t="s">
        <v>7</v>
      </c>
      <c r="H7393" s="4" t="s">
        <v>7</v>
      </c>
    </row>
    <row r="7394" spans="1:18">
      <c r="A7394" t="n">
        <v>69190</v>
      </c>
      <c r="B7394" s="31" t="n">
        <v>26</v>
      </c>
      <c r="C7394" s="7" t="n">
        <v>22</v>
      </c>
      <c r="D7394" s="7" t="n">
        <v>17</v>
      </c>
      <c r="E7394" s="7" t="n">
        <v>30361</v>
      </c>
      <c r="F7394" s="7" t="s">
        <v>779</v>
      </c>
      <c r="G7394" s="7" t="n">
        <v>2</v>
      </c>
      <c r="H7394" s="7" t="n">
        <v>0</v>
      </c>
    </row>
    <row r="7395" spans="1:18">
      <c r="A7395" t="s">
        <v>4</v>
      </c>
      <c r="B7395" s="4" t="s">
        <v>5</v>
      </c>
      <c r="C7395" s="4" t="s">
        <v>9</v>
      </c>
      <c r="D7395" s="4" t="s">
        <v>9</v>
      </c>
      <c r="E7395" s="4" t="s">
        <v>10</v>
      </c>
      <c r="F7395" s="4" t="s">
        <v>10</v>
      </c>
      <c r="G7395" s="4" t="s">
        <v>10</v>
      </c>
      <c r="H7395" s="4" t="s">
        <v>10</v>
      </c>
      <c r="I7395" s="4" t="s">
        <v>7</v>
      </c>
      <c r="J7395" s="4" t="s">
        <v>9</v>
      </c>
    </row>
    <row r="7396" spans="1:18">
      <c r="A7396" t="n">
        <v>69208</v>
      </c>
      <c r="B7396" s="66" t="n">
        <v>55</v>
      </c>
      <c r="C7396" s="7" t="n">
        <v>0</v>
      </c>
      <c r="D7396" s="7" t="n">
        <v>65533</v>
      </c>
      <c r="E7396" s="7" t="n">
        <v>-9.86999988555908</v>
      </c>
      <c r="F7396" s="7" t="n">
        <v>0</v>
      </c>
      <c r="G7396" s="7" t="n">
        <v>-41.9500007629395</v>
      </c>
      <c r="H7396" s="7" t="n">
        <v>1.20000004768372</v>
      </c>
      <c r="I7396" s="7" t="n">
        <v>1</v>
      </c>
      <c r="J7396" s="7" t="n">
        <v>0</v>
      </c>
    </row>
    <row r="7397" spans="1:18">
      <c r="A7397" t="s">
        <v>4</v>
      </c>
      <c r="B7397" s="4" t="s">
        <v>5</v>
      </c>
      <c r="C7397" s="4" t="s">
        <v>9</v>
      </c>
    </row>
    <row r="7398" spans="1:18">
      <c r="A7398" t="n">
        <v>69232</v>
      </c>
      <c r="B7398" s="26" t="n">
        <v>16</v>
      </c>
      <c r="C7398" s="7" t="n">
        <v>800</v>
      </c>
    </row>
    <row r="7399" spans="1:18">
      <c r="A7399" t="s">
        <v>4</v>
      </c>
      <c r="B7399" s="4" t="s">
        <v>5</v>
      </c>
      <c r="C7399" s="4" t="s">
        <v>7</v>
      </c>
      <c r="D7399" s="4" t="s">
        <v>9</v>
      </c>
      <c r="E7399" s="4" t="s">
        <v>12</v>
      </c>
      <c r="F7399" s="4" t="s">
        <v>12</v>
      </c>
      <c r="G7399" s="4" t="s">
        <v>12</v>
      </c>
      <c r="H7399" s="4" t="s">
        <v>12</v>
      </c>
    </row>
    <row r="7400" spans="1:18">
      <c r="A7400" t="n">
        <v>69235</v>
      </c>
      <c r="B7400" s="30" t="n">
        <v>51</v>
      </c>
      <c r="C7400" s="7" t="n">
        <v>3</v>
      </c>
      <c r="D7400" s="7" t="n">
        <v>0</v>
      </c>
      <c r="E7400" s="7" t="s">
        <v>262</v>
      </c>
      <c r="F7400" s="7" t="s">
        <v>246</v>
      </c>
      <c r="G7400" s="7" t="s">
        <v>245</v>
      </c>
      <c r="H7400" s="7" t="s">
        <v>246</v>
      </c>
    </row>
    <row r="7401" spans="1:18">
      <c r="A7401" t="s">
        <v>4</v>
      </c>
      <c r="B7401" s="4" t="s">
        <v>5</v>
      </c>
      <c r="C7401" s="4" t="s">
        <v>9</v>
      </c>
      <c r="D7401" s="4" t="s">
        <v>7</v>
      </c>
      <c r="E7401" s="4" t="s">
        <v>10</v>
      </c>
      <c r="F7401" s="4" t="s">
        <v>9</v>
      </c>
    </row>
    <row r="7402" spans="1:18">
      <c r="A7402" t="n">
        <v>69248</v>
      </c>
      <c r="B7402" s="47" t="n">
        <v>59</v>
      </c>
      <c r="C7402" s="7" t="n">
        <v>0</v>
      </c>
      <c r="D7402" s="7" t="n">
        <v>13</v>
      </c>
      <c r="E7402" s="7" t="n">
        <v>0.150000005960464</v>
      </c>
      <c r="F7402" s="7" t="n">
        <v>0</v>
      </c>
    </row>
    <row r="7403" spans="1:18">
      <c r="A7403" t="s">
        <v>4</v>
      </c>
      <c r="B7403" s="4" t="s">
        <v>5</v>
      </c>
      <c r="C7403" s="4" t="s">
        <v>9</v>
      </c>
    </row>
    <row r="7404" spans="1:18">
      <c r="A7404" t="n">
        <v>69258</v>
      </c>
      <c r="B7404" s="26" t="n">
        <v>16</v>
      </c>
      <c r="C7404" s="7" t="n">
        <v>1000</v>
      </c>
    </row>
    <row r="7405" spans="1:18">
      <c r="A7405" t="s">
        <v>4</v>
      </c>
      <c r="B7405" s="4" t="s">
        <v>5</v>
      </c>
      <c r="C7405" s="4" t="s">
        <v>9</v>
      </c>
      <c r="D7405" s="4" t="s">
        <v>7</v>
      </c>
    </row>
    <row r="7406" spans="1:18">
      <c r="A7406" t="n">
        <v>69261</v>
      </c>
      <c r="B7406" s="60" t="n">
        <v>89</v>
      </c>
      <c r="C7406" s="7" t="n">
        <v>22</v>
      </c>
      <c r="D7406" s="7" t="n">
        <v>0</v>
      </c>
    </row>
    <row r="7407" spans="1:18">
      <c r="A7407" t="s">
        <v>4</v>
      </c>
      <c r="B7407" s="4" t="s">
        <v>5</v>
      </c>
      <c r="C7407" s="4" t="s">
        <v>9</v>
      </c>
      <c r="D7407" s="4" t="s">
        <v>7</v>
      </c>
      <c r="E7407" s="4" t="s">
        <v>12</v>
      </c>
      <c r="F7407" s="4" t="s">
        <v>10</v>
      </c>
      <c r="G7407" s="4" t="s">
        <v>10</v>
      </c>
      <c r="H7407" s="4" t="s">
        <v>10</v>
      </c>
    </row>
    <row r="7408" spans="1:18">
      <c r="A7408" t="n">
        <v>69265</v>
      </c>
      <c r="B7408" s="45" t="n">
        <v>48</v>
      </c>
      <c r="C7408" s="7" t="n">
        <v>0</v>
      </c>
      <c r="D7408" s="7" t="n">
        <v>0</v>
      </c>
      <c r="E7408" s="7" t="s">
        <v>206</v>
      </c>
      <c r="F7408" s="7" t="n">
        <v>-1</v>
      </c>
      <c r="G7408" s="7" t="n">
        <v>1</v>
      </c>
      <c r="H7408" s="7" t="n">
        <v>0</v>
      </c>
    </row>
    <row r="7409" spans="1:10">
      <c r="A7409" t="s">
        <v>4</v>
      </c>
      <c r="B7409" s="4" t="s">
        <v>5</v>
      </c>
      <c r="C7409" s="4" t="s">
        <v>7</v>
      </c>
      <c r="D7409" s="4" t="s">
        <v>9</v>
      </c>
      <c r="E7409" s="4" t="s">
        <v>12</v>
      </c>
    </row>
    <row r="7410" spans="1:10">
      <c r="A7410" t="n">
        <v>69296</v>
      </c>
      <c r="B7410" s="30" t="n">
        <v>51</v>
      </c>
      <c r="C7410" s="7" t="n">
        <v>4</v>
      </c>
      <c r="D7410" s="7" t="n">
        <v>0</v>
      </c>
      <c r="E7410" s="7" t="s">
        <v>278</v>
      </c>
    </row>
    <row r="7411" spans="1:10">
      <c r="A7411" t="s">
        <v>4</v>
      </c>
      <c r="B7411" s="4" t="s">
        <v>5</v>
      </c>
      <c r="C7411" s="4" t="s">
        <v>9</v>
      </c>
    </row>
    <row r="7412" spans="1:10">
      <c r="A7412" t="n">
        <v>69310</v>
      </c>
      <c r="B7412" s="26" t="n">
        <v>16</v>
      </c>
      <c r="C7412" s="7" t="n">
        <v>0</v>
      </c>
    </row>
    <row r="7413" spans="1:10">
      <c r="A7413" t="s">
        <v>4</v>
      </c>
      <c r="B7413" s="4" t="s">
        <v>5</v>
      </c>
      <c r="C7413" s="4" t="s">
        <v>9</v>
      </c>
      <c r="D7413" s="4" t="s">
        <v>7</v>
      </c>
      <c r="E7413" s="4" t="s">
        <v>11</v>
      </c>
      <c r="F7413" s="4" t="s">
        <v>52</v>
      </c>
      <c r="G7413" s="4" t="s">
        <v>7</v>
      </c>
      <c r="H7413" s="4" t="s">
        <v>7</v>
      </c>
    </row>
    <row r="7414" spans="1:10">
      <c r="A7414" t="n">
        <v>69313</v>
      </c>
      <c r="B7414" s="31" t="n">
        <v>26</v>
      </c>
      <c r="C7414" s="7" t="n">
        <v>0</v>
      </c>
      <c r="D7414" s="7" t="n">
        <v>17</v>
      </c>
      <c r="E7414" s="7" t="n">
        <v>62205</v>
      </c>
      <c r="F7414" s="7" t="s">
        <v>780</v>
      </c>
      <c r="G7414" s="7" t="n">
        <v>2</v>
      </c>
      <c r="H7414" s="7" t="n">
        <v>0</v>
      </c>
    </row>
    <row r="7415" spans="1:10">
      <c r="A7415" t="s">
        <v>4</v>
      </c>
      <c r="B7415" s="4" t="s">
        <v>5</v>
      </c>
    </row>
    <row r="7416" spans="1:10">
      <c r="A7416" t="n">
        <v>69333</v>
      </c>
      <c r="B7416" s="32" t="n">
        <v>28</v>
      </c>
    </row>
    <row r="7417" spans="1:10">
      <c r="A7417" t="s">
        <v>4</v>
      </c>
      <c r="B7417" s="4" t="s">
        <v>5</v>
      </c>
      <c r="C7417" s="4" t="s">
        <v>7</v>
      </c>
      <c r="D7417" s="4" t="s">
        <v>9</v>
      </c>
      <c r="E7417" s="4" t="s">
        <v>10</v>
      </c>
    </row>
    <row r="7418" spans="1:10">
      <c r="A7418" t="n">
        <v>69334</v>
      </c>
      <c r="B7418" s="25" t="n">
        <v>58</v>
      </c>
      <c r="C7418" s="7" t="n">
        <v>101</v>
      </c>
      <c r="D7418" s="7" t="n">
        <v>500</v>
      </c>
      <c r="E7418" s="7" t="n">
        <v>1</v>
      </c>
    </row>
    <row r="7419" spans="1:10">
      <c r="A7419" t="s">
        <v>4</v>
      </c>
      <c r="B7419" s="4" t="s">
        <v>5</v>
      </c>
      <c r="C7419" s="4" t="s">
        <v>7</v>
      </c>
      <c r="D7419" s="4" t="s">
        <v>9</v>
      </c>
    </row>
    <row r="7420" spans="1:10">
      <c r="A7420" t="n">
        <v>69342</v>
      </c>
      <c r="B7420" s="25" t="n">
        <v>58</v>
      </c>
      <c r="C7420" s="7" t="n">
        <v>254</v>
      </c>
      <c r="D7420" s="7" t="n">
        <v>0</v>
      </c>
    </row>
    <row r="7421" spans="1:10">
      <c r="A7421" t="s">
        <v>4</v>
      </c>
      <c r="B7421" s="4" t="s">
        <v>5</v>
      </c>
      <c r="C7421" s="4" t="s">
        <v>7</v>
      </c>
      <c r="D7421" s="4" t="s">
        <v>7</v>
      </c>
      <c r="E7421" s="4" t="s">
        <v>10</v>
      </c>
      <c r="F7421" s="4" t="s">
        <v>10</v>
      </c>
      <c r="G7421" s="4" t="s">
        <v>10</v>
      </c>
      <c r="H7421" s="4" t="s">
        <v>9</v>
      </c>
    </row>
    <row r="7422" spans="1:10">
      <c r="A7422" t="n">
        <v>69346</v>
      </c>
      <c r="B7422" s="55" t="n">
        <v>45</v>
      </c>
      <c r="C7422" s="7" t="n">
        <v>2</v>
      </c>
      <c r="D7422" s="7" t="n">
        <v>3</v>
      </c>
      <c r="E7422" s="7" t="n">
        <v>-10.1999998092651</v>
      </c>
      <c r="F7422" s="7" t="n">
        <v>1.17999994754791</v>
      </c>
      <c r="G7422" s="7" t="n">
        <v>-41.3600006103516</v>
      </c>
      <c r="H7422" s="7" t="n">
        <v>0</v>
      </c>
    </row>
    <row r="7423" spans="1:10">
      <c r="A7423" t="s">
        <v>4</v>
      </c>
      <c r="B7423" s="4" t="s">
        <v>5</v>
      </c>
      <c r="C7423" s="4" t="s">
        <v>7</v>
      </c>
      <c r="D7423" s="4" t="s">
        <v>7</v>
      </c>
      <c r="E7423" s="4" t="s">
        <v>10</v>
      </c>
      <c r="F7423" s="4" t="s">
        <v>10</v>
      </c>
      <c r="G7423" s="4" t="s">
        <v>10</v>
      </c>
      <c r="H7423" s="4" t="s">
        <v>9</v>
      </c>
      <c r="I7423" s="4" t="s">
        <v>7</v>
      </c>
    </row>
    <row r="7424" spans="1:10">
      <c r="A7424" t="n">
        <v>69363</v>
      </c>
      <c r="B7424" s="55" t="n">
        <v>45</v>
      </c>
      <c r="C7424" s="7" t="n">
        <v>4</v>
      </c>
      <c r="D7424" s="7" t="n">
        <v>3</v>
      </c>
      <c r="E7424" s="7" t="n">
        <v>4.67999982833862</v>
      </c>
      <c r="F7424" s="7" t="n">
        <v>263.790008544922</v>
      </c>
      <c r="G7424" s="7" t="n">
        <v>0</v>
      </c>
      <c r="H7424" s="7" t="n">
        <v>0</v>
      </c>
      <c r="I7424" s="7" t="n">
        <v>1</v>
      </c>
    </row>
    <row r="7425" spans="1:9">
      <c r="A7425" t="s">
        <v>4</v>
      </c>
      <c r="B7425" s="4" t="s">
        <v>5</v>
      </c>
      <c r="C7425" s="4" t="s">
        <v>7</v>
      </c>
      <c r="D7425" s="4" t="s">
        <v>7</v>
      </c>
      <c r="E7425" s="4" t="s">
        <v>10</v>
      </c>
      <c r="F7425" s="4" t="s">
        <v>9</v>
      </c>
    </row>
    <row r="7426" spans="1:9">
      <c r="A7426" t="n">
        <v>69381</v>
      </c>
      <c r="B7426" s="55" t="n">
        <v>45</v>
      </c>
      <c r="C7426" s="7" t="n">
        <v>5</v>
      </c>
      <c r="D7426" s="7" t="n">
        <v>3</v>
      </c>
      <c r="E7426" s="7" t="n">
        <v>3.09999990463257</v>
      </c>
      <c r="F7426" s="7" t="n">
        <v>0</v>
      </c>
    </row>
    <row r="7427" spans="1:9">
      <c r="A7427" t="s">
        <v>4</v>
      </c>
      <c r="B7427" s="4" t="s">
        <v>5</v>
      </c>
      <c r="C7427" s="4" t="s">
        <v>7</v>
      </c>
      <c r="D7427" s="4" t="s">
        <v>7</v>
      </c>
      <c r="E7427" s="4" t="s">
        <v>10</v>
      </c>
      <c r="F7427" s="4" t="s">
        <v>9</v>
      </c>
    </row>
    <row r="7428" spans="1:9">
      <c r="A7428" t="n">
        <v>69390</v>
      </c>
      <c r="B7428" s="55" t="n">
        <v>45</v>
      </c>
      <c r="C7428" s="7" t="n">
        <v>5</v>
      </c>
      <c r="D7428" s="7" t="n">
        <v>3</v>
      </c>
      <c r="E7428" s="7" t="n">
        <v>2.90000009536743</v>
      </c>
      <c r="F7428" s="7" t="n">
        <v>30000</v>
      </c>
    </row>
    <row r="7429" spans="1:9">
      <c r="A7429" t="s">
        <v>4</v>
      </c>
      <c r="B7429" s="4" t="s">
        <v>5</v>
      </c>
      <c r="C7429" s="4" t="s">
        <v>7</v>
      </c>
      <c r="D7429" s="4" t="s">
        <v>7</v>
      </c>
      <c r="E7429" s="4" t="s">
        <v>10</v>
      </c>
      <c r="F7429" s="4" t="s">
        <v>9</v>
      </c>
    </row>
    <row r="7430" spans="1:9">
      <c r="A7430" t="n">
        <v>69399</v>
      </c>
      <c r="B7430" s="55" t="n">
        <v>45</v>
      </c>
      <c r="C7430" s="7" t="n">
        <v>11</v>
      </c>
      <c r="D7430" s="7" t="n">
        <v>3</v>
      </c>
      <c r="E7430" s="7" t="n">
        <v>40</v>
      </c>
      <c r="F7430" s="7" t="n">
        <v>0</v>
      </c>
    </row>
    <row r="7431" spans="1:9">
      <c r="A7431" t="s">
        <v>4</v>
      </c>
      <c r="B7431" s="4" t="s">
        <v>5</v>
      </c>
      <c r="C7431" s="4" t="s">
        <v>7</v>
      </c>
      <c r="D7431" s="4" t="s">
        <v>9</v>
      </c>
      <c r="E7431" s="4" t="s">
        <v>12</v>
      </c>
      <c r="F7431" s="4" t="s">
        <v>12</v>
      </c>
      <c r="G7431" s="4" t="s">
        <v>12</v>
      </c>
      <c r="H7431" s="4" t="s">
        <v>12</v>
      </c>
    </row>
    <row r="7432" spans="1:9">
      <c r="A7432" t="n">
        <v>69408</v>
      </c>
      <c r="B7432" s="30" t="n">
        <v>51</v>
      </c>
      <c r="C7432" s="7" t="n">
        <v>3</v>
      </c>
      <c r="D7432" s="7" t="n">
        <v>0</v>
      </c>
      <c r="E7432" s="7" t="s">
        <v>263</v>
      </c>
      <c r="F7432" s="7" t="s">
        <v>246</v>
      </c>
      <c r="G7432" s="7" t="s">
        <v>245</v>
      </c>
      <c r="H7432" s="7" t="s">
        <v>246</v>
      </c>
    </row>
    <row r="7433" spans="1:9">
      <c r="A7433" t="s">
        <v>4</v>
      </c>
      <c r="B7433" s="4" t="s">
        <v>5</v>
      </c>
      <c r="C7433" s="4" t="s">
        <v>9</v>
      </c>
      <c r="D7433" s="4" t="s">
        <v>9</v>
      </c>
      <c r="E7433" s="4" t="s">
        <v>10</v>
      </c>
      <c r="F7433" s="4" t="s">
        <v>7</v>
      </c>
    </row>
    <row r="7434" spans="1:9">
      <c r="A7434" t="n">
        <v>69421</v>
      </c>
      <c r="B7434" s="70" t="n">
        <v>53</v>
      </c>
      <c r="C7434" s="7" t="n">
        <v>0</v>
      </c>
      <c r="D7434" s="7" t="n">
        <v>22</v>
      </c>
      <c r="E7434" s="7" t="n">
        <v>5</v>
      </c>
      <c r="F7434" s="7" t="n">
        <v>0</v>
      </c>
    </row>
    <row r="7435" spans="1:9">
      <c r="A7435" t="s">
        <v>4</v>
      </c>
      <c r="B7435" s="4" t="s">
        <v>5</v>
      </c>
      <c r="C7435" s="4" t="s">
        <v>9</v>
      </c>
      <c r="D7435" s="4" t="s">
        <v>9</v>
      </c>
      <c r="E7435" s="4" t="s">
        <v>9</v>
      </c>
    </row>
    <row r="7436" spans="1:9">
      <c r="A7436" t="n">
        <v>69431</v>
      </c>
      <c r="B7436" s="63" t="n">
        <v>61</v>
      </c>
      <c r="C7436" s="7" t="n">
        <v>0</v>
      </c>
      <c r="D7436" s="7" t="n">
        <v>22</v>
      </c>
      <c r="E7436" s="7" t="n">
        <v>1000</v>
      </c>
    </row>
    <row r="7437" spans="1:9">
      <c r="A7437" t="s">
        <v>4</v>
      </c>
      <c r="B7437" s="4" t="s">
        <v>5</v>
      </c>
      <c r="C7437" s="4" t="s">
        <v>7</v>
      </c>
      <c r="D7437" s="4" t="s">
        <v>9</v>
      </c>
    </row>
    <row r="7438" spans="1:9">
      <c r="A7438" t="n">
        <v>69438</v>
      </c>
      <c r="B7438" s="25" t="n">
        <v>58</v>
      </c>
      <c r="C7438" s="7" t="n">
        <v>255</v>
      </c>
      <c r="D7438" s="7" t="n">
        <v>0</v>
      </c>
    </row>
    <row r="7439" spans="1:9">
      <c r="A7439" t="s">
        <v>4</v>
      </c>
      <c r="B7439" s="4" t="s">
        <v>5</v>
      </c>
      <c r="C7439" s="4" t="s">
        <v>9</v>
      </c>
    </row>
    <row r="7440" spans="1:9">
      <c r="A7440" t="n">
        <v>69442</v>
      </c>
      <c r="B7440" s="69" t="n">
        <v>54</v>
      </c>
      <c r="C7440" s="7" t="n">
        <v>0</v>
      </c>
    </row>
    <row r="7441" spans="1:8">
      <c r="A7441" t="s">
        <v>4</v>
      </c>
      <c r="B7441" s="4" t="s">
        <v>5</v>
      </c>
      <c r="C7441" s="4" t="s">
        <v>7</v>
      </c>
      <c r="D7441" s="4" t="s">
        <v>9</v>
      </c>
      <c r="E7441" s="4" t="s">
        <v>12</v>
      </c>
    </row>
    <row r="7442" spans="1:8">
      <c r="A7442" t="n">
        <v>69445</v>
      </c>
      <c r="B7442" s="30" t="n">
        <v>51</v>
      </c>
      <c r="C7442" s="7" t="n">
        <v>4</v>
      </c>
      <c r="D7442" s="7" t="n">
        <v>0</v>
      </c>
      <c r="E7442" s="7" t="s">
        <v>278</v>
      </c>
    </row>
    <row r="7443" spans="1:8">
      <c r="A7443" t="s">
        <v>4</v>
      </c>
      <c r="B7443" s="4" t="s">
        <v>5</v>
      </c>
      <c r="C7443" s="4" t="s">
        <v>9</v>
      </c>
    </row>
    <row r="7444" spans="1:8">
      <c r="A7444" t="n">
        <v>69459</v>
      </c>
      <c r="B7444" s="26" t="n">
        <v>16</v>
      </c>
      <c r="C7444" s="7" t="n">
        <v>0</v>
      </c>
    </row>
    <row r="7445" spans="1:8">
      <c r="A7445" t="s">
        <v>4</v>
      </c>
      <c r="B7445" s="4" t="s">
        <v>5</v>
      </c>
      <c r="C7445" s="4" t="s">
        <v>9</v>
      </c>
      <c r="D7445" s="4" t="s">
        <v>7</v>
      </c>
      <c r="E7445" s="4" t="s">
        <v>11</v>
      </c>
      <c r="F7445" s="4" t="s">
        <v>52</v>
      </c>
      <c r="G7445" s="4" t="s">
        <v>7</v>
      </c>
      <c r="H7445" s="4" t="s">
        <v>7</v>
      </c>
      <c r="I7445" s="4" t="s">
        <v>7</v>
      </c>
      <c r="J7445" s="4" t="s">
        <v>11</v>
      </c>
      <c r="K7445" s="4" t="s">
        <v>52</v>
      </c>
      <c r="L7445" s="4" t="s">
        <v>7</v>
      </c>
      <c r="M7445" s="4" t="s">
        <v>7</v>
      </c>
      <c r="N7445" s="4" t="s">
        <v>7</v>
      </c>
      <c r="O7445" s="4" t="s">
        <v>11</v>
      </c>
      <c r="P7445" s="4" t="s">
        <v>52</v>
      </c>
      <c r="Q7445" s="4" t="s">
        <v>7</v>
      </c>
      <c r="R7445" s="4" t="s">
        <v>7</v>
      </c>
    </row>
    <row r="7446" spans="1:8">
      <c r="A7446" t="n">
        <v>69462</v>
      </c>
      <c r="B7446" s="31" t="n">
        <v>26</v>
      </c>
      <c r="C7446" s="7" t="n">
        <v>0</v>
      </c>
      <c r="D7446" s="7" t="n">
        <v>17</v>
      </c>
      <c r="E7446" s="7" t="n">
        <v>62206</v>
      </c>
      <c r="F7446" s="7" t="s">
        <v>781</v>
      </c>
      <c r="G7446" s="7" t="n">
        <v>2</v>
      </c>
      <c r="H7446" s="7" t="n">
        <v>3</v>
      </c>
      <c r="I7446" s="7" t="n">
        <v>17</v>
      </c>
      <c r="J7446" s="7" t="n">
        <v>62207</v>
      </c>
      <c r="K7446" s="7" t="s">
        <v>782</v>
      </c>
      <c r="L7446" s="7" t="n">
        <v>2</v>
      </c>
      <c r="M7446" s="7" t="n">
        <v>3</v>
      </c>
      <c r="N7446" s="7" t="n">
        <v>17</v>
      </c>
      <c r="O7446" s="7" t="n">
        <v>62208</v>
      </c>
      <c r="P7446" s="7" t="s">
        <v>783</v>
      </c>
      <c r="Q7446" s="7" t="n">
        <v>2</v>
      </c>
      <c r="R7446" s="7" t="n">
        <v>0</v>
      </c>
    </row>
    <row r="7447" spans="1:8">
      <c r="A7447" t="s">
        <v>4</v>
      </c>
      <c r="B7447" s="4" t="s">
        <v>5</v>
      </c>
    </row>
    <row r="7448" spans="1:8">
      <c r="A7448" t="n">
        <v>69663</v>
      </c>
      <c r="B7448" s="32" t="n">
        <v>28</v>
      </c>
    </row>
    <row r="7449" spans="1:8">
      <c r="A7449" t="s">
        <v>4</v>
      </c>
      <c r="B7449" s="4" t="s">
        <v>5</v>
      </c>
      <c r="C7449" s="4" t="s">
        <v>7</v>
      </c>
      <c r="D7449" s="4" t="s">
        <v>9</v>
      </c>
      <c r="E7449" s="4" t="s">
        <v>12</v>
      </c>
    </row>
    <row r="7450" spans="1:8">
      <c r="A7450" t="n">
        <v>69664</v>
      </c>
      <c r="B7450" s="30" t="n">
        <v>51</v>
      </c>
      <c r="C7450" s="7" t="n">
        <v>4</v>
      </c>
      <c r="D7450" s="7" t="n">
        <v>22</v>
      </c>
      <c r="E7450" s="7" t="s">
        <v>51</v>
      </c>
    </row>
    <row r="7451" spans="1:8">
      <c r="A7451" t="s">
        <v>4</v>
      </c>
      <c r="B7451" s="4" t="s">
        <v>5</v>
      </c>
      <c r="C7451" s="4" t="s">
        <v>9</v>
      </c>
    </row>
    <row r="7452" spans="1:8">
      <c r="A7452" t="n">
        <v>69679</v>
      </c>
      <c r="B7452" s="26" t="n">
        <v>16</v>
      </c>
      <c r="C7452" s="7" t="n">
        <v>0</v>
      </c>
    </row>
    <row r="7453" spans="1:8">
      <c r="A7453" t="s">
        <v>4</v>
      </c>
      <c r="B7453" s="4" t="s">
        <v>5</v>
      </c>
      <c r="C7453" s="4" t="s">
        <v>9</v>
      </c>
      <c r="D7453" s="4" t="s">
        <v>7</v>
      </c>
      <c r="E7453" s="4" t="s">
        <v>11</v>
      </c>
      <c r="F7453" s="4" t="s">
        <v>52</v>
      </c>
      <c r="G7453" s="4" t="s">
        <v>7</v>
      </c>
      <c r="H7453" s="4" t="s">
        <v>7</v>
      </c>
    </row>
    <row r="7454" spans="1:8">
      <c r="A7454" t="n">
        <v>69682</v>
      </c>
      <c r="B7454" s="31" t="n">
        <v>26</v>
      </c>
      <c r="C7454" s="7" t="n">
        <v>22</v>
      </c>
      <c r="D7454" s="7" t="n">
        <v>17</v>
      </c>
      <c r="E7454" s="7" t="n">
        <v>30362</v>
      </c>
      <c r="F7454" s="7" t="s">
        <v>784</v>
      </c>
      <c r="G7454" s="7" t="n">
        <v>2</v>
      </c>
      <c r="H7454" s="7" t="n">
        <v>0</v>
      </c>
    </row>
    <row r="7455" spans="1:8">
      <c r="A7455" t="s">
        <v>4</v>
      </c>
      <c r="B7455" s="4" t="s">
        <v>5</v>
      </c>
    </row>
    <row r="7456" spans="1:8">
      <c r="A7456" t="n">
        <v>69702</v>
      </c>
      <c r="B7456" s="32" t="n">
        <v>28</v>
      </c>
    </row>
    <row r="7457" spans="1:18">
      <c r="A7457" t="s">
        <v>4</v>
      </c>
      <c r="B7457" s="4" t="s">
        <v>5</v>
      </c>
      <c r="C7457" s="4" t="s">
        <v>9</v>
      </c>
      <c r="D7457" s="4" t="s">
        <v>7</v>
      </c>
      <c r="E7457" s="4" t="s">
        <v>12</v>
      </c>
      <c r="F7457" s="4" t="s">
        <v>10</v>
      </c>
      <c r="G7457" s="4" t="s">
        <v>10</v>
      </c>
      <c r="H7457" s="4" t="s">
        <v>10</v>
      </c>
    </row>
    <row r="7458" spans="1:18">
      <c r="A7458" t="n">
        <v>69703</v>
      </c>
      <c r="B7458" s="45" t="n">
        <v>48</v>
      </c>
      <c r="C7458" s="7" t="n">
        <v>0</v>
      </c>
      <c r="D7458" s="7" t="n">
        <v>0</v>
      </c>
      <c r="E7458" s="7" t="s">
        <v>530</v>
      </c>
      <c r="F7458" s="7" t="n">
        <v>-1</v>
      </c>
      <c r="G7458" s="7" t="n">
        <v>1</v>
      </c>
      <c r="H7458" s="7" t="n">
        <v>0</v>
      </c>
    </row>
    <row r="7459" spans="1:18">
      <c r="A7459" t="s">
        <v>4</v>
      </c>
      <c r="B7459" s="4" t="s">
        <v>5</v>
      </c>
      <c r="C7459" s="4" t="s">
        <v>7</v>
      </c>
      <c r="D7459" s="4" t="s">
        <v>9</v>
      </c>
      <c r="E7459" s="4" t="s">
        <v>12</v>
      </c>
    </row>
    <row r="7460" spans="1:18">
      <c r="A7460" t="n">
        <v>69731</v>
      </c>
      <c r="B7460" s="30" t="n">
        <v>51</v>
      </c>
      <c r="C7460" s="7" t="n">
        <v>4</v>
      </c>
      <c r="D7460" s="7" t="n">
        <v>0</v>
      </c>
      <c r="E7460" s="7" t="s">
        <v>287</v>
      </c>
    </row>
    <row r="7461" spans="1:18">
      <c r="A7461" t="s">
        <v>4</v>
      </c>
      <c r="B7461" s="4" t="s">
        <v>5</v>
      </c>
      <c r="C7461" s="4" t="s">
        <v>9</v>
      </c>
    </row>
    <row r="7462" spans="1:18">
      <c r="A7462" t="n">
        <v>69745</v>
      </c>
      <c r="B7462" s="26" t="n">
        <v>16</v>
      </c>
      <c r="C7462" s="7" t="n">
        <v>0</v>
      </c>
    </row>
    <row r="7463" spans="1:18">
      <c r="A7463" t="s">
        <v>4</v>
      </c>
      <c r="B7463" s="4" t="s">
        <v>5</v>
      </c>
      <c r="C7463" s="4" t="s">
        <v>9</v>
      </c>
      <c r="D7463" s="4" t="s">
        <v>7</v>
      </c>
      <c r="E7463" s="4" t="s">
        <v>11</v>
      </c>
      <c r="F7463" s="4" t="s">
        <v>52</v>
      </c>
      <c r="G7463" s="4" t="s">
        <v>7</v>
      </c>
      <c r="H7463" s="4" t="s">
        <v>7</v>
      </c>
      <c r="I7463" s="4" t="s">
        <v>7</v>
      </c>
      <c r="J7463" s="4" t="s">
        <v>11</v>
      </c>
      <c r="K7463" s="4" t="s">
        <v>52</v>
      </c>
      <c r="L7463" s="4" t="s">
        <v>7</v>
      </c>
      <c r="M7463" s="4" t="s">
        <v>7</v>
      </c>
    </row>
    <row r="7464" spans="1:18">
      <c r="A7464" t="n">
        <v>69748</v>
      </c>
      <c r="B7464" s="31" t="n">
        <v>26</v>
      </c>
      <c r="C7464" s="7" t="n">
        <v>0</v>
      </c>
      <c r="D7464" s="7" t="n">
        <v>17</v>
      </c>
      <c r="E7464" s="7" t="n">
        <v>62209</v>
      </c>
      <c r="F7464" s="7" t="s">
        <v>785</v>
      </c>
      <c r="G7464" s="7" t="n">
        <v>2</v>
      </c>
      <c r="H7464" s="7" t="n">
        <v>3</v>
      </c>
      <c r="I7464" s="7" t="n">
        <v>17</v>
      </c>
      <c r="J7464" s="7" t="n">
        <v>62210</v>
      </c>
      <c r="K7464" s="7" t="s">
        <v>786</v>
      </c>
      <c r="L7464" s="7" t="n">
        <v>2</v>
      </c>
      <c r="M7464" s="7" t="n">
        <v>0</v>
      </c>
    </row>
    <row r="7465" spans="1:18">
      <c r="A7465" t="s">
        <v>4</v>
      </c>
      <c r="B7465" s="4" t="s">
        <v>5</v>
      </c>
    </row>
    <row r="7466" spans="1:18">
      <c r="A7466" t="n">
        <v>69862</v>
      </c>
      <c r="B7466" s="32" t="n">
        <v>28</v>
      </c>
    </row>
    <row r="7467" spans="1:18">
      <c r="A7467" t="s">
        <v>4</v>
      </c>
      <c r="B7467" s="4" t="s">
        <v>5</v>
      </c>
      <c r="C7467" s="4" t="s">
        <v>9</v>
      </c>
    </row>
    <row r="7468" spans="1:18">
      <c r="A7468" t="n">
        <v>69863</v>
      </c>
      <c r="B7468" s="26" t="n">
        <v>16</v>
      </c>
      <c r="C7468" s="7" t="n">
        <v>500</v>
      </c>
    </row>
    <row r="7469" spans="1:18">
      <c r="A7469" t="s">
        <v>4</v>
      </c>
      <c r="B7469" s="4" t="s">
        <v>5</v>
      </c>
      <c r="C7469" s="4" t="s">
        <v>9</v>
      </c>
      <c r="D7469" s="4" t="s">
        <v>9</v>
      </c>
      <c r="E7469" s="4" t="s">
        <v>9</v>
      </c>
    </row>
    <row r="7470" spans="1:18">
      <c r="A7470" t="n">
        <v>69866</v>
      </c>
      <c r="B7470" s="63" t="n">
        <v>61</v>
      </c>
      <c r="C7470" s="7" t="n">
        <v>0</v>
      </c>
      <c r="D7470" s="7" t="n">
        <v>65533</v>
      </c>
      <c r="E7470" s="7" t="n">
        <v>1000</v>
      </c>
    </row>
    <row r="7471" spans="1:18">
      <c r="A7471" t="s">
        <v>4</v>
      </c>
      <c r="B7471" s="4" t="s">
        <v>5</v>
      </c>
      <c r="C7471" s="4" t="s">
        <v>9</v>
      </c>
      <c r="D7471" s="4" t="s">
        <v>10</v>
      </c>
      <c r="E7471" s="4" t="s">
        <v>10</v>
      </c>
      <c r="F7471" s="4" t="s">
        <v>7</v>
      </c>
    </row>
    <row r="7472" spans="1:18">
      <c r="A7472" t="n">
        <v>69873</v>
      </c>
      <c r="B7472" s="68" t="n">
        <v>52</v>
      </c>
      <c r="C7472" s="7" t="n">
        <v>0</v>
      </c>
      <c r="D7472" s="7" t="n">
        <v>55.2999992370605</v>
      </c>
      <c r="E7472" s="7" t="n">
        <v>5</v>
      </c>
      <c r="F7472" s="7" t="n">
        <v>0</v>
      </c>
    </row>
    <row r="7473" spans="1:13">
      <c r="A7473" t="s">
        <v>4</v>
      </c>
      <c r="B7473" s="4" t="s">
        <v>5</v>
      </c>
      <c r="C7473" s="4" t="s">
        <v>7</v>
      </c>
      <c r="D7473" s="4" t="s">
        <v>9</v>
      </c>
      <c r="E7473" s="4" t="s">
        <v>12</v>
      </c>
    </row>
    <row r="7474" spans="1:13">
      <c r="A7474" t="n">
        <v>69885</v>
      </c>
      <c r="B7474" s="30" t="n">
        <v>51</v>
      </c>
      <c r="C7474" s="7" t="n">
        <v>4</v>
      </c>
      <c r="D7474" s="7" t="n">
        <v>22</v>
      </c>
      <c r="E7474" s="7" t="s">
        <v>287</v>
      </c>
    </row>
    <row r="7475" spans="1:13">
      <c r="A7475" t="s">
        <v>4</v>
      </c>
      <c r="B7475" s="4" t="s">
        <v>5</v>
      </c>
      <c r="C7475" s="4" t="s">
        <v>9</v>
      </c>
    </row>
    <row r="7476" spans="1:13">
      <c r="A7476" t="n">
        <v>69899</v>
      </c>
      <c r="B7476" s="26" t="n">
        <v>16</v>
      </c>
      <c r="C7476" s="7" t="n">
        <v>0</v>
      </c>
    </row>
    <row r="7477" spans="1:13">
      <c r="A7477" t="s">
        <v>4</v>
      </c>
      <c r="B7477" s="4" t="s">
        <v>5</v>
      </c>
      <c r="C7477" s="4" t="s">
        <v>9</v>
      </c>
      <c r="D7477" s="4" t="s">
        <v>7</v>
      </c>
      <c r="E7477" s="4" t="s">
        <v>11</v>
      </c>
      <c r="F7477" s="4" t="s">
        <v>52</v>
      </c>
      <c r="G7477" s="4" t="s">
        <v>7</v>
      </c>
      <c r="H7477" s="4" t="s">
        <v>7</v>
      </c>
    </row>
    <row r="7478" spans="1:13">
      <c r="A7478" t="n">
        <v>69902</v>
      </c>
      <c r="B7478" s="31" t="n">
        <v>26</v>
      </c>
      <c r="C7478" s="7" t="n">
        <v>22</v>
      </c>
      <c r="D7478" s="7" t="n">
        <v>17</v>
      </c>
      <c r="E7478" s="7" t="n">
        <v>30363</v>
      </c>
      <c r="F7478" s="7" t="s">
        <v>787</v>
      </c>
      <c r="G7478" s="7" t="n">
        <v>2</v>
      </c>
      <c r="H7478" s="7" t="n">
        <v>0</v>
      </c>
    </row>
    <row r="7479" spans="1:13">
      <c r="A7479" t="s">
        <v>4</v>
      </c>
      <c r="B7479" s="4" t="s">
        <v>5</v>
      </c>
    </row>
    <row r="7480" spans="1:13">
      <c r="A7480" t="n">
        <v>69933</v>
      </c>
      <c r="B7480" s="32" t="n">
        <v>28</v>
      </c>
    </row>
    <row r="7481" spans="1:13">
      <c r="A7481" t="s">
        <v>4</v>
      </c>
      <c r="B7481" s="4" t="s">
        <v>5</v>
      </c>
      <c r="C7481" s="4" t="s">
        <v>9</v>
      </c>
      <c r="D7481" s="4" t="s">
        <v>7</v>
      </c>
      <c r="E7481" s="4" t="s">
        <v>10</v>
      </c>
      <c r="F7481" s="4" t="s">
        <v>9</v>
      </c>
    </row>
    <row r="7482" spans="1:13">
      <c r="A7482" t="n">
        <v>69934</v>
      </c>
      <c r="B7482" s="47" t="n">
        <v>59</v>
      </c>
      <c r="C7482" s="7" t="n">
        <v>0</v>
      </c>
      <c r="D7482" s="7" t="n">
        <v>13</v>
      </c>
      <c r="E7482" s="7" t="n">
        <v>0.150000005960464</v>
      </c>
      <c r="F7482" s="7" t="n">
        <v>0</v>
      </c>
    </row>
    <row r="7483" spans="1:13">
      <c r="A7483" t="s">
        <v>4</v>
      </c>
      <c r="B7483" s="4" t="s">
        <v>5</v>
      </c>
      <c r="C7483" s="4" t="s">
        <v>9</v>
      </c>
    </row>
    <row r="7484" spans="1:13">
      <c r="A7484" t="n">
        <v>69944</v>
      </c>
      <c r="B7484" s="26" t="n">
        <v>16</v>
      </c>
      <c r="C7484" s="7" t="n">
        <v>1300</v>
      </c>
    </row>
    <row r="7485" spans="1:13">
      <c r="A7485" t="s">
        <v>4</v>
      </c>
      <c r="B7485" s="4" t="s">
        <v>5</v>
      </c>
      <c r="C7485" s="4" t="s">
        <v>9</v>
      </c>
      <c r="D7485" s="4" t="s">
        <v>9</v>
      </c>
      <c r="E7485" s="4" t="s">
        <v>9</v>
      </c>
    </row>
    <row r="7486" spans="1:13">
      <c r="A7486" t="n">
        <v>69947</v>
      </c>
      <c r="B7486" s="63" t="n">
        <v>61</v>
      </c>
      <c r="C7486" s="7" t="n">
        <v>0</v>
      </c>
      <c r="D7486" s="7" t="n">
        <v>22</v>
      </c>
      <c r="E7486" s="7" t="n">
        <v>1000</v>
      </c>
    </row>
    <row r="7487" spans="1:13">
      <c r="A7487" t="s">
        <v>4</v>
      </c>
      <c r="B7487" s="4" t="s">
        <v>5</v>
      </c>
      <c r="C7487" s="4" t="s">
        <v>7</v>
      </c>
      <c r="D7487" s="4" t="s">
        <v>9</v>
      </c>
      <c r="E7487" s="4" t="s">
        <v>12</v>
      </c>
    </row>
    <row r="7488" spans="1:13">
      <c r="A7488" t="n">
        <v>69954</v>
      </c>
      <c r="B7488" s="30" t="n">
        <v>51</v>
      </c>
      <c r="C7488" s="7" t="n">
        <v>4</v>
      </c>
      <c r="D7488" s="7" t="n">
        <v>0</v>
      </c>
      <c r="E7488" s="7" t="s">
        <v>304</v>
      </c>
    </row>
    <row r="7489" spans="1:8">
      <c r="A7489" t="s">
        <v>4</v>
      </c>
      <c r="B7489" s="4" t="s">
        <v>5</v>
      </c>
      <c r="C7489" s="4" t="s">
        <v>9</v>
      </c>
    </row>
    <row r="7490" spans="1:8">
      <c r="A7490" t="n">
        <v>69968</v>
      </c>
      <c r="B7490" s="26" t="n">
        <v>16</v>
      </c>
      <c r="C7490" s="7" t="n">
        <v>0</v>
      </c>
    </row>
    <row r="7491" spans="1:8">
      <c r="A7491" t="s">
        <v>4</v>
      </c>
      <c r="B7491" s="4" t="s">
        <v>5</v>
      </c>
      <c r="C7491" s="4" t="s">
        <v>9</v>
      </c>
      <c r="D7491" s="4" t="s">
        <v>7</v>
      </c>
      <c r="E7491" s="4" t="s">
        <v>11</v>
      </c>
      <c r="F7491" s="4" t="s">
        <v>52</v>
      </c>
      <c r="G7491" s="4" t="s">
        <v>7</v>
      </c>
      <c r="H7491" s="4" t="s">
        <v>7</v>
      </c>
    </row>
    <row r="7492" spans="1:8">
      <c r="A7492" t="n">
        <v>69971</v>
      </c>
      <c r="B7492" s="31" t="n">
        <v>26</v>
      </c>
      <c r="C7492" s="7" t="n">
        <v>0</v>
      </c>
      <c r="D7492" s="7" t="n">
        <v>17</v>
      </c>
      <c r="E7492" s="7" t="n">
        <v>62211</v>
      </c>
      <c r="F7492" s="7" t="s">
        <v>788</v>
      </c>
      <c r="G7492" s="7" t="n">
        <v>2</v>
      </c>
      <c r="H7492" s="7" t="n">
        <v>0</v>
      </c>
    </row>
    <row r="7493" spans="1:8">
      <c r="A7493" t="s">
        <v>4</v>
      </c>
      <c r="B7493" s="4" t="s">
        <v>5</v>
      </c>
    </row>
    <row r="7494" spans="1:8">
      <c r="A7494" t="n">
        <v>69991</v>
      </c>
      <c r="B7494" s="32" t="n">
        <v>28</v>
      </c>
    </row>
    <row r="7495" spans="1:8">
      <c r="A7495" t="s">
        <v>4</v>
      </c>
      <c r="B7495" s="4" t="s">
        <v>5</v>
      </c>
      <c r="C7495" s="4" t="s">
        <v>9</v>
      </c>
      <c r="D7495" s="4" t="s">
        <v>7</v>
      </c>
    </row>
    <row r="7496" spans="1:8">
      <c r="A7496" t="n">
        <v>69992</v>
      </c>
      <c r="B7496" s="60" t="n">
        <v>89</v>
      </c>
      <c r="C7496" s="7" t="n">
        <v>65533</v>
      </c>
      <c r="D7496" s="7" t="n">
        <v>1</v>
      </c>
    </row>
    <row r="7497" spans="1:8">
      <c r="A7497" t="s">
        <v>4</v>
      </c>
      <c r="B7497" s="4" t="s">
        <v>5</v>
      </c>
      <c r="C7497" s="4" t="s">
        <v>7</v>
      </c>
      <c r="D7497" s="4" t="s">
        <v>9</v>
      </c>
      <c r="E7497" s="4" t="s">
        <v>10</v>
      </c>
    </row>
    <row r="7498" spans="1:8">
      <c r="A7498" t="n">
        <v>69996</v>
      </c>
      <c r="B7498" s="25" t="n">
        <v>58</v>
      </c>
      <c r="C7498" s="7" t="n">
        <v>101</v>
      </c>
      <c r="D7498" s="7" t="n">
        <v>500</v>
      </c>
      <c r="E7498" s="7" t="n">
        <v>1</v>
      </c>
    </row>
    <row r="7499" spans="1:8">
      <c r="A7499" t="s">
        <v>4</v>
      </c>
      <c r="B7499" s="4" t="s">
        <v>5</v>
      </c>
      <c r="C7499" s="4" t="s">
        <v>7</v>
      </c>
      <c r="D7499" s="4" t="s">
        <v>9</v>
      </c>
    </row>
    <row r="7500" spans="1:8">
      <c r="A7500" t="n">
        <v>70004</v>
      </c>
      <c r="B7500" s="25" t="n">
        <v>58</v>
      </c>
      <c r="C7500" s="7" t="n">
        <v>254</v>
      </c>
      <c r="D7500" s="7" t="n">
        <v>0</v>
      </c>
    </row>
    <row r="7501" spans="1:8">
      <c r="A7501" t="s">
        <v>4</v>
      </c>
      <c r="B7501" s="4" t="s">
        <v>5</v>
      </c>
      <c r="C7501" s="4" t="s">
        <v>9</v>
      </c>
      <c r="D7501" s="4" t="s">
        <v>10</v>
      </c>
      <c r="E7501" s="4" t="s">
        <v>10</v>
      </c>
      <c r="F7501" s="4" t="s">
        <v>10</v>
      </c>
      <c r="G7501" s="4" t="s">
        <v>10</v>
      </c>
    </row>
    <row r="7502" spans="1:8">
      <c r="A7502" t="n">
        <v>70008</v>
      </c>
      <c r="B7502" s="42" t="n">
        <v>46</v>
      </c>
      <c r="C7502" s="7" t="n">
        <v>0</v>
      </c>
      <c r="D7502" s="7" t="n">
        <v>-9.86999988555908</v>
      </c>
      <c r="E7502" s="7" t="n">
        <v>0</v>
      </c>
      <c r="F7502" s="7" t="n">
        <v>-41.9500007629395</v>
      </c>
      <c r="G7502" s="7" t="n">
        <v>326.5</v>
      </c>
    </row>
    <row r="7503" spans="1:8">
      <c r="A7503" t="s">
        <v>4</v>
      </c>
      <c r="B7503" s="4" t="s">
        <v>5</v>
      </c>
      <c r="C7503" s="4" t="s">
        <v>7</v>
      </c>
      <c r="D7503" s="4" t="s">
        <v>7</v>
      </c>
      <c r="E7503" s="4" t="s">
        <v>10</v>
      </c>
      <c r="F7503" s="4" t="s">
        <v>10</v>
      </c>
      <c r="G7503" s="4" t="s">
        <v>10</v>
      </c>
      <c r="H7503" s="4" t="s">
        <v>9</v>
      </c>
    </row>
    <row r="7504" spans="1:8">
      <c r="A7504" t="n">
        <v>70027</v>
      </c>
      <c r="B7504" s="55" t="n">
        <v>45</v>
      </c>
      <c r="C7504" s="7" t="n">
        <v>2</v>
      </c>
      <c r="D7504" s="7" t="n">
        <v>3</v>
      </c>
      <c r="E7504" s="7" t="n">
        <v>-11.4099998474121</v>
      </c>
      <c r="F7504" s="7" t="n">
        <v>0.860000014305115</v>
      </c>
      <c r="G7504" s="7" t="n">
        <v>-41.060001373291</v>
      </c>
      <c r="H7504" s="7" t="n">
        <v>0</v>
      </c>
    </row>
    <row r="7505" spans="1:8">
      <c r="A7505" t="s">
        <v>4</v>
      </c>
      <c r="B7505" s="4" t="s">
        <v>5</v>
      </c>
      <c r="C7505" s="4" t="s">
        <v>7</v>
      </c>
      <c r="D7505" s="4" t="s">
        <v>7</v>
      </c>
      <c r="E7505" s="4" t="s">
        <v>10</v>
      </c>
      <c r="F7505" s="4" t="s">
        <v>10</v>
      </c>
      <c r="G7505" s="4" t="s">
        <v>10</v>
      </c>
      <c r="H7505" s="4" t="s">
        <v>9</v>
      </c>
      <c r="I7505" s="4" t="s">
        <v>7</v>
      </c>
    </row>
    <row r="7506" spans="1:8">
      <c r="A7506" t="n">
        <v>70044</v>
      </c>
      <c r="B7506" s="55" t="n">
        <v>45</v>
      </c>
      <c r="C7506" s="7" t="n">
        <v>4</v>
      </c>
      <c r="D7506" s="7" t="n">
        <v>3</v>
      </c>
      <c r="E7506" s="7" t="n">
        <v>1.71000003814697</v>
      </c>
      <c r="F7506" s="7" t="n">
        <v>146.649993896484</v>
      </c>
      <c r="G7506" s="7" t="n">
        <v>320</v>
      </c>
      <c r="H7506" s="7" t="n">
        <v>0</v>
      </c>
      <c r="I7506" s="7" t="n">
        <v>0</v>
      </c>
    </row>
    <row r="7507" spans="1:8">
      <c r="A7507" t="s">
        <v>4</v>
      </c>
      <c r="B7507" s="4" t="s">
        <v>5</v>
      </c>
      <c r="C7507" s="4" t="s">
        <v>7</v>
      </c>
      <c r="D7507" s="4" t="s">
        <v>7</v>
      </c>
      <c r="E7507" s="4" t="s">
        <v>10</v>
      </c>
      <c r="F7507" s="4" t="s">
        <v>9</v>
      </c>
    </row>
    <row r="7508" spans="1:8">
      <c r="A7508" t="n">
        <v>70062</v>
      </c>
      <c r="B7508" s="55" t="n">
        <v>45</v>
      </c>
      <c r="C7508" s="7" t="n">
        <v>5</v>
      </c>
      <c r="D7508" s="7" t="n">
        <v>3</v>
      </c>
      <c r="E7508" s="7" t="n">
        <v>1.10000002384186</v>
      </c>
      <c r="F7508" s="7" t="n">
        <v>0</v>
      </c>
    </row>
    <row r="7509" spans="1:8">
      <c r="A7509" t="s">
        <v>4</v>
      </c>
      <c r="B7509" s="4" t="s">
        <v>5</v>
      </c>
      <c r="C7509" s="4" t="s">
        <v>7</v>
      </c>
      <c r="D7509" s="4" t="s">
        <v>7</v>
      </c>
      <c r="E7509" s="4" t="s">
        <v>10</v>
      </c>
      <c r="F7509" s="4" t="s">
        <v>9</v>
      </c>
    </row>
    <row r="7510" spans="1:8">
      <c r="A7510" t="n">
        <v>70071</v>
      </c>
      <c r="B7510" s="55" t="n">
        <v>45</v>
      </c>
      <c r="C7510" s="7" t="n">
        <v>11</v>
      </c>
      <c r="D7510" s="7" t="n">
        <v>3</v>
      </c>
      <c r="E7510" s="7" t="n">
        <v>40</v>
      </c>
      <c r="F7510" s="7" t="n">
        <v>0</v>
      </c>
    </row>
    <row r="7511" spans="1:8">
      <c r="A7511" t="s">
        <v>4</v>
      </c>
      <c r="B7511" s="4" t="s">
        <v>5</v>
      </c>
      <c r="C7511" s="4" t="s">
        <v>7</v>
      </c>
      <c r="D7511" s="4" t="s">
        <v>7</v>
      </c>
      <c r="E7511" s="4" t="s">
        <v>10</v>
      </c>
      <c r="F7511" s="4" t="s">
        <v>10</v>
      </c>
      <c r="G7511" s="4" t="s">
        <v>10</v>
      </c>
      <c r="H7511" s="4" t="s">
        <v>9</v>
      </c>
    </row>
    <row r="7512" spans="1:8">
      <c r="A7512" t="n">
        <v>70080</v>
      </c>
      <c r="B7512" s="55" t="n">
        <v>45</v>
      </c>
      <c r="C7512" s="7" t="n">
        <v>2</v>
      </c>
      <c r="D7512" s="7" t="n">
        <v>3</v>
      </c>
      <c r="E7512" s="7" t="n">
        <v>-11.4099998474121</v>
      </c>
      <c r="F7512" s="7" t="n">
        <v>1.17999994754791</v>
      </c>
      <c r="G7512" s="7" t="n">
        <v>-41.060001373291</v>
      </c>
      <c r="H7512" s="7" t="n">
        <v>3000</v>
      </c>
    </row>
    <row r="7513" spans="1:8">
      <c r="A7513" t="s">
        <v>4</v>
      </c>
      <c r="B7513" s="4" t="s">
        <v>5</v>
      </c>
      <c r="C7513" s="4" t="s">
        <v>7</v>
      </c>
      <c r="D7513" s="4" t="s">
        <v>7</v>
      </c>
      <c r="E7513" s="4" t="s">
        <v>10</v>
      </c>
      <c r="F7513" s="4" t="s">
        <v>10</v>
      </c>
      <c r="G7513" s="4" t="s">
        <v>10</v>
      </c>
      <c r="H7513" s="4" t="s">
        <v>9</v>
      </c>
      <c r="I7513" s="4" t="s">
        <v>7</v>
      </c>
    </row>
    <row r="7514" spans="1:8">
      <c r="A7514" t="n">
        <v>70097</v>
      </c>
      <c r="B7514" s="55" t="n">
        <v>45</v>
      </c>
      <c r="C7514" s="7" t="n">
        <v>4</v>
      </c>
      <c r="D7514" s="7" t="n">
        <v>3</v>
      </c>
      <c r="E7514" s="7" t="n">
        <v>0.0799999982118607</v>
      </c>
      <c r="F7514" s="7" t="n">
        <v>138.399993896484</v>
      </c>
      <c r="G7514" s="7" t="n">
        <v>320</v>
      </c>
      <c r="H7514" s="7" t="n">
        <v>3000</v>
      </c>
      <c r="I7514" s="7" t="n">
        <v>0</v>
      </c>
    </row>
    <row r="7515" spans="1:8">
      <c r="A7515" t="s">
        <v>4</v>
      </c>
      <c r="B7515" s="4" t="s">
        <v>5</v>
      </c>
      <c r="C7515" s="4" t="s">
        <v>7</v>
      </c>
      <c r="D7515" s="4" t="s">
        <v>9</v>
      </c>
    </row>
    <row r="7516" spans="1:8">
      <c r="A7516" t="n">
        <v>70115</v>
      </c>
      <c r="B7516" s="25" t="n">
        <v>58</v>
      </c>
      <c r="C7516" s="7" t="n">
        <v>255</v>
      </c>
      <c r="D7516" s="7" t="n">
        <v>0</v>
      </c>
    </row>
    <row r="7517" spans="1:8">
      <c r="A7517" t="s">
        <v>4</v>
      </c>
      <c r="B7517" s="4" t="s">
        <v>5</v>
      </c>
      <c r="C7517" s="4" t="s">
        <v>7</v>
      </c>
      <c r="D7517" s="4" t="s">
        <v>9</v>
      </c>
    </row>
    <row r="7518" spans="1:8">
      <c r="A7518" t="n">
        <v>70119</v>
      </c>
      <c r="B7518" s="55" t="n">
        <v>45</v>
      </c>
      <c r="C7518" s="7" t="n">
        <v>7</v>
      </c>
      <c r="D7518" s="7" t="n">
        <v>255</v>
      </c>
    </row>
    <row r="7519" spans="1:8">
      <c r="A7519" t="s">
        <v>4</v>
      </c>
      <c r="B7519" s="4" t="s">
        <v>5</v>
      </c>
      <c r="C7519" s="4" t="s">
        <v>7</v>
      </c>
      <c r="D7519" s="4" t="s">
        <v>9</v>
      </c>
      <c r="E7519" s="4" t="s">
        <v>12</v>
      </c>
    </row>
    <row r="7520" spans="1:8">
      <c r="A7520" t="n">
        <v>70123</v>
      </c>
      <c r="B7520" s="30" t="n">
        <v>51</v>
      </c>
      <c r="C7520" s="7" t="n">
        <v>4</v>
      </c>
      <c r="D7520" s="7" t="n">
        <v>22</v>
      </c>
      <c r="E7520" s="7" t="s">
        <v>87</v>
      </c>
    </row>
    <row r="7521" spans="1:9">
      <c r="A7521" t="s">
        <v>4</v>
      </c>
      <c r="B7521" s="4" t="s">
        <v>5</v>
      </c>
      <c r="C7521" s="4" t="s">
        <v>9</v>
      </c>
    </row>
    <row r="7522" spans="1:9">
      <c r="A7522" t="n">
        <v>70136</v>
      </c>
      <c r="B7522" s="26" t="n">
        <v>16</v>
      </c>
      <c r="C7522" s="7" t="n">
        <v>0</v>
      </c>
    </row>
    <row r="7523" spans="1:9">
      <c r="A7523" t="s">
        <v>4</v>
      </c>
      <c r="B7523" s="4" t="s">
        <v>5</v>
      </c>
      <c r="C7523" s="4" t="s">
        <v>9</v>
      </c>
      <c r="D7523" s="4" t="s">
        <v>7</v>
      </c>
      <c r="E7523" s="4" t="s">
        <v>11</v>
      </c>
      <c r="F7523" s="4" t="s">
        <v>52</v>
      </c>
      <c r="G7523" s="4" t="s">
        <v>7</v>
      </c>
      <c r="H7523" s="4" t="s">
        <v>7</v>
      </c>
      <c r="I7523" s="4" t="s">
        <v>7</v>
      </c>
      <c r="J7523" s="4" t="s">
        <v>11</v>
      </c>
      <c r="K7523" s="4" t="s">
        <v>52</v>
      </c>
      <c r="L7523" s="4" t="s">
        <v>7</v>
      </c>
      <c r="M7523" s="4" t="s">
        <v>7</v>
      </c>
      <c r="N7523" s="4" t="s">
        <v>7</v>
      </c>
      <c r="O7523" s="4" t="s">
        <v>11</v>
      </c>
      <c r="P7523" s="4" t="s">
        <v>52</v>
      </c>
      <c r="Q7523" s="4" t="s">
        <v>7</v>
      </c>
      <c r="R7523" s="4" t="s">
        <v>7</v>
      </c>
    </row>
    <row r="7524" spans="1:9">
      <c r="A7524" t="n">
        <v>70139</v>
      </c>
      <c r="B7524" s="31" t="n">
        <v>26</v>
      </c>
      <c r="C7524" s="7" t="n">
        <v>22</v>
      </c>
      <c r="D7524" s="7" t="n">
        <v>17</v>
      </c>
      <c r="E7524" s="7" t="n">
        <v>30364</v>
      </c>
      <c r="F7524" s="7" t="s">
        <v>789</v>
      </c>
      <c r="G7524" s="7" t="n">
        <v>2</v>
      </c>
      <c r="H7524" s="7" t="n">
        <v>3</v>
      </c>
      <c r="I7524" s="7" t="n">
        <v>17</v>
      </c>
      <c r="J7524" s="7" t="n">
        <v>30365</v>
      </c>
      <c r="K7524" s="7" t="s">
        <v>790</v>
      </c>
      <c r="L7524" s="7" t="n">
        <v>2</v>
      </c>
      <c r="M7524" s="7" t="n">
        <v>3</v>
      </c>
      <c r="N7524" s="7" t="n">
        <v>17</v>
      </c>
      <c r="O7524" s="7" t="n">
        <v>30366</v>
      </c>
      <c r="P7524" s="7" t="s">
        <v>791</v>
      </c>
      <c r="Q7524" s="7" t="n">
        <v>2</v>
      </c>
      <c r="R7524" s="7" t="n">
        <v>0</v>
      </c>
    </row>
    <row r="7525" spans="1:9">
      <c r="A7525" t="s">
        <v>4</v>
      </c>
      <c r="B7525" s="4" t="s">
        <v>5</v>
      </c>
    </row>
    <row r="7526" spans="1:9">
      <c r="A7526" t="n">
        <v>70348</v>
      </c>
      <c r="B7526" s="32" t="n">
        <v>28</v>
      </c>
    </row>
    <row r="7527" spans="1:9">
      <c r="A7527" t="s">
        <v>4</v>
      </c>
      <c r="B7527" s="4" t="s">
        <v>5</v>
      </c>
      <c r="C7527" s="4" t="s">
        <v>7</v>
      </c>
      <c r="D7527" s="4" t="s">
        <v>9</v>
      </c>
      <c r="E7527" s="4" t="s">
        <v>12</v>
      </c>
    </row>
    <row r="7528" spans="1:9">
      <c r="A7528" t="n">
        <v>70349</v>
      </c>
      <c r="B7528" s="30" t="n">
        <v>51</v>
      </c>
      <c r="C7528" s="7" t="n">
        <v>4</v>
      </c>
      <c r="D7528" s="7" t="n">
        <v>0</v>
      </c>
      <c r="E7528" s="7" t="s">
        <v>668</v>
      </c>
    </row>
    <row r="7529" spans="1:9">
      <c r="A7529" t="s">
        <v>4</v>
      </c>
      <c r="B7529" s="4" t="s">
        <v>5</v>
      </c>
      <c r="C7529" s="4" t="s">
        <v>9</v>
      </c>
    </row>
    <row r="7530" spans="1:9">
      <c r="A7530" t="n">
        <v>70363</v>
      </c>
      <c r="B7530" s="26" t="n">
        <v>16</v>
      </c>
      <c r="C7530" s="7" t="n">
        <v>0</v>
      </c>
    </row>
    <row r="7531" spans="1:9">
      <c r="A7531" t="s">
        <v>4</v>
      </c>
      <c r="B7531" s="4" t="s">
        <v>5</v>
      </c>
      <c r="C7531" s="4" t="s">
        <v>9</v>
      </c>
      <c r="D7531" s="4" t="s">
        <v>7</v>
      </c>
      <c r="E7531" s="4" t="s">
        <v>11</v>
      </c>
      <c r="F7531" s="4" t="s">
        <v>52</v>
      </c>
      <c r="G7531" s="4" t="s">
        <v>7</v>
      </c>
      <c r="H7531" s="4" t="s">
        <v>7</v>
      </c>
      <c r="I7531" s="4" t="s">
        <v>7</v>
      </c>
      <c r="J7531" s="4" t="s">
        <v>11</v>
      </c>
      <c r="K7531" s="4" t="s">
        <v>52</v>
      </c>
      <c r="L7531" s="4" t="s">
        <v>7</v>
      </c>
      <c r="M7531" s="4" t="s">
        <v>7</v>
      </c>
      <c r="N7531" s="4" t="s">
        <v>7</v>
      </c>
      <c r="O7531" s="4" t="s">
        <v>11</v>
      </c>
      <c r="P7531" s="4" t="s">
        <v>52</v>
      </c>
      <c r="Q7531" s="4" t="s">
        <v>7</v>
      </c>
      <c r="R7531" s="4" t="s">
        <v>7</v>
      </c>
    </row>
    <row r="7532" spans="1:9">
      <c r="A7532" t="n">
        <v>70366</v>
      </c>
      <c r="B7532" s="31" t="n">
        <v>26</v>
      </c>
      <c r="C7532" s="7" t="n">
        <v>0</v>
      </c>
      <c r="D7532" s="7" t="n">
        <v>17</v>
      </c>
      <c r="E7532" s="7" t="n">
        <v>62212</v>
      </c>
      <c r="F7532" s="7" t="s">
        <v>792</v>
      </c>
      <c r="G7532" s="7" t="n">
        <v>2</v>
      </c>
      <c r="H7532" s="7" t="n">
        <v>3</v>
      </c>
      <c r="I7532" s="7" t="n">
        <v>17</v>
      </c>
      <c r="J7532" s="7" t="n">
        <v>62213</v>
      </c>
      <c r="K7532" s="7" t="s">
        <v>793</v>
      </c>
      <c r="L7532" s="7" t="n">
        <v>2</v>
      </c>
      <c r="M7532" s="7" t="n">
        <v>3</v>
      </c>
      <c r="N7532" s="7" t="n">
        <v>17</v>
      </c>
      <c r="O7532" s="7" t="n">
        <v>62214</v>
      </c>
      <c r="P7532" s="7" t="s">
        <v>794</v>
      </c>
      <c r="Q7532" s="7" t="n">
        <v>2</v>
      </c>
      <c r="R7532" s="7" t="n">
        <v>0</v>
      </c>
    </row>
    <row r="7533" spans="1:9">
      <c r="A7533" t="s">
        <v>4</v>
      </c>
      <c r="B7533" s="4" t="s">
        <v>5</v>
      </c>
    </row>
    <row r="7534" spans="1:9">
      <c r="A7534" t="n">
        <v>70520</v>
      </c>
      <c r="B7534" s="32" t="n">
        <v>28</v>
      </c>
    </row>
    <row r="7535" spans="1:9">
      <c r="A7535" t="s">
        <v>4</v>
      </c>
      <c r="B7535" s="4" t="s">
        <v>5</v>
      </c>
      <c r="C7535" s="4" t="s">
        <v>9</v>
      </c>
      <c r="D7535" s="4" t="s">
        <v>9</v>
      </c>
      <c r="E7535" s="4" t="s">
        <v>10</v>
      </c>
      <c r="F7535" s="4" t="s">
        <v>10</v>
      </c>
      <c r="G7535" s="4" t="s">
        <v>10</v>
      </c>
      <c r="H7535" s="4" t="s">
        <v>10</v>
      </c>
      <c r="I7535" s="4" t="s">
        <v>7</v>
      </c>
      <c r="J7535" s="4" t="s">
        <v>9</v>
      </c>
    </row>
    <row r="7536" spans="1:9">
      <c r="A7536" t="n">
        <v>70521</v>
      </c>
      <c r="B7536" s="66" t="n">
        <v>55</v>
      </c>
      <c r="C7536" s="7" t="n">
        <v>0</v>
      </c>
      <c r="D7536" s="7" t="n">
        <v>65533</v>
      </c>
      <c r="E7536" s="7" t="n">
        <v>-10.9799995422363</v>
      </c>
      <c r="F7536" s="7" t="n">
        <v>0.00999999977648258</v>
      </c>
      <c r="G7536" s="7" t="n">
        <v>-41.3199996948242</v>
      </c>
      <c r="H7536" s="7" t="n">
        <v>0.899999976158142</v>
      </c>
      <c r="I7536" s="7" t="n">
        <v>1</v>
      </c>
      <c r="J7536" s="7" t="n">
        <v>0</v>
      </c>
    </row>
    <row r="7537" spans="1:18">
      <c r="A7537" t="s">
        <v>4</v>
      </c>
      <c r="B7537" s="4" t="s">
        <v>5</v>
      </c>
      <c r="C7537" s="4" t="s">
        <v>9</v>
      </c>
    </row>
    <row r="7538" spans="1:18">
      <c r="A7538" t="n">
        <v>70545</v>
      </c>
      <c r="B7538" s="26" t="n">
        <v>16</v>
      </c>
      <c r="C7538" s="7" t="n">
        <v>200</v>
      </c>
    </row>
    <row r="7539" spans="1:18">
      <c r="A7539" t="s">
        <v>4</v>
      </c>
      <c r="B7539" s="4" t="s">
        <v>5</v>
      </c>
      <c r="C7539" s="4" t="s">
        <v>7</v>
      </c>
      <c r="D7539" s="4" t="s">
        <v>9</v>
      </c>
      <c r="E7539" s="4" t="s">
        <v>10</v>
      </c>
    </row>
    <row r="7540" spans="1:18">
      <c r="A7540" t="n">
        <v>70548</v>
      </c>
      <c r="B7540" s="25" t="n">
        <v>58</v>
      </c>
      <c r="C7540" s="7" t="n">
        <v>101</v>
      </c>
      <c r="D7540" s="7" t="n">
        <v>500</v>
      </c>
      <c r="E7540" s="7" t="n">
        <v>1</v>
      </c>
    </row>
    <row r="7541" spans="1:18">
      <c r="A7541" t="s">
        <v>4</v>
      </c>
      <c r="B7541" s="4" t="s">
        <v>5</v>
      </c>
      <c r="C7541" s="4" t="s">
        <v>7</v>
      </c>
      <c r="D7541" s="4" t="s">
        <v>9</v>
      </c>
    </row>
    <row r="7542" spans="1:18">
      <c r="A7542" t="n">
        <v>70556</v>
      </c>
      <c r="B7542" s="25" t="n">
        <v>58</v>
      </c>
      <c r="C7542" s="7" t="n">
        <v>254</v>
      </c>
      <c r="D7542" s="7" t="n">
        <v>0</v>
      </c>
    </row>
    <row r="7543" spans="1:18">
      <c r="A7543" t="s">
        <v>4</v>
      </c>
      <c r="B7543" s="4" t="s">
        <v>5</v>
      </c>
      <c r="C7543" s="4" t="s">
        <v>7</v>
      </c>
      <c r="D7543" s="4" t="s">
        <v>9</v>
      </c>
      <c r="E7543" s="4" t="s">
        <v>12</v>
      </c>
      <c r="F7543" s="4" t="s">
        <v>12</v>
      </c>
      <c r="G7543" s="4" t="s">
        <v>12</v>
      </c>
      <c r="H7543" s="4" t="s">
        <v>12</v>
      </c>
    </row>
    <row r="7544" spans="1:18">
      <c r="A7544" t="n">
        <v>70560</v>
      </c>
      <c r="B7544" s="30" t="n">
        <v>51</v>
      </c>
      <c r="C7544" s="7" t="n">
        <v>3</v>
      </c>
      <c r="D7544" s="7" t="n">
        <v>22</v>
      </c>
      <c r="E7544" s="7" t="s">
        <v>285</v>
      </c>
      <c r="F7544" s="7" t="s">
        <v>246</v>
      </c>
      <c r="G7544" s="7" t="s">
        <v>245</v>
      </c>
      <c r="H7544" s="7" t="s">
        <v>246</v>
      </c>
    </row>
    <row r="7545" spans="1:18">
      <c r="A7545" t="s">
        <v>4</v>
      </c>
      <c r="B7545" s="4" t="s">
        <v>5</v>
      </c>
      <c r="C7545" s="4" t="s">
        <v>9</v>
      </c>
      <c r="D7545" s="4" t="s">
        <v>10</v>
      </c>
      <c r="E7545" s="4" t="s">
        <v>10</v>
      </c>
      <c r="F7545" s="4" t="s">
        <v>10</v>
      </c>
      <c r="G7545" s="4" t="s">
        <v>10</v>
      </c>
    </row>
    <row r="7546" spans="1:18">
      <c r="A7546" t="n">
        <v>70573</v>
      </c>
      <c r="B7546" s="42" t="n">
        <v>46</v>
      </c>
      <c r="C7546" s="7" t="n">
        <v>22</v>
      </c>
      <c r="D7546" s="7" t="n">
        <v>-11.3999996185303</v>
      </c>
      <c r="E7546" s="7" t="n">
        <v>0</v>
      </c>
      <c r="F7546" s="7" t="n">
        <v>-41.0800018310547</v>
      </c>
      <c r="G7546" s="7" t="n">
        <v>136.5</v>
      </c>
    </row>
    <row r="7547" spans="1:18">
      <c r="A7547" t="s">
        <v>4</v>
      </c>
      <c r="B7547" s="4" t="s">
        <v>5</v>
      </c>
      <c r="C7547" s="4" t="s">
        <v>7</v>
      </c>
      <c r="D7547" s="4" t="s">
        <v>7</v>
      </c>
      <c r="E7547" s="4" t="s">
        <v>10</v>
      </c>
      <c r="F7547" s="4" t="s">
        <v>10</v>
      </c>
      <c r="G7547" s="4" t="s">
        <v>10</v>
      </c>
      <c r="H7547" s="4" t="s">
        <v>9</v>
      </c>
    </row>
    <row r="7548" spans="1:18">
      <c r="A7548" t="n">
        <v>70592</v>
      </c>
      <c r="B7548" s="55" t="n">
        <v>45</v>
      </c>
      <c r="C7548" s="7" t="n">
        <v>2</v>
      </c>
      <c r="D7548" s="7" t="n">
        <v>3</v>
      </c>
      <c r="E7548" s="7" t="n">
        <v>-11.210000038147</v>
      </c>
      <c r="F7548" s="7" t="n">
        <v>1.37999999523163</v>
      </c>
      <c r="G7548" s="7" t="n">
        <v>-41.1599998474121</v>
      </c>
      <c r="H7548" s="7" t="n">
        <v>0</v>
      </c>
    </row>
    <row r="7549" spans="1:18">
      <c r="A7549" t="s">
        <v>4</v>
      </c>
      <c r="B7549" s="4" t="s">
        <v>5</v>
      </c>
      <c r="C7549" s="4" t="s">
        <v>7</v>
      </c>
      <c r="D7549" s="4" t="s">
        <v>7</v>
      </c>
      <c r="E7549" s="4" t="s">
        <v>10</v>
      </c>
      <c r="F7549" s="4" t="s">
        <v>10</v>
      </c>
      <c r="G7549" s="4" t="s">
        <v>10</v>
      </c>
      <c r="H7549" s="4" t="s">
        <v>9</v>
      </c>
      <c r="I7549" s="4" t="s">
        <v>7</v>
      </c>
    </row>
    <row r="7550" spans="1:18">
      <c r="A7550" t="n">
        <v>70609</v>
      </c>
      <c r="B7550" s="55" t="n">
        <v>45</v>
      </c>
      <c r="C7550" s="7" t="n">
        <v>4</v>
      </c>
      <c r="D7550" s="7" t="n">
        <v>3</v>
      </c>
      <c r="E7550" s="7" t="n">
        <v>18.8400001525879</v>
      </c>
      <c r="F7550" s="7" t="n">
        <v>168.729995727539</v>
      </c>
      <c r="G7550" s="7" t="n">
        <v>0</v>
      </c>
      <c r="H7550" s="7" t="n">
        <v>0</v>
      </c>
      <c r="I7550" s="7" t="n">
        <v>1</v>
      </c>
    </row>
    <row r="7551" spans="1:18">
      <c r="A7551" t="s">
        <v>4</v>
      </c>
      <c r="B7551" s="4" t="s">
        <v>5</v>
      </c>
      <c r="C7551" s="4" t="s">
        <v>7</v>
      </c>
      <c r="D7551" s="4" t="s">
        <v>7</v>
      </c>
      <c r="E7551" s="4" t="s">
        <v>10</v>
      </c>
      <c r="F7551" s="4" t="s">
        <v>9</v>
      </c>
    </row>
    <row r="7552" spans="1:18">
      <c r="A7552" t="n">
        <v>70627</v>
      </c>
      <c r="B7552" s="55" t="n">
        <v>45</v>
      </c>
      <c r="C7552" s="7" t="n">
        <v>5</v>
      </c>
      <c r="D7552" s="7" t="n">
        <v>3</v>
      </c>
      <c r="E7552" s="7" t="n">
        <v>1.5</v>
      </c>
      <c r="F7552" s="7" t="n">
        <v>0</v>
      </c>
    </row>
    <row r="7553" spans="1:9">
      <c r="A7553" t="s">
        <v>4</v>
      </c>
      <c r="B7553" s="4" t="s">
        <v>5</v>
      </c>
      <c r="C7553" s="4" t="s">
        <v>7</v>
      </c>
      <c r="D7553" s="4" t="s">
        <v>7</v>
      </c>
      <c r="E7553" s="4" t="s">
        <v>10</v>
      </c>
      <c r="F7553" s="4" t="s">
        <v>9</v>
      </c>
    </row>
    <row r="7554" spans="1:9">
      <c r="A7554" t="n">
        <v>70636</v>
      </c>
      <c r="B7554" s="55" t="n">
        <v>45</v>
      </c>
      <c r="C7554" s="7" t="n">
        <v>5</v>
      </c>
      <c r="D7554" s="7" t="n">
        <v>3</v>
      </c>
      <c r="E7554" s="7" t="n">
        <v>1.20000004768372</v>
      </c>
      <c r="F7554" s="7" t="n">
        <v>2000</v>
      </c>
    </row>
    <row r="7555" spans="1:9">
      <c r="A7555" t="s">
        <v>4</v>
      </c>
      <c r="B7555" s="4" t="s">
        <v>5</v>
      </c>
      <c r="C7555" s="4" t="s">
        <v>7</v>
      </c>
      <c r="D7555" s="4" t="s">
        <v>7</v>
      </c>
      <c r="E7555" s="4" t="s">
        <v>10</v>
      </c>
      <c r="F7555" s="4" t="s">
        <v>9</v>
      </c>
    </row>
    <row r="7556" spans="1:9">
      <c r="A7556" t="n">
        <v>70645</v>
      </c>
      <c r="B7556" s="55" t="n">
        <v>45</v>
      </c>
      <c r="C7556" s="7" t="n">
        <v>11</v>
      </c>
      <c r="D7556" s="7" t="n">
        <v>3</v>
      </c>
      <c r="E7556" s="7" t="n">
        <v>40</v>
      </c>
      <c r="F7556" s="7" t="n">
        <v>0</v>
      </c>
    </row>
    <row r="7557" spans="1:9">
      <c r="A7557" t="s">
        <v>4</v>
      </c>
      <c r="B7557" s="4" t="s">
        <v>5</v>
      </c>
      <c r="C7557" s="4" t="s">
        <v>7</v>
      </c>
      <c r="D7557" s="4" t="s">
        <v>9</v>
      </c>
    </row>
    <row r="7558" spans="1:9">
      <c r="A7558" t="n">
        <v>70654</v>
      </c>
      <c r="B7558" s="25" t="n">
        <v>58</v>
      </c>
      <c r="C7558" s="7" t="n">
        <v>255</v>
      </c>
      <c r="D7558" s="7" t="n">
        <v>0</v>
      </c>
    </row>
    <row r="7559" spans="1:9">
      <c r="A7559" t="s">
        <v>4</v>
      </c>
      <c r="B7559" s="4" t="s">
        <v>5</v>
      </c>
      <c r="C7559" s="4" t="s">
        <v>9</v>
      </c>
      <c r="D7559" s="4" t="s">
        <v>7</v>
      </c>
    </row>
    <row r="7560" spans="1:9">
      <c r="A7560" t="n">
        <v>70658</v>
      </c>
      <c r="B7560" s="67" t="n">
        <v>56</v>
      </c>
      <c r="C7560" s="7" t="n">
        <v>0</v>
      </c>
      <c r="D7560" s="7" t="n">
        <v>0</v>
      </c>
    </row>
    <row r="7561" spans="1:9">
      <c r="A7561" t="s">
        <v>4</v>
      </c>
      <c r="B7561" s="4" t="s">
        <v>5</v>
      </c>
      <c r="C7561" s="4" t="s">
        <v>9</v>
      </c>
      <c r="D7561" s="4" t="s">
        <v>7</v>
      </c>
      <c r="E7561" s="4" t="s">
        <v>7</v>
      </c>
      <c r="F7561" s="4" t="s">
        <v>12</v>
      </c>
    </row>
    <row r="7562" spans="1:9">
      <c r="A7562" t="n">
        <v>70662</v>
      </c>
      <c r="B7562" s="48" t="n">
        <v>47</v>
      </c>
      <c r="C7562" s="7" t="n">
        <v>0</v>
      </c>
      <c r="D7562" s="7" t="n">
        <v>0</v>
      </c>
      <c r="E7562" s="7" t="n">
        <v>0</v>
      </c>
      <c r="F7562" s="7" t="s">
        <v>696</v>
      </c>
    </row>
    <row r="7563" spans="1:9">
      <c r="A7563" t="s">
        <v>4</v>
      </c>
      <c r="B7563" s="4" t="s">
        <v>5</v>
      </c>
      <c r="C7563" s="4" t="s">
        <v>9</v>
      </c>
    </row>
    <row r="7564" spans="1:9">
      <c r="A7564" t="n">
        <v>70677</v>
      </c>
      <c r="B7564" s="26" t="n">
        <v>16</v>
      </c>
      <c r="C7564" s="7" t="n">
        <v>1000</v>
      </c>
    </row>
    <row r="7565" spans="1:9">
      <c r="A7565" t="s">
        <v>4</v>
      </c>
      <c r="B7565" s="4" t="s">
        <v>5</v>
      </c>
      <c r="C7565" s="4" t="s">
        <v>7</v>
      </c>
      <c r="D7565" s="4" t="s">
        <v>9</v>
      </c>
      <c r="E7565" s="4" t="s">
        <v>10</v>
      </c>
      <c r="F7565" s="4" t="s">
        <v>9</v>
      </c>
      <c r="G7565" s="4" t="s">
        <v>11</v>
      </c>
      <c r="H7565" s="4" t="s">
        <v>11</v>
      </c>
      <c r="I7565" s="4" t="s">
        <v>9</v>
      </c>
      <c r="J7565" s="4" t="s">
        <v>9</v>
      </c>
      <c r="K7565" s="4" t="s">
        <v>11</v>
      </c>
      <c r="L7565" s="4" t="s">
        <v>11</v>
      </c>
      <c r="M7565" s="4" t="s">
        <v>11</v>
      </c>
      <c r="N7565" s="4" t="s">
        <v>11</v>
      </c>
      <c r="O7565" s="4" t="s">
        <v>12</v>
      </c>
    </row>
    <row r="7566" spans="1:9">
      <c r="A7566" t="n">
        <v>70680</v>
      </c>
      <c r="B7566" s="9" t="n">
        <v>50</v>
      </c>
      <c r="C7566" s="7" t="n">
        <v>0</v>
      </c>
      <c r="D7566" s="7" t="n">
        <v>2000</v>
      </c>
      <c r="E7566" s="7" t="n">
        <v>0.600000023841858</v>
      </c>
      <c r="F7566" s="7" t="n">
        <v>0</v>
      </c>
      <c r="G7566" s="7" t="n">
        <v>0</v>
      </c>
      <c r="H7566" s="7" t="n">
        <v>0</v>
      </c>
      <c r="I7566" s="7" t="n">
        <v>0</v>
      </c>
      <c r="J7566" s="7" t="n">
        <v>65533</v>
      </c>
      <c r="K7566" s="7" t="n">
        <v>0</v>
      </c>
      <c r="L7566" s="7" t="n">
        <v>0</v>
      </c>
      <c r="M7566" s="7" t="n">
        <v>0</v>
      </c>
      <c r="N7566" s="7" t="n">
        <v>0</v>
      </c>
      <c r="O7566" s="7" t="s">
        <v>13</v>
      </c>
    </row>
    <row r="7567" spans="1:9">
      <c r="A7567" t="s">
        <v>4</v>
      </c>
      <c r="B7567" s="4" t="s">
        <v>5</v>
      </c>
      <c r="C7567" s="4" t="s">
        <v>7</v>
      </c>
      <c r="D7567" s="4" t="s">
        <v>9</v>
      </c>
      <c r="E7567" s="4" t="s">
        <v>12</v>
      </c>
      <c r="F7567" s="4" t="s">
        <v>12</v>
      </c>
      <c r="G7567" s="4" t="s">
        <v>12</v>
      </c>
      <c r="H7567" s="4" t="s">
        <v>12</v>
      </c>
    </row>
    <row r="7568" spans="1:9">
      <c r="A7568" t="n">
        <v>70719</v>
      </c>
      <c r="B7568" s="30" t="n">
        <v>51</v>
      </c>
      <c r="C7568" s="7" t="n">
        <v>3</v>
      </c>
      <c r="D7568" s="7" t="n">
        <v>22</v>
      </c>
      <c r="E7568" s="7" t="s">
        <v>262</v>
      </c>
      <c r="F7568" s="7" t="s">
        <v>246</v>
      </c>
      <c r="G7568" s="7" t="s">
        <v>245</v>
      </c>
      <c r="H7568" s="7" t="s">
        <v>246</v>
      </c>
    </row>
    <row r="7569" spans="1:15">
      <c r="A7569" t="s">
        <v>4</v>
      </c>
      <c r="B7569" s="4" t="s">
        <v>5</v>
      </c>
      <c r="C7569" s="4" t="s">
        <v>9</v>
      </c>
      <c r="D7569" s="4" t="s">
        <v>7</v>
      </c>
      <c r="E7569" s="4" t="s">
        <v>10</v>
      </c>
      <c r="F7569" s="4" t="s">
        <v>9</v>
      </c>
    </row>
    <row r="7570" spans="1:15">
      <c r="A7570" t="n">
        <v>70732</v>
      </c>
      <c r="B7570" s="47" t="n">
        <v>59</v>
      </c>
      <c r="C7570" s="7" t="n">
        <v>22</v>
      </c>
      <c r="D7570" s="7" t="n">
        <v>1</v>
      </c>
      <c r="E7570" s="7" t="n">
        <v>0.150000005960464</v>
      </c>
      <c r="F7570" s="7" t="n">
        <v>0</v>
      </c>
    </row>
    <row r="7571" spans="1:15">
      <c r="A7571" t="s">
        <v>4</v>
      </c>
      <c r="B7571" s="4" t="s">
        <v>5</v>
      </c>
      <c r="C7571" s="4" t="s">
        <v>9</v>
      </c>
    </row>
    <row r="7572" spans="1:15">
      <c r="A7572" t="n">
        <v>70742</v>
      </c>
      <c r="B7572" s="26" t="n">
        <v>16</v>
      </c>
      <c r="C7572" s="7" t="n">
        <v>1000</v>
      </c>
    </row>
    <row r="7573" spans="1:15">
      <c r="A7573" t="s">
        <v>4</v>
      </c>
      <c r="B7573" s="4" t="s">
        <v>5</v>
      </c>
      <c r="C7573" s="4" t="s">
        <v>7</v>
      </c>
      <c r="D7573" s="4" t="s">
        <v>9</v>
      </c>
      <c r="E7573" s="4" t="s">
        <v>12</v>
      </c>
    </row>
    <row r="7574" spans="1:15">
      <c r="A7574" t="n">
        <v>70745</v>
      </c>
      <c r="B7574" s="30" t="n">
        <v>51</v>
      </c>
      <c r="C7574" s="7" t="n">
        <v>4</v>
      </c>
      <c r="D7574" s="7" t="n">
        <v>22</v>
      </c>
      <c r="E7574" s="7" t="s">
        <v>51</v>
      </c>
    </row>
    <row r="7575" spans="1:15">
      <c r="A7575" t="s">
        <v>4</v>
      </c>
      <c r="B7575" s="4" t="s">
        <v>5</v>
      </c>
      <c r="C7575" s="4" t="s">
        <v>9</v>
      </c>
    </row>
    <row r="7576" spans="1:15">
      <c r="A7576" t="n">
        <v>70760</v>
      </c>
      <c r="B7576" s="26" t="n">
        <v>16</v>
      </c>
      <c r="C7576" s="7" t="n">
        <v>0</v>
      </c>
    </row>
    <row r="7577" spans="1:15">
      <c r="A7577" t="s">
        <v>4</v>
      </c>
      <c r="B7577" s="4" t="s">
        <v>5</v>
      </c>
      <c r="C7577" s="4" t="s">
        <v>9</v>
      </c>
      <c r="D7577" s="4" t="s">
        <v>7</v>
      </c>
      <c r="E7577" s="4" t="s">
        <v>11</v>
      </c>
      <c r="F7577" s="4" t="s">
        <v>52</v>
      </c>
      <c r="G7577" s="4" t="s">
        <v>7</v>
      </c>
      <c r="H7577" s="4" t="s">
        <v>7</v>
      </c>
    </row>
    <row r="7578" spans="1:15">
      <c r="A7578" t="n">
        <v>70763</v>
      </c>
      <c r="B7578" s="31" t="n">
        <v>26</v>
      </c>
      <c r="C7578" s="7" t="n">
        <v>22</v>
      </c>
      <c r="D7578" s="7" t="n">
        <v>17</v>
      </c>
      <c r="E7578" s="7" t="n">
        <v>30367</v>
      </c>
      <c r="F7578" s="7" t="s">
        <v>435</v>
      </c>
      <c r="G7578" s="7" t="n">
        <v>2</v>
      </c>
      <c r="H7578" s="7" t="n">
        <v>0</v>
      </c>
    </row>
    <row r="7579" spans="1:15">
      <c r="A7579" t="s">
        <v>4</v>
      </c>
      <c r="B7579" s="4" t="s">
        <v>5</v>
      </c>
    </row>
    <row r="7580" spans="1:15">
      <c r="A7580" t="n">
        <v>70777</v>
      </c>
      <c r="B7580" s="32" t="n">
        <v>28</v>
      </c>
    </row>
    <row r="7581" spans="1:15">
      <c r="A7581" t="s">
        <v>4</v>
      </c>
      <c r="B7581" s="4" t="s">
        <v>5</v>
      </c>
      <c r="C7581" s="4" t="s">
        <v>7</v>
      </c>
      <c r="D7581" s="4" t="s">
        <v>9</v>
      </c>
      <c r="E7581" s="4" t="s">
        <v>12</v>
      </c>
    </row>
    <row r="7582" spans="1:15">
      <c r="A7582" t="n">
        <v>70778</v>
      </c>
      <c r="B7582" s="30" t="n">
        <v>51</v>
      </c>
      <c r="C7582" s="7" t="n">
        <v>4</v>
      </c>
      <c r="D7582" s="7" t="n">
        <v>0</v>
      </c>
      <c r="E7582" s="7" t="s">
        <v>795</v>
      </c>
    </row>
    <row r="7583" spans="1:15">
      <c r="A7583" t="s">
        <v>4</v>
      </c>
      <c r="B7583" s="4" t="s">
        <v>5</v>
      </c>
      <c r="C7583" s="4" t="s">
        <v>9</v>
      </c>
    </row>
    <row r="7584" spans="1:15">
      <c r="A7584" t="n">
        <v>70792</v>
      </c>
      <c r="B7584" s="26" t="n">
        <v>16</v>
      </c>
      <c r="C7584" s="7" t="n">
        <v>0</v>
      </c>
    </row>
    <row r="7585" spans="1:8">
      <c r="A7585" t="s">
        <v>4</v>
      </c>
      <c r="B7585" s="4" t="s">
        <v>5</v>
      </c>
      <c r="C7585" s="4" t="s">
        <v>9</v>
      </c>
      <c r="D7585" s="4" t="s">
        <v>7</v>
      </c>
      <c r="E7585" s="4" t="s">
        <v>11</v>
      </c>
      <c r="F7585" s="4" t="s">
        <v>52</v>
      </c>
      <c r="G7585" s="4" t="s">
        <v>7</v>
      </c>
      <c r="H7585" s="4" t="s">
        <v>7</v>
      </c>
      <c r="I7585" s="4" t="s">
        <v>7</v>
      </c>
      <c r="J7585" s="4" t="s">
        <v>11</v>
      </c>
      <c r="K7585" s="4" t="s">
        <v>52</v>
      </c>
      <c r="L7585" s="4" t="s">
        <v>7</v>
      </c>
      <c r="M7585" s="4" t="s">
        <v>7</v>
      </c>
    </row>
    <row r="7586" spans="1:8">
      <c r="A7586" t="n">
        <v>70795</v>
      </c>
      <c r="B7586" s="31" t="n">
        <v>26</v>
      </c>
      <c r="C7586" s="7" t="n">
        <v>0</v>
      </c>
      <c r="D7586" s="7" t="n">
        <v>17</v>
      </c>
      <c r="E7586" s="7" t="n">
        <v>62215</v>
      </c>
      <c r="F7586" s="7" t="s">
        <v>796</v>
      </c>
      <c r="G7586" s="7" t="n">
        <v>2</v>
      </c>
      <c r="H7586" s="7" t="n">
        <v>3</v>
      </c>
      <c r="I7586" s="7" t="n">
        <v>17</v>
      </c>
      <c r="J7586" s="7" t="n">
        <v>62216</v>
      </c>
      <c r="K7586" s="7" t="s">
        <v>797</v>
      </c>
      <c r="L7586" s="7" t="n">
        <v>2</v>
      </c>
      <c r="M7586" s="7" t="n">
        <v>0</v>
      </c>
    </row>
    <row r="7587" spans="1:8">
      <c r="A7587" t="s">
        <v>4</v>
      </c>
      <c r="B7587" s="4" t="s">
        <v>5</v>
      </c>
    </row>
    <row r="7588" spans="1:8">
      <c r="A7588" t="n">
        <v>70879</v>
      </c>
      <c r="B7588" s="32" t="n">
        <v>28</v>
      </c>
    </row>
    <row r="7589" spans="1:8">
      <c r="A7589" t="s">
        <v>4</v>
      </c>
      <c r="B7589" s="4" t="s">
        <v>5</v>
      </c>
      <c r="C7589" s="4" t="s">
        <v>7</v>
      </c>
      <c r="D7589" s="4" t="s">
        <v>9</v>
      </c>
      <c r="E7589" s="4" t="s">
        <v>12</v>
      </c>
    </row>
    <row r="7590" spans="1:8">
      <c r="A7590" t="n">
        <v>70880</v>
      </c>
      <c r="B7590" s="30" t="n">
        <v>51</v>
      </c>
      <c r="C7590" s="7" t="n">
        <v>4</v>
      </c>
      <c r="D7590" s="7" t="n">
        <v>22</v>
      </c>
      <c r="E7590" s="7" t="s">
        <v>278</v>
      </c>
    </row>
    <row r="7591" spans="1:8">
      <c r="A7591" t="s">
        <v>4</v>
      </c>
      <c r="B7591" s="4" t="s">
        <v>5</v>
      </c>
      <c r="C7591" s="4" t="s">
        <v>9</v>
      </c>
    </row>
    <row r="7592" spans="1:8">
      <c r="A7592" t="n">
        <v>70894</v>
      </c>
      <c r="B7592" s="26" t="n">
        <v>16</v>
      </c>
      <c r="C7592" s="7" t="n">
        <v>0</v>
      </c>
    </row>
    <row r="7593" spans="1:8">
      <c r="A7593" t="s">
        <v>4</v>
      </c>
      <c r="B7593" s="4" t="s">
        <v>5</v>
      </c>
      <c r="C7593" s="4" t="s">
        <v>9</v>
      </c>
      <c r="D7593" s="4" t="s">
        <v>7</v>
      </c>
      <c r="E7593" s="4" t="s">
        <v>11</v>
      </c>
      <c r="F7593" s="4" t="s">
        <v>52</v>
      </c>
      <c r="G7593" s="4" t="s">
        <v>7</v>
      </c>
      <c r="H7593" s="4" t="s">
        <v>7</v>
      </c>
    </row>
    <row r="7594" spans="1:8">
      <c r="A7594" t="n">
        <v>70897</v>
      </c>
      <c r="B7594" s="31" t="n">
        <v>26</v>
      </c>
      <c r="C7594" s="7" t="n">
        <v>22</v>
      </c>
      <c r="D7594" s="7" t="n">
        <v>17</v>
      </c>
      <c r="E7594" s="7" t="n">
        <v>30368</v>
      </c>
      <c r="F7594" s="7" t="s">
        <v>798</v>
      </c>
      <c r="G7594" s="7" t="n">
        <v>2</v>
      </c>
      <c r="H7594" s="7" t="n">
        <v>0</v>
      </c>
    </row>
    <row r="7595" spans="1:8">
      <c r="A7595" t="s">
        <v>4</v>
      </c>
      <c r="B7595" s="4" t="s">
        <v>5</v>
      </c>
    </row>
    <row r="7596" spans="1:8">
      <c r="A7596" t="n">
        <v>70961</v>
      </c>
      <c r="B7596" s="32" t="n">
        <v>28</v>
      </c>
    </row>
    <row r="7597" spans="1:8">
      <c r="A7597" t="s">
        <v>4</v>
      </c>
      <c r="B7597" s="4" t="s">
        <v>5</v>
      </c>
      <c r="C7597" s="4" t="s">
        <v>9</v>
      </c>
      <c r="D7597" s="4" t="s">
        <v>7</v>
      </c>
      <c r="E7597" s="4" t="s">
        <v>10</v>
      </c>
      <c r="F7597" s="4" t="s">
        <v>9</v>
      </c>
    </row>
    <row r="7598" spans="1:8">
      <c r="A7598" t="n">
        <v>70962</v>
      </c>
      <c r="B7598" s="47" t="n">
        <v>59</v>
      </c>
      <c r="C7598" s="7" t="n">
        <v>22</v>
      </c>
      <c r="D7598" s="7" t="n">
        <v>8</v>
      </c>
      <c r="E7598" s="7" t="n">
        <v>0.150000005960464</v>
      </c>
      <c r="F7598" s="7" t="n">
        <v>0</v>
      </c>
    </row>
    <row r="7599" spans="1:8">
      <c r="A7599" t="s">
        <v>4</v>
      </c>
      <c r="B7599" s="4" t="s">
        <v>5</v>
      </c>
      <c r="C7599" s="4" t="s">
        <v>9</v>
      </c>
    </row>
    <row r="7600" spans="1:8">
      <c r="A7600" t="n">
        <v>70972</v>
      </c>
      <c r="B7600" s="26" t="n">
        <v>16</v>
      </c>
      <c r="C7600" s="7" t="n">
        <v>2000</v>
      </c>
    </row>
    <row r="7601" spans="1:13">
      <c r="A7601" t="s">
        <v>4</v>
      </c>
      <c r="B7601" s="4" t="s">
        <v>5</v>
      </c>
      <c r="C7601" s="4" t="s">
        <v>9</v>
      </c>
      <c r="D7601" s="4" t="s">
        <v>7</v>
      </c>
      <c r="E7601" s="4" t="s">
        <v>10</v>
      </c>
      <c r="F7601" s="4" t="s">
        <v>9</v>
      </c>
    </row>
    <row r="7602" spans="1:13">
      <c r="A7602" t="n">
        <v>70975</v>
      </c>
      <c r="B7602" s="47" t="n">
        <v>59</v>
      </c>
      <c r="C7602" s="7" t="n">
        <v>22</v>
      </c>
      <c r="D7602" s="7" t="n">
        <v>255</v>
      </c>
      <c r="E7602" s="7" t="n">
        <v>0</v>
      </c>
      <c r="F7602" s="7" t="n">
        <v>0</v>
      </c>
    </row>
    <row r="7603" spans="1:13">
      <c r="A7603" t="s">
        <v>4</v>
      </c>
      <c r="B7603" s="4" t="s">
        <v>5</v>
      </c>
      <c r="C7603" s="4" t="s">
        <v>9</v>
      </c>
    </row>
    <row r="7604" spans="1:13">
      <c r="A7604" t="n">
        <v>70985</v>
      </c>
      <c r="B7604" s="26" t="n">
        <v>16</v>
      </c>
      <c r="C7604" s="7" t="n">
        <v>300</v>
      </c>
    </row>
    <row r="7605" spans="1:13">
      <c r="A7605" t="s">
        <v>4</v>
      </c>
      <c r="B7605" s="4" t="s">
        <v>5</v>
      </c>
      <c r="C7605" s="4" t="s">
        <v>7</v>
      </c>
      <c r="D7605" s="4" t="s">
        <v>9</v>
      </c>
      <c r="E7605" s="4" t="s">
        <v>12</v>
      </c>
      <c r="F7605" s="4" t="s">
        <v>12</v>
      </c>
      <c r="G7605" s="4" t="s">
        <v>12</v>
      </c>
      <c r="H7605" s="4" t="s">
        <v>12</v>
      </c>
    </row>
    <row r="7606" spans="1:13">
      <c r="A7606" t="n">
        <v>70988</v>
      </c>
      <c r="B7606" s="30" t="n">
        <v>51</v>
      </c>
      <c r="C7606" s="7" t="n">
        <v>3</v>
      </c>
      <c r="D7606" s="7" t="n">
        <v>22</v>
      </c>
      <c r="E7606" s="7" t="s">
        <v>747</v>
      </c>
      <c r="F7606" s="7" t="s">
        <v>246</v>
      </c>
      <c r="G7606" s="7" t="s">
        <v>245</v>
      </c>
      <c r="H7606" s="7" t="s">
        <v>246</v>
      </c>
    </row>
    <row r="7607" spans="1:13">
      <c r="A7607" t="s">
        <v>4</v>
      </c>
      <c r="B7607" s="4" t="s">
        <v>5</v>
      </c>
      <c r="C7607" s="4" t="s">
        <v>7</v>
      </c>
      <c r="D7607" s="4" t="s">
        <v>9</v>
      </c>
      <c r="E7607" s="4" t="s">
        <v>9</v>
      </c>
      <c r="F7607" s="4" t="s">
        <v>11</v>
      </c>
    </row>
    <row r="7608" spans="1:13">
      <c r="A7608" t="n">
        <v>71001</v>
      </c>
      <c r="B7608" s="77" t="n">
        <v>84</v>
      </c>
      <c r="C7608" s="7" t="n">
        <v>0</v>
      </c>
      <c r="D7608" s="7" t="n">
        <v>0</v>
      </c>
      <c r="E7608" s="7" t="n">
        <v>0</v>
      </c>
      <c r="F7608" s="7" t="n">
        <v>1050253722</v>
      </c>
    </row>
    <row r="7609" spans="1:13">
      <c r="A7609" t="s">
        <v>4</v>
      </c>
      <c r="B7609" s="4" t="s">
        <v>5</v>
      </c>
      <c r="C7609" s="4" t="s">
        <v>7</v>
      </c>
      <c r="D7609" s="4" t="s">
        <v>7</v>
      </c>
      <c r="E7609" s="4" t="s">
        <v>10</v>
      </c>
      <c r="F7609" s="4" t="s">
        <v>9</v>
      </c>
    </row>
    <row r="7610" spans="1:13">
      <c r="A7610" t="n">
        <v>71011</v>
      </c>
      <c r="B7610" s="55" t="n">
        <v>45</v>
      </c>
      <c r="C7610" s="7" t="n">
        <v>5</v>
      </c>
      <c r="D7610" s="7" t="n">
        <v>3</v>
      </c>
      <c r="E7610" s="7" t="n">
        <v>1</v>
      </c>
      <c r="F7610" s="7" t="n">
        <v>600</v>
      </c>
    </row>
    <row r="7611" spans="1:13">
      <c r="A7611" t="s">
        <v>4</v>
      </c>
      <c r="B7611" s="4" t="s">
        <v>5</v>
      </c>
      <c r="C7611" s="4" t="s">
        <v>7</v>
      </c>
      <c r="D7611" s="4" t="s">
        <v>7</v>
      </c>
      <c r="E7611" s="4" t="s">
        <v>10</v>
      </c>
      <c r="F7611" s="4" t="s">
        <v>10</v>
      </c>
      <c r="G7611" s="4" t="s">
        <v>10</v>
      </c>
      <c r="H7611" s="4" t="s">
        <v>9</v>
      </c>
    </row>
    <row r="7612" spans="1:13">
      <c r="A7612" t="n">
        <v>71020</v>
      </c>
      <c r="B7612" s="55" t="n">
        <v>45</v>
      </c>
      <c r="C7612" s="7" t="n">
        <v>2</v>
      </c>
      <c r="D7612" s="7" t="n">
        <v>3</v>
      </c>
      <c r="E7612" s="7" t="n">
        <v>-11.210000038147</v>
      </c>
      <c r="F7612" s="7" t="n">
        <v>1.3400000333786</v>
      </c>
      <c r="G7612" s="7" t="n">
        <v>-41.1599998474121</v>
      </c>
      <c r="H7612" s="7" t="n">
        <v>600</v>
      </c>
    </row>
    <row r="7613" spans="1:13">
      <c r="A7613" t="s">
        <v>4</v>
      </c>
      <c r="B7613" s="4" t="s">
        <v>5</v>
      </c>
      <c r="C7613" s="4" t="s">
        <v>7</v>
      </c>
      <c r="D7613" s="4" t="s">
        <v>9</v>
      </c>
    </row>
    <row r="7614" spans="1:13">
      <c r="A7614" t="n">
        <v>71037</v>
      </c>
      <c r="B7614" s="55" t="n">
        <v>45</v>
      </c>
      <c r="C7614" s="7" t="n">
        <v>7</v>
      </c>
      <c r="D7614" s="7" t="n">
        <v>255</v>
      </c>
    </row>
    <row r="7615" spans="1:13">
      <c r="A7615" t="s">
        <v>4</v>
      </c>
      <c r="B7615" s="4" t="s">
        <v>5</v>
      </c>
      <c r="C7615" s="4" t="s">
        <v>7</v>
      </c>
      <c r="D7615" s="4" t="s">
        <v>9</v>
      </c>
      <c r="E7615" s="4" t="s">
        <v>9</v>
      </c>
      <c r="F7615" s="4" t="s">
        <v>11</v>
      </c>
    </row>
    <row r="7616" spans="1:13">
      <c r="A7616" t="n">
        <v>71041</v>
      </c>
      <c r="B7616" s="77" t="n">
        <v>84</v>
      </c>
      <c r="C7616" s="7" t="n">
        <v>1</v>
      </c>
      <c r="D7616" s="7" t="n">
        <v>0</v>
      </c>
      <c r="E7616" s="7" t="n">
        <v>0</v>
      </c>
      <c r="F7616" s="7" t="n">
        <v>0</v>
      </c>
    </row>
    <row r="7617" spans="1:8">
      <c r="A7617" t="s">
        <v>4</v>
      </c>
      <c r="B7617" s="4" t="s">
        <v>5</v>
      </c>
      <c r="C7617" s="4" t="s">
        <v>7</v>
      </c>
      <c r="D7617" s="4" t="s">
        <v>9</v>
      </c>
      <c r="E7617" s="4" t="s">
        <v>12</v>
      </c>
    </row>
    <row r="7618" spans="1:8">
      <c r="A7618" t="n">
        <v>71051</v>
      </c>
      <c r="B7618" s="30" t="n">
        <v>51</v>
      </c>
      <c r="C7618" s="7" t="n">
        <v>4</v>
      </c>
      <c r="D7618" s="7" t="n">
        <v>22</v>
      </c>
      <c r="E7618" s="7" t="s">
        <v>630</v>
      </c>
    </row>
    <row r="7619" spans="1:8">
      <c r="A7619" t="s">
        <v>4</v>
      </c>
      <c r="B7619" s="4" t="s">
        <v>5</v>
      </c>
      <c r="C7619" s="4" t="s">
        <v>9</v>
      </c>
    </row>
    <row r="7620" spans="1:8">
      <c r="A7620" t="n">
        <v>71065</v>
      </c>
      <c r="B7620" s="26" t="n">
        <v>16</v>
      </c>
      <c r="C7620" s="7" t="n">
        <v>0</v>
      </c>
    </row>
    <row r="7621" spans="1:8">
      <c r="A7621" t="s">
        <v>4</v>
      </c>
      <c r="B7621" s="4" t="s">
        <v>5</v>
      </c>
      <c r="C7621" s="4" t="s">
        <v>9</v>
      </c>
      <c r="D7621" s="4" t="s">
        <v>7</v>
      </c>
      <c r="E7621" s="4" t="s">
        <v>11</v>
      </c>
      <c r="F7621" s="4" t="s">
        <v>52</v>
      </c>
      <c r="G7621" s="4" t="s">
        <v>7</v>
      </c>
      <c r="H7621" s="4" t="s">
        <v>7</v>
      </c>
    </row>
    <row r="7622" spans="1:8">
      <c r="A7622" t="n">
        <v>71068</v>
      </c>
      <c r="B7622" s="31" t="n">
        <v>26</v>
      </c>
      <c r="C7622" s="7" t="n">
        <v>22</v>
      </c>
      <c r="D7622" s="7" t="n">
        <v>17</v>
      </c>
      <c r="E7622" s="7" t="n">
        <v>30369</v>
      </c>
      <c r="F7622" s="7" t="s">
        <v>799</v>
      </c>
      <c r="G7622" s="7" t="n">
        <v>2</v>
      </c>
      <c r="H7622" s="7" t="n">
        <v>0</v>
      </c>
    </row>
    <row r="7623" spans="1:8">
      <c r="A7623" t="s">
        <v>4</v>
      </c>
      <c r="B7623" s="4" t="s">
        <v>5</v>
      </c>
    </row>
    <row r="7624" spans="1:8">
      <c r="A7624" t="n">
        <v>71151</v>
      </c>
      <c r="B7624" s="32" t="n">
        <v>28</v>
      </c>
    </row>
    <row r="7625" spans="1:8">
      <c r="A7625" t="s">
        <v>4</v>
      </c>
      <c r="B7625" s="4" t="s">
        <v>5</v>
      </c>
      <c r="C7625" s="4" t="s">
        <v>7</v>
      </c>
      <c r="D7625" s="4" t="s">
        <v>9</v>
      </c>
      <c r="E7625" s="4" t="s">
        <v>12</v>
      </c>
    </row>
    <row r="7626" spans="1:8">
      <c r="A7626" t="n">
        <v>71152</v>
      </c>
      <c r="B7626" s="30" t="n">
        <v>51</v>
      </c>
      <c r="C7626" s="7" t="n">
        <v>4</v>
      </c>
      <c r="D7626" s="7" t="n">
        <v>0</v>
      </c>
      <c r="E7626" s="7" t="s">
        <v>278</v>
      </c>
    </row>
    <row r="7627" spans="1:8">
      <c r="A7627" t="s">
        <v>4</v>
      </c>
      <c r="B7627" s="4" t="s">
        <v>5</v>
      </c>
      <c r="C7627" s="4" t="s">
        <v>9</v>
      </c>
    </row>
    <row r="7628" spans="1:8">
      <c r="A7628" t="n">
        <v>71166</v>
      </c>
      <c r="B7628" s="26" t="n">
        <v>16</v>
      </c>
      <c r="C7628" s="7" t="n">
        <v>0</v>
      </c>
    </row>
    <row r="7629" spans="1:8">
      <c r="A7629" t="s">
        <v>4</v>
      </c>
      <c r="B7629" s="4" t="s">
        <v>5</v>
      </c>
      <c r="C7629" s="4" t="s">
        <v>9</v>
      </c>
      <c r="D7629" s="4" t="s">
        <v>7</v>
      </c>
      <c r="E7629" s="4" t="s">
        <v>11</v>
      </c>
      <c r="F7629" s="4" t="s">
        <v>52</v>
      </c>
      <c r="G7629" s="4" t="s">
        <v>7</v>
      </c>
      <c r="H7629" s="4" t="s">
        <v>7</v>
      </c>
    </row>
    <row r="7630" spans="1:8">
      <c r="A7630" t="n">
        <v>71169</v>
      </c>
      <c r="B7630" s="31" t="n">
        <v>26</v>
      </c>
      <c r="C7630" s="7" t="n">
        <v>0</v>
      </c>
      <c r="D7630" s="7" t="n">
        <v>17</v>
      </c>
      <c r="E7630" s="7" t="n">
        <v>62217</v>
      </c>
      <c r="F7630" s="7" t="s">
        <v>800</v>
      </c>
      <c r="G7630" s="7" t="n">
        <v>2</v>
      </c>
      <c r="H7630" s="7" t="n">
        <v>0</v>
      </c>
    </row>
    <row r="7631" spans="1:8">
      <c r="A7631" t="s">
        <v>4</v>
      </c>
      <c r="B7631" s="4" t="s">
        <v>5</v>
      </c>
    </row>
    <row r="7632" spans="1:8">
      <c r="A7632" t="n">
        <v>71199</v>
      </c>
      <c r="B7632" s="32" t="n">
        <v>28</v>
      </c>
    </row>
    <row r="7633" spans="1:8">
      <c r="A7633" t="s">
        <v>4</v>
      </c>
      <c r="B7633" s="4" t="s">
        <v>5</v>
      </c>
      <c r="C7633" s="4" t="s">
        <v>7</v>
      </c>
      <c r="D7633" s="4" t="s">
        <v>9</v>
      </c>
      <c r="E7633" s="4" t="s">
        <v>7</v>
      </c>
    </row>
    <row r="7634" spans="1:8">
      <c r="A7634" t="n">
        <v>71200</v>
      </c>
      <c r="B7634" s="13" t="n">
        <v>49</v>
      </c>
      <c r="C7634" s="7" t="n">
        <v>1</v>
      </c>
      <c r="D7634" s="7" t="n">
        <v>3000</v>
      </c>
      <c r="E7634" s="7" t="n">
        <v>0</v>
      </c>
    </row>
    <row r="7635" spans="1:8">
      <c r="A7635" t="s">
        <v>4</v>
      </c>
      <c r="B7635" s="4" t="s">
        <v>5</v>
      </c>
      <c r="C7635" s="4" t="s">
        <v>7</v>
      </c>
      <c r="D7635" s="4" t="s">
        <v>9</v>
      </c>
      <c r="E7635" s="4" t="s">
        <v>10</v>
      </c>
    </row>
    <row r="7636" spans="1:8">
      <c r="A7636" t="n">
        <v>71205</v>
      </c>
      <c r="B7636" s="25" t="n">
        <v>58</v>
      </c>
      <c r="C7636" s="7" t="n">
        <v>0</v>
      </c>
      <c r="D7636" s="7" t="n">
        <v>1000</v>
      </c>
      <c r="E7636" s="7" t="n">
        <v>1</v>
      </c>
    </row>
    <row r="7637" spans="1:8">
      <c r="A7637" t="s">
        <v>4</v>
      </c>
      <c r="B7637" s="4" t="s">
        <v>5</v>
      </c>
      <c r="C7637" s="4" t="s">
        <v>7</v>
      </c>
      <c r="D7637" s="4" t="s">
        <v>9</v>
      </c>
    </row>
    <row r="7638" spans="1:8">
      <c r="A7638" t="n">
        <v>71213</v>
      </c>
      <c r="B7638" s="25" t="n">
        <v>58</v>
      </c>
      <c r="C7638" s="7" t="n">
        <v>255</v>
      </c>
      <c r="D7638" s="7" t="n">
        <v>0</v>
      </c>
    </row>
    <row r="7639" spans="1:8">
      <c r="A7639" t="s">
        <v>4</v>
      </c>
      <c r="B7639" s="4" t="s">
        <v>5</v>
      </c>
      <c r="C7639" s="4" t="s">
        <v>9</v>
      </c>
      <c r="D7639" s="4" t="s">
        <v>10</v>
      </c>
      <c r="E7639" s="4" t="s">
        <v>10</v>
      </c>
      <c r="F7639" s="4" t="s">
        <v>10</v>
      </c>
      <c r="G7639" s="4" t="s">
        <v>10</v>
      </c>
    </row>
    <row r="7640" spans="1:8">
      <c r="A7640" t="n">
        <v>71217</v>
      </c>
      <c r="B7640" s="42" t="n">
        <v>46</v>
      </c>
      <c r="C7640" s="7" t="n">
        <v>0</v>
      </c>
      <c r="D7640" s="7" t="n">
        <v>-5.21999979019165</v>
      </c>
      <c r="E7640" s="7" t="n">
        <v>0</v>
      </c>
      <c r="F7640" s="7" t="n">
        <v>-38.060001373291</v>
      </c>
      <c r="G7640" s="7" t="n">
        <v>35.0999984741211</v>
      </c>
    </row>
    <row r="7641" spans="1:8">
      <c r="A7641" t="s">
        <v>4</v>
      </c>
      <c r="B7641" s="4" t="s">
        <v>5</v>
      </c>
      <c r="C7641" s="4" t="s">
        <v>9</v>
      </c>
      <c r="D7641" s="4" t="s">
        <v>9</v>
      </c>
      <c r="E7641" s="4" t="s">
        <v>9</v>
      </c>
    </row>
    <row r="7642" spans="1:8">
      <c r="A7642" t="n">
        <v>71236</v>
      </c>
      <c r="B7642" s="63" t="n">
        <v>61</v>
      </c>
      <c r="C7642" s="7" t="n">
        <v>0</v>
      </c>
      <c r="D7642" s="7" t="n">
        <v>22</v>
      </c>
      <c r="E7642" s="7" t="n">
        <v>0</v>
      </c>
    </row>
    <row r="7643" spans="1:8">
      <c r="A7643" t="s">
        <v>4</v>
      </c>
      <c r="B7643" s="4" t="s">
        <v>5</v>
      </c>
      <c r="C7643" s="4" t="s">
        <v>9</v>
      </c>
      <c r="D7643" s="4" t="s">
        <v>11</v>
      </c>
    </row>
    <row r="7644" spans="1:8">
      <c r="A7644" t="n">
        <v>71243</v>
      </c>
      <c r="B7644" s="43" t="n">
        <v>43</v>
      </c>
      <c r="C7644" s="7" t="n">
        <v>22</v>
      </c>
      <c r="D7644" s="7" t="n">
        <v>128</v>
      </c>
    </row>
    <row r="7645" spans="1:8">
      <c r="A7645" t="s">
        <v>4</v>
      </c>
      <c r="B7645" s="4" t="s">
        <v>5</v>
      </c>
      <c r="C7645" s="4" t="s">
        <v>9</v>
      </c>
      <c r="D7645" s="4" t="s">
        <v>11</v>
      </c>
    </row>
    <row r="7646" spans="1:8">
      <c r="A7646" t="n">
        <v>71250</v>
      </c>
      <c r="B7646" s="43" t="n">
        <v>43</v>
      </c>
      <c r="C7646" s="7" t="n">
        <v>22</v>
      </c>
      <c r="D7646" s="7" t="n">
        <v>32</v>
      </c>
    </row>
    <row r="7647" spans="1:8">
      <c r="A7647" t="s">
        <v>4</v>
      </c>
      <c r="B7647" s="4" t="s">
        <v>5</v>
      </c>
      <c r="C7647" s="4" t="s">
        <v>9</v>
      </c>
      <c r="D7647" s="4" t="s">
        <v>11</v>
      </c>
    </row>
    <row r="7648" spans="1:8">
      <c r="A7648" t="n">
        <v>71257</v>
      </c>
      <c r="B7648" s="43" t="n">
        <v>43</v>
      </c>
      <c r="C7648" s="7" t="n">
        <v>7031</v>
      </c>
      <c r="D7648" s="7" t="n">
        <v>128</v>
      </c>
    </row>
    <row r="7649" spans="1:7">
      <c r="A7649" t="s">
        <v>4</v>
      </c>
      <c r="B7649" s="4" t="s">
        <v>5</v>
      </c>
      <c r="C7649" s="4" t="s">
        <v>9</v>
      </c>
      <c r="D7649" s="4" t="s">
        <v>11</v>
      </c>
    </row>
    <row r="7650" spans="1:7">
      <c r="A7650" t="n">
        <v>71264</v>
      </c>
      <c r="B7650" s="43" t="n">
        <v>43</v>
      </c>
      <c r="C7650" s="7" t="n">
        <v>7031</v>
      </c>
      <c r="D7650" s="7" t="n">
        <v>32</v>
      </c>
    </row>
    <row r="7651" spans="1:7">
      <c r="A7651" t="s">
        <v>4</v>
      </c>
      <c r="B7651" s="4" t="s">
        <v>5</v>
      </c>
      <c r="C7651" s="4" t="s">
        <v>7</v>
      </c>
      <c r="D7651" s="4" t="s">
        <v>9</v>
      </c>
      <c r="E7651" s="4" t="s">
        <v>12</v>
      </c>
      <c r="F7651" s="4" t="s">
        <v>12</v>
      </c>
      <c r="G7651" s="4" t="s">
        <v>12</v>
      </c>
      <c r="H7651" s="4" t="s">
        <v>12</v>
      </c>
    </row>
    <row r="7652" spans="1:7">
      <c r="A7652" t="n">
        <v>71271</v>
      </c>
      <c r="B7652" s="30" t="n">
        <v>51</v>
      </c>
      <c r="C7652" s="7" t="n">
        <v>3</v>
      </c>
      <c r="D7652" s="7" t="n">
        <v>0</v>
      </c>
      <c r="E7652" s="7" t="s">
        <v>801</v>
      </c>
      <c r="F7652" s="7" t="s">
        <v>246</v>
      </c>
      <c r="G7652" s="7" t="s">
        <v>245</v>
      </c>
      <c r="H7652" s="7" t="s">
        <v>246</v>
      </c>
    </row>
    <row r="7653" spans="1:7">
      <c r="A7653" t="s">
        <v>4</v>
      </c>
      <c r="B7653" s="4" t="s">
        <v>5</v>
      </c>
      <c r="C7653" s="4" t="s">
        <v>7</v>
      </c>
      <c r="D7653" s="4" t="s">
        <v>7</v>
      </c>
    </row>
    <row r="7654" spans="1:7">
      <c r="A7654" t="n">
        <v>71284</v>
      </c>
      <c r="B7654" s="13" t="n">
        <v>49</v>
      </c>
      <c r="C7654" s="7" t="n">
        <v>2</v>
      </c>
      <c r="D7654" s="7" t="n">
        <v>0</v>
      </c>
    </row>
    <row r="7655" spans="1:7">
      <c r="A7655" t="s">
        <v>4</v>
      </c>
      <c r="B7655" s="4" t="s">
        <v>5</v>
      </c>
      <c r="C7655" s="4" t="s">
        <v>9</v>
      </c>
    </row>
    <row r="7656" spans="1:7">
      <c r="A7656" t="n">
        <v>71287</v>
      </c>
      <c r="B7656" s="26" t="n">
        <v>16</v>
      </c>
      <c r="C7656" s="7" t="n">
        <v>1000</v>
      </c>
    </row>
    <row r="7657" spans="1:7">
      <c r="A7657" t="s">
        <v>4</v>
      </c>
      <c r="B7657" s="4" t="s">
        <v>5</v>
      </c>
      <c r="C7657" s="4" t="s">
        <v>7</v>
      </c>
      <c r="D7657" s="4" t="s">
        <v>9</v>
      </c>
      <c r="E7657" s="4" t="s">
        <v>11</v>
      </c>
      <c r="F7657" s="4" t="s">
        <v>9</v>
      </c>
      <c r="G7657" s="4" t="s">
        <v>11</v>
      </c>
      <c r="H7657" s="4" t="s">
        <v>7</v>
      </c>
    </row>
    <row r="7658" spans="1:7">
      <c r="A7658" t="n">
        <v>71290</v>
      </c>
      <c r="B7658" s="13" t="n">
        <v>49</v>
      </c>
      <c r="C7658" s="7" t="n">
        <v>0</v>
      </c>
      <c r="D7658" s="7" t="n">
        <v>305</v>
      </c>
      <c r="E7658" s="7" t="n">
        <v>1065353216</v>
      </c>
      <c r="F7658" s="7" t="n">
        <v>0</v>
      </c>
      <c r="G7658" s="7" t="n">
        <v>0</v>
      </c>
      <c r="H7658" s="7" t="n">
        <v>0</v>
      </c>
    </row>
    <row r="7659" spans="1:7">
      <c r="A7659" t="s">
        <v>4</v>
      </c>
      <c r="B7659" s="4" t="s">
        <v>5</v>
      </c>
      <c r="C7659" s="4" t="s">
        <v>7</v>
      </c>
      <c r="D7659" s="4" t="s">
        <v>7</v>
      </c>
      <c r="E7659" s="4" t="s">
        <v>10</v>
      </c>
      <c r="F7659" s="4" t="s">
        <v>10</v>
      </c>
      <c r="G7659" s="4" t="s">
        <v>10</v>
      </c>
      <c r="H7659" s="4" t="s">
        <v>9</v>
      </c>
    </row>
    <row r="7660" spans="1:7">
      <c r="A7660" t="n">
        <v>71305</v>
      </c>
      <c r="B7660" s="55" t="n">
        <v>45</v>
      </c>
      <c r="C7660" s="7" t="n">
        <v>2</v>
      </c>
      <c r="D7660" s="7" t="n">
        <v>3</v>
      </c>
      <c r="E7660" s="7" t="n">
        <v>-5.90999984741211</v>
      </c>
      <c r="F7660" s="7" t="n">
        <v>1.23000001907349</v>
      </c>
      <c r="G7660" s="7" t="n">
        <v>-38.4599990844727</v>
      </c>
      <c r="H7660" s="7" t="n">
        <v>0</v>
      </c>
    </row>
    <row r="7661" spans="1:7">
      <c r="A7661" t="s">
        <v>4</v>
      </c>
      <c r="B7661" s="4" t="s">
        <v>5</v>
      </c>
      <c r="C7661" s="4" t="s">
        <v>7</v>
      </c>
      <c r="D7661" s="4" t="s">
        <v>7</v>
      </c>
      <c r="E7661" s="4" t="s">
        <v>10</v>
      </c>
      <c r="F7661" s="4" t="s">
        <v>10</v>
      </c>
      <c r="G7661" s="4" t="s">
        <v>10</v>
      </c>
      <c r="H7661" s="4" t="s">
        <v>9</v>
      </c>
      <c r="I7661" s="4" t="s">
        <v>7</v>
      </c>
    </row>
    <row r="7662" spans="1:7">
      <c r="A7662" t="n">
        <v>71322</v>
      </c>
      <c r="B7662" s="55" t="n">
        <v>45</v>
      </c>
      <c r="C7662" s="7" t="n">
        <v>4</v>
      </c>
      <c r="D7662" s="7" t="n">
        <v>3</v>
      </c>
      <c r="E7662" s="7" t="n">
        <v>1.39999997615814</v>
      </c>
      <c r="F7662" s="7" t="n">
        <v>30.1000003814697</v>
      </c>
      <c r="G7662" s="7" t="n">
        <v>0</v>
      </c>
      <c r="H7662" s="7" t="n">
        <v>0</v>
      </c>
      <c r="I7662" s="7" t="n">
        <v>1</v>
      </c>
    </row>
    <row r="7663" spans="1:7">
      <c r="A7663" t="s">
        <v>4</v>
      </c>
      <c r="B7663" s="4" t="s">
        <v>5</v>
      </c>
      <c r="C7663" s="4" t="s">
        <v>7</v>
      </c>
      <c r="D7663" s="4" t="s">
        <v>7</v>
      </c>
      <c r="E7663" s="4" t="s">
        <v>10</v>
      </c>
      <c r="F7663" s="4" t="s">
        <v>9</v>
      </c>
    </row>
    <row r="7664" spans="1:7">
      <c r="A7664" t="n">
        <v>71340</v>
      </c>
      <c r="B7664" s="55" t="n">
        <v>45</v>
      </c>
      <c r="C7664" s="7" t="n">
        <v>5</v>
      </c>
      <c r="D7664" s="7" t="n">
        <v>3</v>
      </c>
      <c r="E7664" s="7" t="n">
        <v>3.29999995231628</v>
      </c>
      <c r="F7664" s="7" t="n">
        <v>0</v>
      </c>
    </row>
    <row r="7665" spans="1:9">
      <c r="A7665" t="s">
        <v>4</v>
      </c>
      <c r="B7665" s="4" t="s">
        <v>5</v>
      </c>
      <c r="C7665" s="4" t="s">
        <v>7</v>
      </c>
      <c r="D7665" s="4" t="s">
        <v>7</v>
      </c>
      <c r="E7665" s="4" t="s">
        <v>10</v>
      </c>
      <c r="F7665" s="4" t="s">
        <v>9</v>
      </c>
    </row>
    <row r="7666" spans="1:9">
      <c r="A7666" t="n">
        <v>71349</v>
      </c>
      <c r="B7666" s="55" t="n">
        <v>45</v>
      </c>
      <c r="C7666" s="7" t="n">
        <v>5</v>
      </c>
      <c r="D7666" s="7" t="n">
        <v>3</v>
      </c>
      <c r="E7666" s="7" t="n">
        <v>3.5</v>
      </c>
      <c r="F7666" s="7" t="n">
        <v>1500</v>
      </c>
    </row>
    <row r="7667" spans="1:9">
      <c r="A7667" t="s">
        <v>4</v>
      </c>
      <c r="B7667" s="4" t="s">
        <v>5</v>
      </c>
      <c r="C7667" s="4" t="s">
        <v>7</v>
      </c>
      <c r="D7667" s="4" t="s">
        <v>7</v>
      </c>
      <c r="E7667" s="4" t="s">
        <v>10</v>
      </c>
      <c r="F7667" s="4" t="s">
        <v>9</v>
      </c>
    </row>
    <row r="7668" spans="1:9">
      <c r="A7668" t="n">
        <v>71358</v>
      </c>
      <c r="B7668" s="55" t="n">
        <v>45</v>
      </c>
      <c r="C7668" s="7" t="n">
        <v>11</v>
      </c>
      <c r="D7668" s="7" t="n">
        <v>3</v>
      </c>
      <c r="E7668" s="7" t="n">
        <v>40</v>
      </c>
      <c r="F7668" s="7" t="n">
        <v>0</v>
      </c>
    </row>
    <row r="7669" spans="1:9">
      <c r="A7669" t="s">
        <v>4</v>
      </c>
      <c r="B7669" s="4" t="s">
        <v>5</v>
      </c>
      <c r="C7669" s="4" t="s">
        <v>7</v>
      </c>
      <c r="D7669" s="4" t="s">
        <v>9</v>
      </c>
      <c r="E7669" s="4" t="s">
        <v>10</v>
      </c>
    </row>
    <row r="7670" spans="1:9">
      <c r="A7670" t="n">
        <v>71367</v>
      </c>
      <c r="B7670" s="25" t="n">
        <v>58</v>
      </c>
      <c r="C7670" s="7" t="n">
        <v>100</v>
      </c>
      <c r="D7670" s="7" t="n">
        <v>1000</v>
      </c>
      <c r="E7670" s="7" t="n">
        <v>1</v>
      </c>
    </row>
    <row r="7671" spans="1:9">
      <c r="A7671" t="s">
        <v>4</v>
      </c>
      <c r="B7671" s="4" t="s">
        <v>5</v>
      </c>
      <c r="C7671" s="4" t="s">
        <v>7</v>
      </c>
      <c r="D7671" s="4" t="s">
        <v>9</v>
      </c>
    </row>
    <row r="7672" spans="1:9">
      <c r="A7672" t="n">
        <v>71375</v>
      </c>
      <c r="B7672" s="25" t="n">
        <v>58</v>
      </c>
      <c r="C7672" s="7" t="n">
        <v>255</v>
      </c>
      <c r="D7672" s="7" t="n">
        <v>0</v>
      </c>
    </row>
    <row r="7673" spans="1:9">
      <c r="A7673" t="s">
        <v>4</v>
      </c>
      <c r="B7673" s="4" t="s">
        <v>5</v>
      </c>
      <c r="C7673" s="4" t="s">
        <v>7</v>
      </c>
      <c r="D7673" s="4" t="s">
        <v>9</v>
      </c>
    </row>
    <row r="7674" spans="1:9">
      <c r="A7674" t="n">
        <v>71379</v>
      </c>
      <c r="B7674" s="55" t="n">
        <v>45</v>
      </c>
      <c r="C7674" s="7" t="n">
        <v>7</v>
      </c>
      <c r="D7674" s="7" t="n">
        <v>255</v>
      </c>
    </row>
    <row r="7675" spans="1:9">
      <c r="A7675" t="s">
        <v>4</v>
      </c>
      <c r="B7675" s="4" t="s">
        <v>5</v>
      </c>
      <c r="C7675" s="4" t="s">
        <v>7</v>
      </c>
      <c r="D7675" s="4" t="s">
        <v>9</v>
      </c>
      <c r="E7675" s="4" t="s">
        <v>12</v>
      </c>
    </row>
    <row r="7676" spans="1:9">
      <c r="A7676" t="n">
        <v>71383</v>
      </c>
      <c r="B7676" s="30" t="n">
        <v>51</v>
      </c>
      <c r="C7676" s="7" t="n">
        <v>4</v>
      </c>
      <c r="D7676" s="7" t="n">
        <v>0</v>
      </c>
      <c r="E7676" s="7" t="s">
        <v>721</v>
      </c>
    </row>
    <row r="7677" spans="1:9">
      <c r="A7677" t="s">
        <v>4</v>
      </c>
      <c r="B7677" s="4" t="s">
        <v>5</v>
      </c>
      <c r="C7677" s="4" t="s">
        <v>9</v>
      </c>
    </row>
    <row r="7678" spans="1:9">
      <c r="A7678" t="n">
        <v>71397</v>
      </c>
      <c r="B7678" s="26" t="n">
        <v>16</v>
      </c>
      <c r="C7678" s="7" t="n">
        <v>0</v>
      </c>
    </row>
    <row r="7679" spans="1:9">
      <c r="A7679" t="s">
        <v>4</v>
      </c>
      <c r="B7679" s="4" t="s">
        <v>5</v>
      </c>
      <c r="C7679" s="4" t="s">
        <v>9</v>
      </c>
      <c r="D7679" s="4" t="s">
        <v>7</v>
      </c>
      <c r="E7679" s="4" t="s">
        <v>11</v>
      </c>
      <c r="F7679" s="4" t="s">
        <v>52</v>
      </c>
      <c r="G7679" s="4" t="s">
        <v>7</v>
      </c>
      <c r="H7679" s="4" t="s">
        <v>7</v>
      </c>
      <c r="I7679" s="4" t="s">
        <v>7</v>
      </c>
      <c r="J7679" s="4" t="s">
        <v>11</v>
      </c>
      <c r="K7679" s="4" t="s">
        <v>52</v>
      </c>
      <c r="L7679" s="4" t="s">
        <v>7</v>
      </c>
      <c r="M7679" s="4" t="s">
        <v>7</v>
      </c>
    </row>
    <row r="7680" spans="1:9">
      <c r="A7680" t="n">
        <v>71400</v>
      </c>
      <c r="B7680" s="31" t="n">
        <v>26</v>
      </c>
      <c r="C7680" s="7" t="n">
        <v>0</v>
      </c>
      <c r="D7680" s="7" t="n">
        <v>17</v>
      </c>
      <c r="E7680" s="7" t="n">
        <v>62218</v>
      </c>
      <c r="F7680" s="7" t="s">
        <v>802</v>
      </c>
      <c r="G7680" s="7" t="n">
        <v>2</v>
      </c>
      <c r="H7680" s="7" t="n">
        <v>3</v>
      </c>
      <c r="I7680" s="7" t="n">
        <v>17</v>
      </c>
      <c r="J7680" s="7" t="n">
        <v>62219</v>
      </c>
      <c r="K7680" s="7" t="s">
        <v>803</v>
      </c>
      <c r="L7680" s="7" t="n">
        <v>2</v>
      </c>
      <c r="M7680" s="7" t="n">
        <v>0</v>
      </c>
    </row>
    <row r="7681" spans="1:13">
      <c r="A7681" t="s">
        <v>4</v>
      </c>
      <c r="B7681" s="4" t="s">
        <v>5</v>
      </c>
    </row>
    <row r="7682" spans="1:13">
      <c r="A7682" t="n">
        <v>71498</v>
      </c>
      <c r="B7682" s="32" t="n">
        <v>28</v>
      </c>
    </row>
    <row r="7683" spans="1:13">
      <c r="A7683" t="s">
        <v>4</v>
      </c>
      <c r="B7683" s="4" t="s">
        <v>5</v>
      </c>
      <c r="C7683" s="4" t="s">
        <v>14</v>
      </c>
    </row>
    <row r="7684" spans="1:13">
      <c r="A7684" t="n">
        <v>71499</v>
      </c>
      <c r="B7684" s="19" t="n">
        <v>3</v>
      </c>
      <c r="C7684" s="11" t="n">
        <f t="normal" ca="1">A7686</f>
        <v>0</v>
      </c>
    </row>
    <row r="7685" spans="1:13">
      <c r="A7685" t="s">
        <v>4</v>
      </c>
      <c r="B7685" s="4" t="s">
        <v>5</v>
      </c>
      <c r="C7685" s="4" t="s">
        <v>7</v>
      </c>
      <c r="D7685" s="4" t="s">
        <v>9</v>
      </c>
      <c r="E7685" s="4" t="s">
        <v>10</v>
      </c>
    </row>
    <row r="7686" spans="1:13">
      <c r="A7686" t="n">
        <v>71504</v>
      </c>
      <c r="B7686" s="25" t="n">
        <v>58</v>
      </c>
      <c r="C7686" s="7" t="n">
        <v>0</v>
      </c>
      <c r="D7686" s="7" t="n">
        <v>1000</v>
      </c>
      <c r="E7686" s="7" t="n">
        <v>1</v>
      </c>
    </row>
    <row r="7687" spans="1:13">
      <c r="A7687" t="s">
        <v>4</v>
      </c>
      <c r="B7687" s="4" t="s">
        <v>5</v>
      </c>
      <c r="C7687" s="4" t="s">
        <v>7</v>
      </c>
      <c r="D7687" s="4" t="s">
        <v>9</v>
      </c>
    </row>
    <row r="7688" spans="1:13">
      <c r="A7688" t="n">
        <v>71512</v>
      </c>
      <c r="B7688" s="25" t="n">
        <v>58</v>
      </c>
      <c r="C7688" s="7" t="n">
        <v>255</v>
      </c>
      <c r="D7688" s="7" t="n">
        <v>0</v>
      </c>
    </row>
    <row r="7689" spans="1:13">
      <c r="A7689" t="s">
        <v>4</v>
      </c>
      <c r="B7689" s="4" t="s">
        <v>5</v>
      </c>
      <c r="C7689" s="4" t="s">
        <v>7</v>
      </c>
      <c r="D7689" s="4" t="s">
        <v>7</v>
      </c>
      <c r="E7689" s="4" t="s">
        <v>7</v>
      </c>
      <c r="F7689" s="4" t="s">
        <v>11</v>
      </c>
      <c r="G7689" s="4" t="s">
        <v>7</v>
      </c>
      <c r="H7689" s="4" t="s">
        <v>7</v>
      </c>
      <c r="I7689" s="4" t="s">
        <v>14</v>
      </c>
    </row>
    <row r="7690" spans="1:13">
      <c r="A7690" t="n">
        <v>71516</v>
      </c>
      <c r="B7690" s="10" t="n">
        <v>5</v>
      </c>
      <c r="C7690" s="7" t="n">
        <v>35</v>
      </c>
      <c r="D7690" s="7" t="n">
        <v>0</v>
      </c>
      <c r="E7690" s="7" t="n">
        <v>0</v>
      </c>
      <c r="F7690" s="7" t="n">
        <v>1</v>
      </c>
      <c r="G7690" s="7" t="n">
        <v>2</v>
      </c>
      <c r="H7690" s="7" t="n">
        <v>1</v>
      </c>
      <c r="I7690" s="11" t="n">
        <f t="normal" ca="1">A7700</f>
        <v>0</v>
      </c>
    </row>
    <row r="7691" spans="1:13">
      <c r="A7691" t="s">
        <v>4</v>
      </c>
      <c r="B7691" s="4" t="s">
        <v>5</v>
      </c>
      <c r="C7691" s="4" t="s">
        <v>9</v>
      </c>
    </row>
    <row r="7692" spans="1:13">
      <c r="A7692" t="n">
        <v>71530</v>
      </c>
      <c r="B7692" s="33" t="n">
        <v>12</v>
      </c>
      <c r="C7692" s="7" t="n">
        <v>8970</v>
      </c>
    </row>
    <row r="7693" spans="1:13">
      <c r="A7693" t="s">
        <v>4</v>
      </c>
      <c r="B7693" s="4" t="s">
        <v>5</v>
      </c>
      <c r="C7693" s="4" t="s">
        <v>7</v>
      </c>
      <c r="D7693" s="4" t="s">
        <v>12</v>
      </c>
    </row>
    <row r="7694" spans="1:13">
      <c r="A7694" t="n">
        <v>71533</v>
      </c>
      <c r="B7694" s="14" t="n">
        <v>2</v>
      </c>
      <c r="C7694" s="7" t="n">
        <v>11</v>
      </c>
      <c r="D7694" s="7" t="s">
        <v>599</v>
      </c>
    </row>
    <row r="7695" spans="1:13">
      <c r="A7695" t="s">
        <v>4</v>
      </c>
      <c r="B7695" s="4" t="s">
        <v>5</v>
      </c>
      <c r="C7695" s="4" t="s">
        <v>9</v>
      </c>
      <c r="D7695" s="4" t="s">
        <v>7</v>
      </c>
      <c r="E7695" s="4" t="s">
        <v>9</v>
      </c>
    </row>
    <row r="7696" spans="1:13">
      <c r="A7696" t="n">
        <v>71557</v>
      </c>
      <c r="B7696" s="74" t="n">
        <v>104</v>
      </c>
      <c r="C7696" s="7" t="n">
        <v>113</v>
      </c>
      <c r="D7696" s="7" t="n">
        <v>1</v>
      </c>
      <c r="E7696" s="7" t="n">
        <v>5</v>
      </c>
    </row>
    <row r="7697" spans="1:9">
      <c r="A7697" t="s">
        <v>4</v>
      </c>
      <c r="B7697" s="4" t="s">
        <v>5</v>
      </c>
    </row>
    <row r="7698" spans="1:9">
      <c r="A7698" t="n">
        <v>71563</v>
      </c>
      <c r="B7698" s="5" t="n">
        <v>1</v>
      </c>
    </row>
    <row r="7699" spans="1:9">
      <c r="A7699" t="s">
        <v>4</v>
      </c>
      <c r="B7699" s="4" t="s">
        <v>5</v>
      </c>
      <c r="C7699" s="4" t="s">
        <v>7</v>
      </c>
      <c r="D7699" s="4" t="s">
        <v>12</v>
      </c>
      <c r="E7699" s="4" t="s">
        <v>9</v>
      </c>
    </row>
    <row r="7700" spans="1:9">
      <c r="A7700" t="n">
        <v>71564</v>
      </c>
      <c r="B7700" s="16" t="n">
        <v>94</v>
      </c>
      <c r="C7700" s="7" t="n">
        <v>0</v>
      </c>
      <c r="D7700" s="7" t="s">
        <v>700</v>
      </c>
      <c r="E7700" s="7" t="n">
        <v>512</v>
      </c>
    </row>
    <row r="7701" spans="1:9">
      <c r="A7701" t="s">
        <v>4</v>
      </c>
      <c r="B7701" s="4" t="s">
        <v>5</v>
      </c>
      <c r="C7701" s="4" t="s">
        <v>7</v>
      </c>
      <c r="D7701" s="4" t="s">
        <v>12</v>
      </c>
      <c r="E7701" s="4" t="s">
        <v>9</v>
      </c>
    </row>
    <row r="7702" spans="1:9">
      <c r="A7702" t="n">
        <v>71576</v>
      </c>
      <c r="B7702" s="16" t="n">
        <v>94</v>
      </c>
      <c r="C7702" s="7" t="n">
        <v>0</v>
      </c>
      <c r="D7702" s="7" t="s">
        <v>701</v>
      </c>
      <c r="E7702" s="7" t="n">
        <v>512</v>
      </c>
    </row>
    <row r="7703" spans="1:9">
      <c r="A7703" t="s">
        <v>4</v>
      </c>
      <c r="B7703" s="4" t="s">
        <v>5</v>
      </c>
      <c r="C7703" s="4" t="s">
        <v>7</v>
      </c>
      <c r="D7703" s="4" t="s">
        <v>9</v>
      </c>
      <c r="E7703" s="4" t="s">
        <v>7</v>
      </c>
    </row>
    <row r="7704" spans="1:9">
      <c r="A7704" t="n">
        <v>71588</v>
      </c>
      <c r="B7704" s="44" t="n">
        <v>36</v>
      </c>
      <c r="C7704" s="7" t="n">
        <v>9</v>
      </c>
      <c r="D7704" s="7" t="n">
        <v>0</v>
      </c>
      <c r="E7704" s="7" t="n">
        <v>0</v>
      </c>
    </row>
    <row r="7705" spans="1:9">
      <c r="A7705" t="s">
        <v>4</v>
      </c>
      <c r="B7705" s="4" t="s">
        <v>5</v>
      </c>
      <c r="C7705" s="4" t="s">
        <v>7</v>
      </c>
      <c r="D7705" s="4" t="s">
        <v>9</v>
      </c>
      <c r="E7705" s="4" t="s">
        <v>7</v>
      </c>
    </row>
    <row r="7706" spans="1:9">
      <c r="A7706" t="n">
        <v>71593</v>
      </c>
      <c r="B7706" s="44" t="n">
        <v>36</v>
      </c>
      <c r="C7706" s="7" t="n">
        <v>9</v>
      </c>
      <c r="D7706" s="7" t="n">
        <v>22</v>
      </c>
      <c r="E7706" s="7" t="n">
        <v>0</v>
      </c>
    </row>
    <row r="7707" spans="1:9">
      <c r="A7707" t="s">
        <v>4</v>
      </c>
      <c r="B7707" s="4" t="s">
        <v>5</v>
      </c>
      <c r="C7707" s="4" t="s">
        <v>9</v>
      </c>
      <c r="D7707" s="4" t="s">
        <v>10</v>
      </c>
      <c r="E7707" s="4" t="s">
        <v>10</v>
      </c>
      <c r="F7707" s="4" t="s">
        <v>10</v>
      </c>
      <c r="G7707" s="4" t="s">
        <v>10</v>
      </c>
    </row>
    <row r="7708" spans="1:9">
      <c r="A7708" t="n">
        <v>71598</v>
      </c>
      <c r="B7708" s="42" t="n">
        <v>46</v>
      </c>
      <c r="C7708" s="7" t="n">
        <v>61456</v>
      </c>
      <c r="D7708" s="7" t="n">
        <v>-4.51000022888184</v>
      </c>
      <c r="E7708" s="7" t="n">
        <v>0</v>
      </c>
      <c r="F7708" s="7" t="n">
        <v>-37.9199981689453</v>
      </c>
      <c r="G7708" s="7" t="n">
        <v>87.3000030517578</v>
      </c>
    </row>
    <row r="7709" spans="1:9">
      <c r="A7709" t="s">
        <v>4</v>
      </c>
      <c r="B7709" s="4" t="s">
        <v>5</v>
      </c>
      <c r="C7709" s="4" t="s">
        <v>7</v>
      </c>
      <c r="D7709" s="4" t="s">
        <v>7</v>
      </c>
      <c r="E7709" s="4" t="s">
        <v>10</v>
      </c>
      <c r="F7709" s="4" t="s">
        <v>10</v>
      </c>
      <c r="G7709" s="4" t="s">
        <v>10</v>
      </c>
      <c r="H7709" s="4" t="s">
        <v>9</v>
      </c>
      <c r="I7709" s="4" t="s">
        <v>7</v>
      </c>
    </row>
    <row r="7710" spans="1:9">
      <c r="A7710" t="n">
        <v>71617</v>
      </c>
      <c r="B7710" s="55" t="n">
        <v>45</v>
      </c>
      <c r="C7710" s="7" t="n">
        <v>4</v>
      </c>
      <c r="D7710" s="7" t="n">
        <v>3</v>
      </c>
      <c r="E7710" s="7" t="n">
        <v>0.280000001192093</v>
      </c>
      <c r="F7710" s="7" t="n">
        <v>52.1699981689453</v>
      </c>
      <c r="G7710" s="7" t="n">
        <v>0</v>
      </c>
      <c r="H7710" s="7" t="n">
        <v>0</v>
      </c>
      <c r="I7710" s="7" t="n">
        <v>0</v>
      </c>
    </row>
    <row r="7711" spans="1:9">
      <c r="A7711" t="s">
        <v>4</v>
      </c>
      <c r="B7711" s="4" t="s">
        <v>5</v>
      </c>
      <c r="C7711" s="4" t="s">
        <v>9</v>
      </c>
    </row>
    <row r="7712" spans="1:9">
      <c r="A7712" t="n">
        <v>71635</v>
      </c>
      <c r="B7712" s="26" t="n">
        <v>16</v>
      </c>
      <c r="C7712" s="7" t="n">
        <v>500</v>
      </c>
    </row>
    <row r="7713" spans="1:9">
      <c r="A7713" t="s">
        <v>4</v>
      </c>
      <c r="B7713" s="4" t="s">
        <v>5</v>
      </c>
      <c r="C7713" s="4" t="s">
        <v>7</v>
      </c>
      <c r="D7713" s="4" t="s">
        <v>12</v>
      </c>
    </row>
    <row r="7714" spans="1:9">
      <c r="A7714" t="n">
        <v>71638</v>
      </c>
      <c r="B7714" s="14" t="n">
        <v>2</v>
      </c>
      <c r="C7714" s="7" t="n">
        <v>10</v>
      </c>
      <c r="D7714" s="7" t="s">
        <v>500</v>
      </c>
    </row>
    <row r="7715" spans="1:9">
      <c r="A7715" t="s">
        <v>4</v>
      </c>
      <c r="B7715" s="4" t="s">
        <v>5</v>
      </c>
      <c r="C7715" s="4" t="s">
        <v>9</v>
      </c>
    </row>
    <row r="7716" spans="1:9">
      <c r="A7716" t="n">
        <v>71653</v>
      </c>
      <c r="B7716" s="26" t="n">
        <v>16</v>
      </c>
      <c r="C7716" s="7" t="n">
        <v>0</v>
      </c>
    </row>
    <row r="7717" spans="1:9">
      <c r="A7717" t="s">
        <v>4</v>
      </c>
      <c r="B7717" s="4" t="s">
        <v>5</v>
      </c>
      <c r="C7717" s="4" t="s">
        <v>7</v>
      </c>
      <c r="D7717" s="4" t="s">
        <v>9</v>
      </c>
    </row>
    <row r="7718" spans="1:9">
      <c r="A7718" t="n">
        <v>71656</v>
      </c>
      <c r="B7718" s="25" t="n">
        <v>58</v>
      </c>
      <c r="C7718" s="7" t="n">
        <v>105</v>
      </c>
      <c r="D7718" s="7" t="n">
        <v>300</v>
      </c>
    </row>
    <row r="7719" spans="1:9">
      <c r="A7719" t="s">
        <v>4</v>
      </c>
      <c r="B7719" s="4" t="s">
        <v>5</v>
      </c>
      <c r="C7719" s="4" t="s">
        <v>10</v>
      </c>
      <c r="D7719" s="4" t="s">
        <v>9</v>
      </c>
    </row>
    <row r="7720" spans="1:9">
      <c r="A7720" t="n">
        <v>71660</v>
      </c>
      <c r="B7720" s="49" t="n">
        <v>103</v>
      </c>
      <c r="C7720" s="7" t="n">
        <v>1</v>
      </c>
      <c r="D7720" s="7" t="n">
        <v>300</v>
      </c>
    </row>
    <row r="7721" spans="1:9">
      <c r="A7721" t="s">
        <v>4</v>
      </c>
      <c r="B7721" s="4" t="s">
        <v>5</v>
      </c>
      <c r="C7721" s="4" t="s">
        <v>7</v>
      </c>
      <c r="D7721" s="4" t="s">
        <v>9</v>
      </c>
    </row>
    <row r="7722" spans="1:9">
      <c r="A7722" t="n">
        <v>71667</v>
      </c>
      <c r="B7722" s="50" t="n">
        <v>72</v>
      </c>
      <c r="C7722" s="7" t="n">
        <v>4</v>
      </c>
      <c r="D7722" s="7" t="n">
        <v>0</v>
      </c>
    </row>
    <row r="7723" spans="1:9">
      <c r="A7723" t="s">
        <v>4</v>
      </c>
      <c r="B7723" s="4" t="s">
        <v>5</v>
      </c>
      <c r="C7723" s="4" t="s">
        <v>11</v>
      </c>
    </row>
    <row r="7724" spans="1:9">
      <c r="A7724" t="n">
        <v>71671</v>
      </c>
      <c r="B7724" s="59" t="n">
        <v>15</v>
      </c>
      <c r="C7724" s="7" t="n">
        <v>1073741824</v>
      </c>
    </row>
    <row r="7725" spans="1:9">
      <c r="A7725" t="s">
        <v>4</v>
      </c>
      <c r="B7725" s="4" t="s">
        <v>5</v>
      </c>
      <c r="C7725" s="4" t="s">
        <v>7</v>
      </c>
    </row>
    <row r="7726" spans="1:9">
      <c r="A7726" t="n">
        <v>71676</v>
      </c>
      <c r="B7726" s="27" t="n">
        <v>64</v>
      </c>
      <c r="C7726" s="7" t="n">
        <v>3</v>
      </c>
    </row>
    <row r="7727" spans="1:9">
      <c r="A7727" t="s">
        <v>4</v>
      </c>
      <c r="B7727" s="4" t="s">
        <v>5</v>
      </c>
      <c r="C7727" s="4" t="s">
        <v>7</v>
      </c>
    </row>
    <row r="7728" spans="1:9">
      <c r="A7728" t="n">
        <v>71678</v>
      </c>
      <c r="B7728" s="21" t="n">
        <v>74</v>
      </c>
      <c r="C7728" s="7" t="n">
        <v>67</v>
      </c>
    </row>
    <row r="7729" spans="1:4">
      <c r="A7729" t="s">
        <v>4</v>
      </c>
      <c r="B7729" s="4" t="s">
        <v>5</v>
      </c>
      <c r="C7729" s="4" t="s">
        <v>7</v>
      </c>
      <c r="D7729" s="4" t="s">
        <v>7</v>
      </c>
      <c r="E7729" s="4" t="s">
        <v>9</v>
      </c>
    </row>
    <row r="7730" spans="1:4">
      <c r="A7730" t="n">
        <v>71680</v>
      </c>
      <c r="B7730" s="55" t="n">
        <v>45</v>
      </c>
      <c r="C7730" s="7" t="n">
        <v>8</v>
      </c>
      <c r="D7730" s="7" t="n">
        <v>1</v>
      </c>
      <c r="E7730" s="7" t="n">
        <v>0</v>
      </c>
    </row>
    <row r="7731" spans="1:4">
      <c r="A7731" t="s">
        <v>4</v>
      </c>
      <c r="B7731" s="4" t="s">
        <v>5</v>
      </c>
      <c r="C7731" s="4" t="s">
        <v>9</v>
      </c>
    </row>
    <row r="7732" spans="1:4">
      <c r="A7732" t="n">
        <v>71685</v>
      </c>
      <c r="B7732" s="12" t="n">
        <v>13</v>
      </c>
      <c r="C7732" s="7" t="n">
        <v>6409</v>
      </c>
    </row>
    <row r="7733" spans="1:4">
      <c r="A7733" t="s">
        <v>4</v>
      </c>
      <c r="B7733" s="4" t="s">
        <v>5</v>
      </c>
      <c r="C7733" s="4" t="s">
        <v>9</v>
      </c>
    </row>
    <row r="7734" spans="1:4">
      <c r="A7734" t="n">
        <v>71688</v>
      </c>
      <c r="B7734" s="12" t="n">
        <v>13</v>
      </c>
      <c r="C7734" s="7" t="n">
        <v>6408</v>
      </c>
    </row>
    <row r="7735" spans="1:4">
      <c r="A7735" t="s">
        <v>4</v>
      </c>
      <c r="B7735" s="4" t="s">
        <v>5</v>
      </c>
      <c r="C7735" s="4" t="s">
        <v>9</v>
      </c>
    </row>
    <row r="7736" spans="1:4">
      <c r="A7736" t="n">
        <v>71691</v>
      </c>
      <c r="B7736" s="33" t="n">
        <v>12</v>
      </c>
      <c r="C7736" s="7" t="n">
        <v>6464</v>
      </c>
    </row>
    <row r="7737" spans="1:4">
      <c r="A7737" t="s">
        <v>4</v>
      </c>
      <c r="B7737" s="4" t="s">
        <v>5</v>
      </c>
      <c r="C7737" s="4" t="s">
        <v>9</v>
      </c>
    </row>
    <row r="7738" spans="1:4">
      <c r="A7738" t="n">
        <v>71694</v>
      </c>
      <c r="B7738" s="12" t="n">
        <v>13</v>
      </c>
      <c r="C7738" s="7" t="n">
        <v>6465</v>
      </c>
    </row>
    <row r="7739" spans="1:4">
      <c r="A7739" t="s">
        <v>4</v>
      </c>
      <c r="B7739" s="4" t="s">
        <v>5</v>
      </c>
      <c r="C7739" s="4" t="s">
        <v>9</v>
      </c>
    </row>
    <row r="7740" spans="1:4">
      <c r="A7740" t="n">
        <v>71697</v>
      </c>
      <c r="B7740" s="12" t="n">
        <v>13</v>
      </c>
      <c r="C7740" s="7" t="n">
        <v>6466</v>
      </c>
    </row>
    <row r="7741" spans="1:4">
      <c r="A7741" t="s">
        <v>4</v>
      </c>
      <c r="B7741" s="4" t="s">
        <v>5</v>
      </c>
      <c r="C7741" s="4" t="s">
        <v>9</v>
      </c>
    </row>
    <row r="7742" spans="1:4">
      <c r="A7742" t="n">
        <v>71700</v>
      </c>
      <c r="B7742" s="12" t="n">
        <v>13</v>
      </c>
      <c r="C7742" s="7" t="n">
        <v>6467</v>
      </c>
    </row>
    <row r="7743" spans="1:4">
      <c r="A7743" t="s">
        <v>4</v>
      </c>
      <c r="B7743" s="4" t="s">
        <v>5</v>
      </c>
      <c r="C7743" s="4" t="s">
        <v>9</v>
      </c>
    </row>
    <row r="7744" spans="1:4">
      <c r="A7744" t="n">
        <v>71703</v>
      </c>
      <c r="B7744" s="12" t="n">
        <v>13</v>
      </c>
      <c r="C7744" s="7" t="n">
        <v>6468</v>
      </c>
    </row>
    <row r="7745" spans="1:5">
      <c r="A7745" t="s">
        <v>4</v>
      </c>
      <c r="B7745" s="4" t="s">
        <v>5</v>
      </c>
      <c r="C7745" s="4" t="s">
        <v>9</v>
      </c>
    </row>
    <row r="7746" spans="1:5">
      <c r="A7746" t="n">
        <v>71706</v>
      </c>
      <c r="B7746" s="12" t="n">
        <v>13</v>
      </c>
      <c r="C7746" s="7" t="n">
        <v>6469</v>
      </c>
    </row>
    <row r="7747" spans="1:5">
      <c r="A7747" t="s">
        <v>4</v>
      </c>
      <c r="B7747" s="4" t="s">
        <v>5</v>
      </c>
      <c r="C7747" s="4" t="s">
        <v>9</v>
      </c>
    </row>
    <row r="7748" spans="1:5">
      <c r="A7748" t="n">
        <v>71709</v>
      </c>
      <c r="B7748" s="12" t="n">
        <v>13</v>
      </c>
      <c r="C7748" s="7" t="n">
        <v>6470</v>
      </c>
    </row>
    <row r="7749" spans="1:5">
      <c r="A7749" t="s">
        <v>4</v>
      </c>
      <c r="B7749" s="4" t="s">
        <v>5</v>
      </c>
      <c r="C7749" s="4" t="s">
        <v>9</v>
      </c>
    </row>
    <row r="7750" spans="1:5">
      <c r="A7750" t="n">
        <v>71712</v>
      </c>
      <c r="B7750" s="12" t="n">
        <v>13</v>
      </c>
      <c r="C7750" s="7" t="n">
        <v>6471</v>
      </c>
    </row>
    <row r="7751" spans="1:5">
      <c r="A7751" t="s">
        <v>4</v>
      </c>
      <c r="B7751" s="4" t="s">
        <v>5</v>
      </c>
      <c r="C7751" s="4" t="s">
        <v>7</v>
      </c>
    </row>
    <row r="7752" spans="1:5">
      <c r="A7752" t="n">
        <v>71715</v>
      </c>
      <c r="B7752" s="21" t="n">
        <v>74</v>
      </c>
      <c r="C7752" s="7" t="n">
        <v>18</v>
      </c>
    </row>
    <row r="7753" spans="1:5">
      <c r="A7753" t="s">
        <v>4</v>
      </c>
      <c r="B7753" s="4" t="s">
        <v>5</v>
      </c>
      <c r="C7753" s="4" t="s">
        <v>7</v>
      </c>
    </row>
    <row r="7754" spans="1:5">
      <c r="A7754" t="n">
        <v>71717</v>
      </c>
      <c r="B7754" s="21" t="n">
        <v>74</v>
      </c>
      <c r="C7754" s="7" t="n">
        <v>45</v>
      </c>
    </row>
    <row r="7755" spans="1:5">
      <c r="A7755" t="s">
        <v>4</v>
      </c>
      <c r="B7755" s="4" t="s">
        <v>5</v>
      </c>
      <c r="C7755" s="4" t="s">
        <v>9</v>
      </c>
    </row>
    <row r="7756" spans="1:5">
      <c r="A7756" t="n">
        <v>71719</v>
      </c>
      <c r="B7756" s="26" t="n">
        <v>16</v>
      </c>
      <c r="C7756" s="7" t="n">
        <v>0</v>
      </c>
    </row>
    <row r="7757" spans="1:5">
      <c r="A7757" t="s">
        <v>4</v>
      </c>
      <c r="B7757" s="4" t="s">
        <v>5</v>
      </c>
      <c r="C7757" s="4" t="s">
        <v>7</v>
      </c>
      <c r="D7757" s="4" t="s">
        <v>7</v>
      </c>
      <c r="E7757" s="4" t="s">
        <v>7</v>
      </c>
      <c r="F7757" s="4" t="s">
        <v>7</v>
      </c>
    </row>
    <row r="7758" spans="1:5">
      <c r="A7758" t="n">
        <v>71722</v>
      </c>
      <c r="B7758" s="8" t="n">
        <v>14</v>
      </c>
      <c r="C7758" s="7" t="n">
        <v>0</v>
      </c>
      <c r="D7758" s="7" t="n">
        <v>8</v>
      </c>
      <c r="E7758" s="7" t="n">
        <v>0</v>
      </c>
      <c r="F7758" s="7" t="n">
        <v>0</v>
      </c>
    </row>
    <row r="7759" spans="1:5">
      <c r="A7759" t="s">
        <v>4</v>
      </c>
      <c r="B7759" s="4" t="s">
        <v>5</v>
      </c>
      <c r="C7759" s="4" t="s">
        <v>7</v>
      </c>
      <c r="D7759" s="4" t="s">
        <v>12</v>
      </c>
    </row>
    <row r="7760" spans="1:5">
      <c r="A7760" t="n">
        <v>71727</v>
      </c>
      <c r="B7760" s="14" t="n">
        <v>2</v>
      </c>
      <c r="C7760" s="7" t="n">
        <v>11</v>
      </c>
      <c r="D7760" s="7" t="s">
        <v>16</v>
      </c>
    </row>
    <row r="7761" spans="1:6">
      <c r="A7761" t="s">
        <v>4</v>
      </c>
      <c r="B7761" s="4" t="s">
        <v>5</v>
      </c>
      <c r="C7761" s="4" t="s">
        <v>9</v>
      </c>
    </row>
    <row r="7762" spans="1:6">
      <c r="A7762" t="n">
        <v>71741</v>
      </c>
      <c r="B7762" s="26" t="n">
        <v>16</v>
      </c>
      <c r="C7762" s="7" t="n">
        <v>0</v>
      </c>
    </row>
    <row r="7763" spans="1:6">
      <c r="A7763" t="s">
        <v>4</v>
      </c>
      <c r="B7763" s="4" t="s">
        <v>5</v>
      </c>
      <c r="C7763" s="4" t="s">
        <v>7</v>
      </c>
      <c r="D7763" s="4" t="s">
        <v>12</v>
      </c>
    </row>
    <row r="7764" spans="1:6">
      <c r="A7764" t="n">
        <v>71744</v>
      </c>
      <c r="B7764" s="14" t="n">
        <v>2</v>
      </c>
      <c r="C7764" s="7" t="n">
        <v>11</v>
      </c>
      <c r="D7764" s="7" t="s">
        <v>501</v>
      </c>
    </row>
    <row r="7765" spans="1:6">
      <c r="A7765" t="s">
        <v>4</v>
      </c>
      <c r="B7765" s="4" t="s">
        <v>5</v>
      </c>
      <c r="C7765" s="4" t="s">
        <v>9</v>
      </c>
    </row>
    <row r="7766" spans="1:6">
      <c r="A7766" t="n">
        <v>71753</v>
      </c>
      <c r="B7766" s="26" t="n">
        <v>16</v>
      </c>
      <c r="C7766" s="7" t="n">
        <v>0</v>
      </c>
    </row>
    <row r="7767" spans="1:6">
      <c r="A7767" t="s">
        <v>4</v>
      </c>
      <c r="B7767" s="4" t="s">
        <v>5</v>
      </c>
      <c r="C7767" s="4" t="s">
        <v>11</v>
      </c>
    </row>
    <row r="7768" spans="1:6">
      <c r="A7768" t="n">
        <v>71756</v>
      </c>
      <c r="B7768" s="59" t="n">
        <v>15</v>
      </c>
      <c r="C7768" s="7" t="n">
        <v>2048</v>
      </c>
    </row>
    <row r="7769" spans="1:6">
      <c r="A7769" t="s">
        <v>4</v>
      </c>
      <c r="B7769" s="4" t="s">
        <v>5</v>
      </c>
      <c r="C7769" s="4" t="s">
        <v>7</v>
      </c>
      <c r="D7769" s="4" t="s">
        <v>12</v>
      </c>
    </row>
    <row r="7770" spans="1:6">
      <c r="A7770" t="n">
        <v>71761</v>
      </c>
      <c r="B7770" s="14" t="n">
        <v>2</v>
      </c>
      <c r="C7770" s="7" t="n">
        <v>10</v>
      </c>
      <c r="D7770" s="7" t="s">
        <v>48</v>
      </c>
    </row>
    <row r="7771" spans="1:6">
      <c r="A7771" t="s">
        <v>4</v>
      </c>
      <c r="B7771" s="4" t="s">
        <v>5</v>
      </c>
      <c r="C7771" s="4" t="s">
        <v>9</v>
      </c>
    </row>
    <row r="7772" spans="1:6">
      <c r="A7772" t="n">
        <v>71779</v>
      </c>
      <c r="B7772" s="26" t="n">
        <v>16</v>
      </c>
      <c r="C7772" s="7" t="n">
        <v>0</v>
      </c>
    </row>
    <row r="7773" spans="1:6">
      <c r="A7773" t="s">
        <v>4</v>
      </c>
      <c r="B7773" s="4" t="s">
        <v>5</v>
      </c>
      <c r="C7773" s="4" t="s">
        <v>7</v>
      </c>
      <c r="D7773" s="4" t="s">
        <v>12</v>
      </c>
    </row>
    <row r="7774" spans="1:6">
      <c r="A7774" t="n">
        <v>71782</v>
      </c>
      <c r="B7774" s="14" t="n">
        <v>2</v>
      </c>
      <c r="C7774" s="7" t="n">
        <v>10</v>
      </c>
      <c r="D7774" s="7" t="s">
        <v>49</v>
      </c>
    </row>
    <row r="7775" spans="1:6">
      <c r="A7775" t="s">
        <v>4</v>
      </c>
      <c r="B7775" s="4" t="s">
        <v>5</v>
      </c>
      <c r="C7775" s="4" t="s">
        <v>9</v>
      </c>
    </row>
    <row r="7776" spans="1:6">
      <c r="A7776" t="n">
        <v>71801</v>
      </c>
      <c r="B7776" s="26" t="n">
        <v>16</v>
      </c>
      <c r="C7776" s="7" t="n">
        <v>0</v>
      </c>
    </row>
    <row r="7777" spans="1:4">
      <c r="A7777" t="s">
        <v>4</v>
      </c>
      <c r="B7777" s="4" t="s">
        <v>5</v>
      </c>
      <c r="C7777" s="4" t="s">
        <v>7</v>
      </c>
      <c r="D7777" s="4" t="s">
        <v>9</v>
      </c>
      <c r="E7777" s="4" t="s">
        <v>10</v>
      </c>
    </row>
    <row r="7778" spans="1:4">
      <c r="A7778" t="n">
        <v>71804</v>
      </c>
      <c r="B7778" s="25" t="n">
        <v>58</v>
      </c>
      <c r="C7778" s="7" t="n">
        <v>100</v>
      </c>
      <c r="D7778" s="7" t="n">
        <v>300</v>
      </c>
      <c r="E7778" s="7" t="n">
        <v>1</v>
      </c>
    </row>
    <row r="7779" spans="1:4">
      <c r="A7779" t="s">
        <v>4</v>
      </c>
      <c r="B7779" s="4" t="s">
        <v>5</v>
      </c>
      <c r="C7779" s="4" t="s">
        <v>7</v>
      </c>
      <c r="D7779" s="4" t="s">
        <v>9</v>
      </c>
    </row>
    <row r="7780" spans="1:4">
      <c r="A7780" t="n">
        <v>71812</v>
      </c>
      <c r="B7780" s="25" t="n">
        <v>58</v>
      </c>
      <c r="C7780" s="7" t="n">
        <v>255</v>
      </c>
      <c r="D7780" s="7" t="n">
        <v>0</v>
      </c>
    </row>
    <row r="7781" spans="1:4">
      <c r="A7781" t="s">
        <v>4</v>
      </c>
      <c r="B7781" s="4" t="s">
        <v>5</v>
      </c>
      <c r="C7781" s="4" t="s">
        <v>7</v>
      </c>
    </row>
    <row r="7782" spans="1:4">
      <c r="A7782" t="n">
        <v>71816</v>
      </c>
      <c r="B7782" s="29" t="n">
        <v>23</v>
      </c>
      <c r="C7782" s="7" t="n">
        <v>0</v>
      </c>
    </row>
    <row r="7783" spans="1:4">
      <c r="A7783" t="s">
        <v>4</v>
      </c>
      <c r="B7783" s="4" t="s">
        <v>5</v>
      </c>
    </row>
    <row r="7784" spans="1:4">
      <c r="A7784" t="n">
        <v>71818</v>
      </c>
      <c r="B7784" s="5" t="n">
        <v>1</v>
      </c>
    </row>
    <row r="7785" spans="1:4" s="3" customFormat="1" customHeight="0">
      <c r="A7785" s="3" t="s">
        <v>2</v>
      </c>
      <c r="B7785" s="3" t="s">
        <v>804</v>
      </c>
    </row>
    <row r="7786" spans="1:4">
      <c r="A7786" t="s">
        <v>4</v>
      </c>
      <c r="B7786" s="4" t="s">
        <v>5</v>
      </c>
      <c r="C7786" s="4" t="s">
        <v>7</v>
      </c>
      <c r="D7786" s="4" t="s">
        <v>7</v>
      </c>
      <c r="E7786" s="4" t="s">
        <v>7</v>
      </c>
      <c r="F7786" s="4" t="s">
        <v>7</v>
      </c>
    </row>
    <row r="7787" spans="1:4">
      <c r="A7787" t="n">
        <v>71820</v>
      </c>
      <c r="B7787" s="8" t="n">
        <v>14</v>
      </c>
      <c r="C7787" s="7" t="n">
        <v>2</v>
      </c>
      <c r="D7787" s="7" t="n">
        <v>0</v>
      </c>
      <c r="E7787" s="7" t="n">
        <v>0</v>
      </c>
      <c r="F7787" s="7" t="n">
        <v>0</v>
      </c>
    </row>
    <row r="7788" spans="1:4">
      <c r="A7788" t="s">
        <v>4</v>
      </c>
      <c r="B7788" s="4" t="s">
        <v>5</v>
      </c>
      <c r="C7788" s="4" t="s">
        <v>7</v>
      </c>
      <c r="D7788" s="20" t="s">
        <v>42</v>
      </c>
      <c r="E7788" s="4" t="s">
        <v>5</v>
      </c>
      <c r="F7788" s="4" t="s">
        <v>7</v>
      </c>
      <c r="G7788" s="4" t="s">
        <v>9</v>
      </c>
      <c r="H7788" s="20" t="s">
        <v>43</v>
      </c>
      <c r="I7788" s="4" t="s">
        <v>7</v>
      </c>
      <c r="J7788" s="4" t="s">
        <v>11</v>
      </c>
      <c r="K7788" s="4" t="s">
        <v>7</v>
      </c>
      <c r="L7788" s="4" t="s">
        <v>7</v>
      </c>
      <c r="M7788" s="20" t="s">
        <v>42</v>
      </c>
      <c r="N7788" s="4" t="s">
        <v>5</v>
      </c>
      <c r="O7788" s="4" t="s">
        <v>7</v>
      </c>
      <c r="P7788" s="4" t="s">
        <v>9</v>
      </c>
      <c r="Q7788" s="20" t="s">
        <v>43</v>
      </c>
      <c r="R7788" s="4" t="s">
        <v>7</v>
      </c>
      <c r="S7788" s="4" t="s">
        <v>11</v>
      </c>
      <c r="T7788" s="4" t="s">
        <v>7</v>
      </c>
      <c r="U7788" s="4" t="s">
        <v>7</v>
      </c>
      <c r="V7788" s="4" t="s">
        <v>7</v>
      </c>
      <c r="W7788" s="4" t="s">
        <v>14</v>
      </c>
    </row>
    <row r="7789" spans="1:4">
      <c r="A7789" t="n">
        <v>71825</v>
      </c>
      <c r="B7789" s="10" t="n">
        <v>5</v>
      </c>
      <c r="C7789" s="7" t="n">
        <v>28</v>
      </c>
      <c r="D7789" s="20" t="s">
        <v>3</v>
      </c>
      <c r="E7789" s="6" t="n">
        <v>162</v>
      </c>
      <c r="F7789" s="7" t="n">
        <v>3</v>
      </c>
      <c r="G7789" s="7" t="n">
        <v>8202</v>
      </c>
      <c r="H7789" s="20" t="s">
        <v>3</v>
      </c>
      <c r="I7789" s="7" t="n">
        <v>0</v>
      </c>
      <c r="J7789" s="7" t="n">
        <v>1</v>
      </c>
      <c r="K7789" s="7" t="n">
        <v>2</v>
      </c>
      <c r="L7789" s="7" t="n">
        <v>28</v>
      </c>
      <c r="M7789" s="20" t="s">
        <v>3</v>
      </c>
      <c r="N7789" s="6" t="n">
        <v>162</v>
      </c>
      <c r="O7789" s="7" t="n">
        <v>3</v>
      </c>
      <c r="P7789" s="7" t="n">
        <v>8202</v>
      </c>
      <c r="Q7789" s="20" t="s">
        <v>3</v>
      </c>
      <c r="R7789" s="7" t="n">
        <v>0</v>
      </c>
      <c r="S7789" s="7" t="n">
        <v>2</v>
      </c>
      <c r="T7789" s="7" t="n">
        <v>2</v>
      </c>
      <c r="U7789" s="7" t="n">
        <v>11</v>
      </c>
      <c r="V7789" s="7" t="n">
        <v>1</v>
      </c>
      <c r="W7789" s="11" t="n">
        <f t="normal" ca="1">A7793</f>
        <v>0</v>
      </c>
    </row>
    <row r="7790" spans="1:4">
      <c r="A7790" t="s">
        <v>4</v>
      </c>
      <c r="B7790" s="4" t="s">
        <v>5</v>
      </c>
      <c r="C7790" s="4" t="s">
        <v>7</v>
      </c>
      <c r="D7790" s="4" t="s">
        <v>9</v>
      </c>
      <c r="E7790" s="4" t="s">
        <v>10</v>
      </c>
    </row>
    <row r="7791" spans="1:4">
      <c r="A7791" t="n">
        <v>71854</v>
      </c>
      <c r="B7791" s="25" t="n">
        <v>58</v>
      </c>
      <c r="C7791" s="7" t="n">
        <v>0</v>
      </c>
      <c r="D7791" s="7" t="n">
        <v>0</v>
      </c>
      <c r="E7791" s="7" t="n">
        <v>1</v>
      </c>
    </row>
    <row r="7792" spans="1:4">
      <c r="A7792" t="s">
        <v>4</v>
      </c>
      <c r="B7792" s="4" t="s">
        <v>5</v>
      </c>
      <c r="C7792" s="4" t="s">
        <v>7</v>
      </c>
      <c r="D7792" s="20" t="s">
        <v>42</v>
      </c>
      <c r="E7792" s="4" t="s">
        <v>5</v>
      </c>
      <c r="F7792" s="4" t="s">
        <v>7</v>
      </c>
      <c r="G7792" s="4" t="s">
        <v>9</v>
      </c>
      <c r="H7792" s="20" t="s">
        <v>43</v>
      </c>
      <c r="I7792" s="4" t="s">
        <v>7</v>
      </c>
      <c r="J7792" s="4" t="s">
        <v>11</v>
      </c>
      <c r="K7792" s="4" t="s">
        <v>7</v>
      </c>
      <c r="L7792" s="4" t="s">
        <v>7</v>
      </c>
      <c r="M7792" s="20" t="s">
        <v>42</v>
      </c>
      <c r="N7792" s="4" t="s">
        <v>5</v>
      </c>
      <c r="O7792" s="4" t="s">
        <v>7</v>
      </c>
      <c r="P7792" s="4" t="s">
        <v>9</v>
      </c>
      <c r="Q7792" s="20" t="s">
        <v>43</v>
      </c>
      <c r="R7792" s="4" t="s">
        <v>7</v>
      </c>
      <c r="S7792" s="4" t="s">
        <v>11</v>
      </c>
      <c r="T7792" s="4" t="s">
        <v>7</v>
      </c>
      <c r="U7792" s="4" t="s">
        <v>7</v>
      </c>
      <c r="V7792" s="4" t="s">
        <v>7</v>
      </c>
      <c r="W7792" s="4" t="s">
        <v>14</v>
      </c>
    </row>
    <row r="7793" spans="1:23">
      <c r="A7793" t="n">
        <v>71862</v>
      </c>
      <c r="B7793" s="10" t="n">
        <v>5</v>
      </c>
      <c r="C7793" s="7" t="n">
        <v>28</v>
      </c>
      <c r="D7793" s="20" t="s">
        <v>3</v>
      </c>
      <c r="E7793" s="6" t="n">
        <v>162</v>
      </c>
      <c r="F7793" s="7" t="n">
        <v>3</v>
      </c>
      <c r="G7793" s="7" t="n">
        <v>8202</v>
      </c>
      <c r="H7793" s="20" t="s">
        <v>3</v>
      </c>
      <c r="I7793" s="7" t="n">
        <v>0</v>
      </c>
      <c r="J7793" s="7" t="n">
        <v>1</v>
      </c>
      <c r="K7793" s="7" t="n">
        <v>3</v>
      </c>
      <c r="L7793" s="7" t="n">
        <v>28</v>
      </c>
      <c r="M7793" s="20" t="s">
        <v>3</v>
      </c>
      <c r="N7793" s="6" t="n">
        <v>162</v>
      </c>
      <c r="O7793" s="7" t="n">
        <v>3</v>
      </c>
      <c r="P7793" s="7" t="n">
        <v>8202</v>
      </c>
      <c r="Q7793" s="20" t="s">
        <v>3</v>
      </c>
      <c r="R7793" s="7" t="n">
        <v>0</v>
      </c>
      <c r="S7793" s="7" t="n">
        <v>2</v>
      </c>
      <c r="T7793" s="7" t="n">
        <v>3</v>
      </c>
      <c r="U7793" s="7" t="n">
        <v>9</v>
      </c>
      <c r="V7793" s="7" t="n">
        <v>1</v>
      </c>
      <c r="W7793" s="11" t="n">
        <f t="normal" ca="1">A7803</f>
        <v>0</v>
      </c>
    </row>
    <row r="7794" spans="1:23">
      <c r="A7794" t="s">
        <v>4</v>
      </c>
      <c r="B7794" s="4" t="s">
        <v>5</v>
      </c>
      <c r="C7794" s="4" t="s">
        <v>7</v>
      </c>
      <c r="D7794" s="20" t="s">
        <v>42</v>
      </c>
      <c r="E7794" s="4" t="s">
        <v>5</v>
      </c>
      <c r="F7794" s="4" t="s">
        <v>9</v>
      </c>
      <c r="G7794" s="4" t="s">
        <v>7</v>
      </c>
      <c r="H7794" s="4" t="s">
        <v>7</v>
      </c>
      <c r="I7794" s="4" t="s">
        <v>12</v>
      </c>
      <c r="J7794" s="20" t="s">
        <v>43</v>
      </c>
      <c r="K7794" s="4" t="s">
        <v>7</v>
      </c>
      <c r="L7794" s="4" t="s">
        <v>7</v>
      </c>
      <c r="M7794" s="20" t="s">
        <v>42</v>
      </c>
      <c r="N7794" s="4" t="s">
        <v>5</v>
      </c>
      <c r="O7794" s="4" t="s">
        <v>7</v>
      </c>
      <c r="P7794" s="20" t="s">
        <v>43</v>
      </c>
      <c r="Q7794" s="4" t="s">
        <v>7</v>
      </c>
      <c r="R7794" s="4" t="s">
        <v>11</v>
      </c>
      <c r="S7794" s="4" t="s">
        <v>7</v>
      </c>
      <c r="T7794" s="4" t="s">
        <v>7</v>
      </c>
      <c r="U7794" s="4" t="s">
        <v>7</v>
      </c>
      <c r="V7794" s="20" t="s">
        <v>42</v>
      </c>
      <c r="W7794" s="4" t="s">
        <v>5</v>
      </c>
      <c r="X7794" s="4" t="s">
        <v>7</v>
      </c>
      <c r="Y7794" s="20" t="s">
        <v>43</v>
      </c>
      <c r="Z7794" s="4" t="s">
        <v>7</v>
      </c>
      <c r="AA7794" s="4" t="s">
        <v>11</v>
      </c>
      <c r="AB7794" s="4" t="s">
        <v>7</v>
      </c>
      <c r="AC7794" s="4" t="s">
        <v>7</v>
      </c>
      <c r="AD7794" s="4" t="s">
        <v>7</v>
      </c>
      <c r="AE7794" s="4" t="s">
        <v>14</v>
      </c>
    </row>
    <row r="7795" spans="1:23">
      <c r="A7795" t="n">
        <v>71891</v>
      </c>
      <c r="B7795" s="10" t="n">
        <v>5</v>
      </c>
      <c r="C7795" s="7" t="n">
        <v>28</v>
      </c>
      <c r="D7795" s="20" t="s">
        <v>3</v>
      </c>
      <c r="E7795" s="48" t="n">
        <v>47</v>
      </c>
      <c r="F7795" s="7" t="n">
        <v>61456</v>
      </c>
      <c r="G7795" s="7" t="n">
        <v>2</v>
      </c>
      <c r="H7795" s="7" t="n">
        <v>0</v>
      </c>
      <c r="I7795" s="7" t="s">
        <v>177</v>
      </c>
      <c r="J7795" s="20" t="s">
        <v>3</v>
      </c>
      <c r="K7795" s="7" t="n">
        <v>8</v>
      </c>
      <c r="L7795" s="7" t="n">
        <v>28</v>
      </c>
      <c r="M7795" s="20" t="s">
        <v>3</v>
      </c>
      <c r="N7795" s="21" t="n">
        <v>74</v>
      </c>
      <c r="O7795" s="7" t="n">
        <v>65</v>
      </c>
      <c r="P7795" s="20" t="s">
        <v>3</v>
      </c>
      <c r="Q7795" s="7" t="n">
        <v>0</v>
      </c>
      <c r="R7795" s="7" t="n">
        <v>1</v>
      </c>
      <c r="S7795" s="7" t="n">
        <v>3</v>
      </c>
      <c r="T7795" s="7" t="n">
        <v>9</v>
      </c>
      <c r="U7795" s="7" t="n">
        <v>28</v>
      </c>
      <c r="V7795" s="20" t="s">
        <v>3</v>
      </c>
      <c r="W7795" s="21" t="n">
        <v>74</v>
      </c>
      <c r="X7795" s="7" t="n">
        <v>65</v>
      </c>
      <c r="Y7795" s="20" t="s">
        <v>3</v>
      </c>
      <c r="Z7795" s="7" t="n">
        <v>0</v>
      </c>
      <c r="AA7795" s="7" t="n">
        <v>2</v>
      </c>
      <c r="AB7795" s="7" t="n">
        <v>3</v>
      </c>
      <c r="AC7795" s="7" t="n">
        <v>9</v>
      </c>
      <c r="AD7795" s="7" t="n">
        <v>1</v>
      </c>
      <c r="AE7795" s="11" t="n">
        <f t="normal" ca="1">A7799</f>
        <v>0</v>
      </c>
    </row>
    <row r="7796" spans="1:23">
      <c r="A7796" t="s">
        <v>4</v>
      </c>
      <c r="B7796" s="4" t="s">
        <v>5</v>
      </c>
      <c r="C7796" s="4" t="s">
        <v>9</v>
      </c>
      <c r="D7796" s="4" t="s">
        <v>7</v>
      </c>
      <c r="E7796" s="4" t="s">
        <v>7</v>
      </c>
      <c r="F7796" s="4" t="s">
        <v>12</v>
      </c>
    </row>
    <row r="7797" spans="1:23">
      <c r="A7797" t="n">
        <v>71939</v>
      </c>
      <c r="B7797" s="48" t="n">
        <v>47</v>
      </c>
      <c r="C7797" s="7" t="n">
        <v>61456</v>
      </c>
      <c r="D7797" s="7" t="n">
        <v>0</v>
      </c>
      <c r="E7797" s="7" t="n">
        <v>0</v>
      </c>
      <c r="F7797" s="7" t="s">
        <v>178</v>
      </c>
    </row>
    <row r="7798" spans="1:23">
      <c r="A7798" t="s">
        <v>4</v>
      </c>
      <c r="B7798" s="4" t="s">
        <v>5</v>
      </c>
      <c r="C7798" s="4" t="s">
        <v>7</v>
      </c>
      <c r="D7798" s="4" t="s">
        <v>9</v>
      </c>
      <c r="E7798" s="4" t="s">
        <v>10</v>
      </c>
    </row>
    <row r="7799" spans="1:23">
      <c r="A7799" t="n">
        <v>71952</v>
      </c>
      <c r="B7799" s="25" t="n">
        <v>58</v>
      </c>
      <c r="C7799" s="7" t="n">
        <v>0</v>
      </c>
      <c r="D7799" s="7" t="n">
        <v>300</v>
      </c>
      <c r="E7799" s="7" t="n">
        <v>1</v>
      </c>
    </row>
    <row r="7800" spans="1:23">
      <c r="A7800" t="s">
        <v>4</v>
      </c>
      <c r="B7800" s="4" t="s">
        <v>5</v>
      </c>
      <c r="C7800" s="4" t="s">
        <v>7</v>
      </c>
      <c r="D7800" s="4" t="s">
        <v>9</v>
      </c>
    </row>
    <row r="7801" spans="1:23">
      <c r="A7801" t="n">
        <v>71960</v>
      </c>
      <c r="B7801" s="25" t="n">
        <v>58</v>
      </c>
      <c r="C7801" s="7" t="n">
        <v>255</v>
      </c>
      <c r="D7801" s="7" t="n">
        <v>0</v>
      </c>
    </row>
    <row r="7802" spans="1:23">
      <c r="A7802" t="s">
        <v>4</v>
      </c>
      <c r="B7802" s="4" t="s">
        <v>5</v>
      </c>
      <c r="C7802" s="4" t="s">
        <v>7</v>
      </c>
      <c r="D7802" s="4" t="s">
        <v>7</v>
      </c>
      <c r="E7802" s="4" t="s">
        <v>7</v>
      </c>
      <c r="F7802" s="4" t="s">
        <v>7</v>
      </c>
    </row>
    <row r="7803" spans="1:23">
      <c r="A7803" t="n">
        <v>71964</v>
      </c>
      <c r="B7803" s="8" t="n">
        <v>14</v>
      </c>
      <c r="C7803" s="7" t="n">
        <v>0</v>
      </c>
      <c r="D7803" s="7" t="n">
        <v>0</v>
      </c>
      <c r="E7803" s="7" t="n">
        <v>0</v>
      </c>
      <c r="F7803" s="7" t="n">
        <v>64</v>
      </c>
    </row>
    <row r="7804" spans="1:23">
      <c r="A7804" t="s">
        <v>4</v>
      </c>
      <c r="B7804" s="4" t="s">
        <v>5</v>
      </c>
      <c r="C7804" s="4" t="s">
        <v>7</v>
      </c>
      <c r="D7804" s="4" t="s">
        <v>9</v>
      </c>
    </row>
    <row r="7805" spans="1:23">
      <c r="A7805" t="n">
        <v>71969</v>
      </c>
      <c r="B7805" s="22" t="n">
        <v>22</v>
      </c>
      <c r="C7805" s="7" t="n">
        <v>0</v>
      </c>
      <c r="D7805" s="7" t="n">
        <v>8202</v>
      </c>
    </row>
    <row r="7806" spans="1:23">
      <c r="A7806" t="s">
        <v>4</v>
      </c>
      <c r="B7806" s="4" t="s">
        <v>5</v>
      </c>
      <c r="C7806" s="4" t="s">
        <v>7</v>
      </c>
      <c r="D7806" s="4" t="s">
        <v>9</v>
      </c>
    </row>
    <row r="7807" spans="1:23">
      <c r="A7807" t="n">
        <v>71973</v>
      </c>
      <c r="B7807" s="25" t="n">
        <v>58</v>
      </c>
      <c r="C7807" s="7" t="n">
        <v>5</v>
      </c>
      <c r="D7807" s="7" t="n">
        <v>300</v>
      </c>
    </row>
    <row r="7808" spans="1:23">
      <c r="A7808" t="s">
        <v>4</v>
      </c>
      <c r="B7808" s="4" t="s">
        <v>5</v>
      </c>
      <c r="C7808" s="4" t="s">
        <v>10</v>
      </c>
      <c r="D7808" s="4" t="s">
        <v>9</v>
      </c>
    </row>
    <row r="7809" spans="1:31">
      <c r="A7809" t="n">
        <v>71977</v>
      </c>
      <c r="B7809" s="49" t="n">
        <v>103</v>
      </c>
      <c r="C7809" s="7" t="n">
        <v>0</v>
      </c>
      <c r="D7809" s="7" t="n">
        <v>300</v>
      </c>
    </row>
    <row r="7810" spans="1:31">
      <c r="A7810" t="s">
        <v>4</v>
      </c>
      <c r="B7810" s="4" t="s">
        <v>5</v>
      </c>
      <c r="C7810" s="4" t="s">
        <v>7</v>
      </c>
    </row>
    <row r="7811" spans="1:31">
      <c r="A7811" t="n">
        <v>71984</v>
      </c>
      <c r="B7811" s="27" t="n">
        <v>64</v>
      </c>
      <c r="C7811" s="7" t="n">
        <v>7</v>
      </c>
    </row>
    <row r="7812" spans="1:31">
      <c r="A7812" t="s">
        <v>4</v>
      </c>
      <c r="B7812" s="4" t="s">
        <v>5</v>
      </c>
      <c r="C7812" s="4" t="s">
        <v>7</v>
      </c>
      <c r="D7812" s="4" t="s">
        <v>9</v>
      </c>
    </row>
    <row r="7813" spans="1:31">
      <c r="A7813" t="n">
        <v>71986</v>
      </c>
      <c r="B7813" s="50" t="n">
        <v>72</v>
      </c>
      <c r="C7813" s="7" t="n">
        <v>5</v>
      </c>
      <c r="D7813" s="7" t="n">
        <v>0</v>
      </c>
    </row>
    <row r="7814" spans="1:31">
      <c r="A7814" t="s">
        <v>4</v>
      </c>
      <c r="B7814" s="4" t="s">
        <v>5</v>
      </c>
      <c r="C7814" s="4" t="s">
        <v>7</v>
      </c>
      <c r="D7814" s="20" t="s">
        <v>42</v>
      </c>
      <c r="E7814" s="4" t="s">
        <v>5</v>
      </c>
      <c r="F7814" s="4" t="s">
        <v>7</v>
      </c>
      <c r="G7814" s="4" t="s">
        <v>9</v>
      </c>
      <c r="H7814" s="20" t="s">
        <v>43</v>
      </c>
      <c r="I7814" s="4" t="s">
        <v>7</v>
      </c>
      <c r="J7814" s="4" t="s">
        <v>11</v>
      </c>
      <c r="K7814" s="4" t="s">
        <v>7</v>
      </c>
      <c r="L7814" s="4" t="s">
        <v>7</v>
      </c>
      <c r="M7814" s="4" t="s">
        <v>14</v>
      </c>
    </row>
    <row r="7815" spans="1:31">
      <c r="A7815" t="n">
        <v>71990</v>
      </c>
      <c r="B7815" s="10" t="n">
        <v>5</v>
      </c>
      <c r="C7815" s="7" t="n">
        <v>28</v>
      </c>
      <c r="D7815" s="20" t="s">
        <v>3</v>
      </c>
      <c r="E7815" s="6" t="n">
        <v>162</v>
      </c>
      <c r="F7815" s="7" t="n">
        <v>4</v>
      </c>
      <c r="G7815" s="7" t="n">
        <v>8202</v>
      </c>
      <c r="H7815" s="20" t="s">
        <v>3</v>
      </c>
      <c r="I7815" s="7" t="n">
        <v>0</v>
      </c>
      <c r="J7815" s="7" t="n">
        <v>1</v>
      </c>
      <c r="K7815" s="7" t="n">
        <v>2</v>
      </c>
      <c r="L7815" s="7" t="n">
        <v>1</v>
      </c>
      <c r="M7815" s="11" t="n">
        <f t="normal" ca="1">A7821</f>
        <v>0</v>
      </c>
    </row>
    <row r="7816" spans="1:31">
      <c r="A7816" t="s">
        <v>4</v>
      </c>
      <c r="B7816" s="4" t="s">
        <v>5</v>
      </c>
      <c r="C7816" s="4" t="s">
        <v>7</v>
      </c>
      <c r="D7816" s="4" t="s">
        <v>12</v>
      </c>
    </row>
    <row r="7817" spans="1:31">
      <c r="A7817" t="n">
        <v>72007</v>
      </c>
      <c r="B7817" s="14" t="n">
        <v>2</v>
      </c>
      <c r="C7817" s="7" t="n">
        <v>10</v>
      </c>
      <c r="D7817" s="7" t="s">
        <v>179</v>
      </c>
    </row>
    <row r="7818" spans="1:31">
      <c r="A7818" t="s">
        <v>4</v>
      </c>
      <c r="B7818" s="4" t="s">
        <v>5</v>
      </c>
      <c r="C7818" s="4" t="s">
        <v>9</v>
      </c>
    </row>
    <row r="7819" spans="1:31">
      <c r="A7819" t="n">
        <v>72024</v>
      </c>
      <c r="B7819" s="26" t="n">
        <v>16</v>
      </c>
      <c r="C7819" s="7" t="n">
        <v>0</v>
      </c>
    </row>
    <row r="7820" spans="1:31">
      <c r="A7820" t="s">
        <v>4</v>
      </c>
      <c r="B7820" s="4" t="s">
        <v>5</v>
      </c>
      <c r="C7820" s="4" t="s">
        <v>9</v>
      </c>
      <c r="D7820" s="4" t="s">
        <v>12</v>
      </c>
      <c r="E7820" s="4" t="s">
        <v>12</v>
      </c>
      <c r="F7820" s="4" t="s">
        <v>12</v>
      </c>
      <c r="G7820" s="4" t="s">
        <v>7</v>
      </c>
      <c r="H7820" s="4" t="s">
        <v>11</v>
      </c>
      <c r="I7820" s="4" t="s">
        <v>10</v>
      </c>
      <c r="J7820" s="4" t="s">
        <v>10</v>
      </c>
      <c r="K7820" s="4" t="s">
        <v>10</v>
      </c>
      <c r="L7820" s="4" t="s">
        <v>10</v>
      </c>
      <c r="M7820" s="4" t="s">
        <v>10</v>
      </c>
      <c r="N7820" s="4" t="s">
        <v>10</v>
      </c>
      <c r="O7820" s="4" t="s">
        <v>10</v>
      </c>
      <c r="P7820" s="4" t="s">
        <v>12</v>
      </c>
      <c r="Q7820" s="4" t="s">
        <v>12</v>
      </c>
      <c r="R7820" s="4" t="s">
        <v>11</v>
      </c>
      <c r="S7820" s="4" t="s">
        <v>7</v>
      </c>
      <c r="T7820" s="4" t="s">
        <v>11</v>
      </c>
      <c r="U7820" s="4" t="s">
        <v>11</v>
      </c>
      <c r="V7820" s="4" t="s">
        <v>9</v>
      </c>
    </row>
    <row r="7821" spans="1:31">
      <c r="A7821" t="n">
        <v>72027</v>
      </c>
      <c r="B7821" s="53" t="n">
        <v>19</v>
      </c>
      <c r="C7821" s="7" t="n">
        <v>24</v>
      </c>
      <c r="D7821" s="7" t="s">
        <v>805</v>
      </c>
      <c r="E7821" s="7" t="s">
        <v>806</v>
      </c>
      <c r="F7821" s="7" t="s">
        <v>13</v>
      </c>
      <c r="G7821" s="7" t="n">
        <v>0</v>
      </c>
      <c r="H7821" s="7" t="n">
        <v>1</v>
      </c>
      <c r="I7821" s="7" t="n">
        <v>0</v>
      </c>
      <c r="J7821" s="7" t="n">
        <v>0</v>
      </c>
      <c r="K7821" s="7" t="n">
        <v>0</v>
      </c>
      <c r="L7821" s="7" t="n">
        <v>0</v>
      </c>
      <c r="M7821" s="7" t="n">
        <v>1</v>
      </c>
      <c r="N7821" s="7" t="n">
        <v>1.60000002384186</v>
      </c>
      <c r="O7821" s="7" t="n">
        <v>0.0900000035762787</v>
      </c>
      <c r="P7821" s="7" t="s">
        <v>13</v>
      </c>
      <c r="Q7821" s="7" t="s">
        <v>13</v>
      </c>
      <c r="R7821" s="7" t="n">
        <v>-1</v>
      </c>
      <c r="S7821" s="7" t="n">
        <v>0</v>
      </c>
      <c r="T7821" s="7" t="n">
        <v>0</v>
      </c>
      <c r="U7821" s="7" t="n">
        <v>0</v>
      </c>
      <c r="V7821" s="7" t="n">
        <v>0</v>
      </c>
    </row>
    <row r="7822" spans="1:31">
      <c r="A7822" t="s">
        <v>4</v>
      </c>
      <c r="B7822" s="4" t="s">
        <v>5</v>
      </c>
      <c r="C7822" s="4" t="s">
        <v>9</v>
      </c>
      <c r="D7822" s="4" t="s">
        <v>12</v>
      </c>
      <c r="E7822" s="4" t="s">
        <v>12</v>
      </c>
      <c r="F7822" s="4" t="s">
        <v>12</v>
      </c>
      <c r="G7822" s="4" t="s">
        <v>7</v>
      </c>
      <c r="H7822" s="4" t="s">
        <v>11</v>
      </c>
      <c r="I7822" s="4" t="s">
        <v>10</v>
      </c>
      <c r="J7822" s="4" t="s">
        <v>10</v>
      </c>
      <c r="K7822" s="4" t="s">
        <v>10</v>
      </c>
      <c r="L7822" s="4" t="s">
        <v>10</v>
      </c>
      <c r="M7822" s="4" t="s">
        <v>10</v>
      </c>
      <c r="N7822" s="4" t="s">
        <v>10</v>
      </c>
      <c r="O7822" s="4" t="s">
        <v>10</v>
      </c>
      <c r="P7822" s="4" t="s">
        <v>12</v>
      </c>
      <c r="Q7822" s="4" t="s">
        <v>12</v>
      </c>
      <c r="R7822" s="4" t="s">
        <v>11</v>
      </c>
      <c r="S7822" s="4" t="s">
        <v>7</v>
      </c>
      <c r="T7822" s="4" t="s">
        <v>11</v>
      </c>
      <c r="U7822" s="4" t="s">
        <v>11</v>
      </c>
      <c r="V7822" s="4" t="s">
        <v>9</v>
      </c>
    </row>
    <row r="7823" spans="1:31">
      <c r="A7823" t="n">
        <v>72095</v>
      </c>
      <c r="B7823" s="53" t="n">
        <v>19</v>
      </c>
      <c r="C7823" s="7" t="n">
        <v>25</v>
      </c>
      <c r="D7823" s="7" t="s">
        <v>807</v>
      </c>
      <c r="E7823" s="7" t="s">
        <v>808</v>
      </c>
      <c r="F7823" s="7" t="s">
        <v>13</v>
      </c>
      <c r="G7823" s="7" t="n">
        <v>0</v>
      </c>
      <c r="H7823" s="7" t="n">
        <v>1</v>
      </c>
      <c r="I7823" s="7" t="n">
        <v>0</v>
      </c>
      <c r="J7823" s="7" t="n">
        <v>0</v>
      </c>
      <c r="K7823" s="7" t="n">
        <v>0</v>
      </c>
      <c r="L7823" s="7" t="n">
        <v>0</v>
      </c>
      <c r="M7823" s="7" t="n">
        <v>1</v>
      </c>
      <c r="N7823" s="7" t="n">
        <v>1.60000002384186</v>
      </c>
      <c r="O7823" s="7" t="n">
        <v>0.0900000035762787</v>
      </c>
      <c r="P7823" s="7" t="s">
        <v>13</v>
      </c>
      <c r="Q7823" s="7" t="s">
        <v>13</v>
      </c>
      <c r="R7823" s="7" t="n">
        <v>-1</v>
      </c>
      <c r="S7823" s="7" t="n">
        <v>0</v>
      </c>
      <c r="T7823" s="7" t="n">
        <v>0</v>
      </c>
      <c r="U7823" s="7" t="n">
        <v>0</v>
      </c>
      <c r="V7823" s="7" t="n">
        <v>0</v>
      </c>
    </row>
    <row r="7824" spans="1:31">
      <c r="A7824" t="s">
        <v>4</v>
      </c>
      <c r="B7824" s="4" t="s">
        <v>5</v>
      </c>
      <c r="C7824" s="4" t="s">
        <v>9</v>
      </c>
      <c r="D7824" s="4" t="s">
        <v>7</v>
      </c>
      <c r="E7824" s="4" t="s">
        <v>7</v>
      </c>
      <c r="F7824" s="4" t="s">
        <v>12</v>
      </c>
    </row>
    <row r="7825" spans="1:22">
      <c r="A7825" t="n">
        <v>72167</v>
      </c>
      <c r="B7825" s="46" t="n">
        <v>20</v>
      </c>
      <c r="C7825" s="7" t="n">
        <v>0</v>
      </c>
      <c r="D7825" s="7" t="n">
        <v>3</v>
      </c>
      <c r="E7825" s="7" t="n">
        <v>10</v>
      </c>
      <c r="F7825" s="7" t="s">
        <v>196</v>
      </c>
    </row>
    <row r="7826" spans="1:22">
      <c r="A7826" t="s">
        <v>4</v>
      </c>
      <c r="B7826" s="4" t="s">
        <v>5</v>
      </c>
      <c r="C7826" s="4" t="s">
        <v>9</v>
      </c>
    </row>
    <row r="7827" spans="1:22">
      <c r="A7827" t="n">
        <v>72185</v>
      </c>
      <c r="B7827" s="26" t="n">
        <v>16</v>
      </c>
      <c r="C7827" s="7" t="n">
        <v>0</v>
      </c>
    </row>
    <row r="7828" spans="1:22">
      <c r="A7828" t="s">
        <v>4</v>
      </c>
      <c r="B7828" s="4" t="s">
        <v>5</v>
      </c>
      <c r="C7828" s="4" t="s">
        <v>9</v>
      </c>
      <c r="D7828" s="4" t="s">
        <v>7</v>
      </c>
      <c r="E7828" s="4" t="s">
        <v>7</v>
      </c>
      <c r="F7828" s="4" t="s">
        <v>12</v>
      </c>
    </row>
    <row r="7829" spans="1:22">
      <c r="A7829" t="n">
        <v>72188</v>
      </c>
      <c r="B7829" s="46" t="n">
        <v>20</v>
      </c>
      <c r="C7829" s="7" t="n">
        <v>24</v>
      </c>
      <c r="D7829" s="7" t="n">
        <v>3</v>
      </c>
      <c r="E7829" s="7" t="n">
        <v>10</v>
      </c>
      <c r="F7829" s="7" t="s">
        <v>196</v>
      </c>
    </row>
    <row r="7830" spans="1:22">
      <c r="A7830" t="s">
        <v>4</v>
      </c>
      <c r="B7830" s="4" t="s">
        <v>5</v>
      </c>
      <c r="C7830" s="4" t="s">
        <v>9</v>
      </c>
    </row>
    <row r="7831" spans="1:22">
      <c r="A7831" t="n">
        <v>72206</v>
      </c>
      <c r="B7831" s="26" t="n">
        <v>16</v>
      </c>
      <c r="C7831" s="7" t="n">
        <v>0</v>
      </c>
    </row>
    <row r="7832" spans="1:22">
      <c r="A7832" t="s">
        <v>4</v>
      </c>
      <c r="B7832" s="4" t="s">
        <v>5</v>
      </c>
      <c r="C7832" s="4" t="s">
        <v>9</v>
      </c>
      <c r="D7832" s="4" t="s">
        <v>7</v>
      </c>
      <c r="E7832" s="4" t="s">
        <v>7</v>
      </c>
      <c r="F7832" s="4" t="s">
        <v>12</v>
      </c>
    </row>
    <row r="7833" spans="1:22">
      <c r="A7833" t="n">
        <v>72209</v>
      </c>
      <c r="B7833" s="46" t="n">
        <v>20</v>
      </c>
      <c r="C7833" s="7" t="n">
        <v>25</v>
      </c>
      <c r="D7833" s="7" t="n">
        <v>3</v>
      </c>
      <c r="E7833" s="7" t="n">
        <v>10</v>
      </c>
      <c r="F7833" s="7" t="s">
        <v>196</v>
      </c>
    </row>
    <row r="7834" spans="1:22">
      <c r="A7834" t="s">
        <v>4</v>
      </c>
      <c r="B7834" s="4" t="s">
        <v>5</v>
      </c>
      <c r="C7834" s="4" t="s">
        <v>9</v>
      </c>
    </row>
    <row r="7835" spans="1:22">
      <c r="A7835" t="n">
        <v>72227</v>
      </c>
      <c r="B7835" s="26" t="n">
        <v>16</v>
      </c>
      <c r="C7835" s="7" t="n">
        <v>0</v>
      </c>
    </row>
    <row r="7836" spans="1:22">
      <c r="A7836" t="s">
        <v>4</v>
      </c>
      <c r="B7836" s="4" t="s">
        <v>5</v>
      </c>
      <c r="C7836" s="4" t="s">
        <v>7</v>
      </c>
      <c r="D7836" s="4" t="s">
        <v>9</v>
      </c>
      <c r="E7836" s="4" t="s">
        <v>7</v>
      </c>
      <c r="F7836" s="4" t="s">
        <v>12</v>
      </c>
      <c r="G7836" s="4" t="s">
        <v>12</v>
      </c>
      <c r="H7836" s="4" t="s">
        <v>12</v>
      </c>
      <c r="I7836" s="4" t="s">
        <v>12</v>
      </c>
      <c r="J7836" s="4" t="s">
        <v>12</v>
      </c>
      <c r="K7836" s="4" t="s">
        <v>12</v>
      </c>
      <c r="L7836" s="4" t="s">
        <v>12</v>
      </c>
      <c r="M7836" s="4" t="s">
        <v>12</v>
      </c>
      <c r="N7836" s="4" t="s">
        <v>12</v>
      </c>
      <c r="O7836" s="4" t="s">
        <v>12</v>
      </c>
      <c r="P7836" s="4" t="s">
        <v>12</v>
      </c>
      <c r="Q7836" s="4" t="s">
        <v>12</v>
      </c>
      <c r="R7836" s="4" t="s">
        <v>12</v>
      </c>
      <c r="S7836" s="4" t="s">
        <v>12</v>
      </c>
      <c r="T7836" s="4" t="s">
        <v>12</v>
      </c>
      <c r="U7836" s="4" t="s">
        <v>12</v>
      </c>
    </row>
    <row r="7837" spans="1:22">
      <c r="A7837" t="n">
        <v>72230</v>
      </c>
      <c r="B7837" s="44" t="n">
        <v>36</v>
      </c>
      <c r="C7837" s="7" t="n">
        <v>8</v>
      </c>
      <c r="D7837" s="7" t="n">
        <v>0</v>
      </c>
      <c r="E7837" s="7" t="n">
        <v>0</v>
      </c>
      <c r="F7837" s="7" t="s">
        <v>503</v>
      </c>
      <c r="G7837" s="7" t="s">
        <v>136</v>
      </c>
      <c r="H7837" s="7" t="s">
        <v>809</v>
      </c>
      <c r="I7837" s="7" t="s">
        <v>13</v>
      </c>
      <c r="J7837" s="7" t="s">
        <v>13</v>
      </c>
      <c r="K7837" s="7" t="s">
        <v>13</v>
      </c>
      <c r="L7837" s="7" t="s">
        <v>13</v>
      </c>
      <c r="M7837" s="7" t="s">
        <v>13</v>
      </c>
      <c r="N7837" s="7" t="s">
        <v>13</v>
      </c>
      <c r="O7837" s="7" t="s">
        <v>13</v>
      </c>
      <c r="P7837" s="7" t="s">
        <v>13</v>
      </c>
      <c r="Q7837" s="7" t="s">
        <v>13</v>
      </c>
      <c r="R7837" s="7" t="s">
        <v>13</v>
      </c>
      <c r="S7837" s="7" t="s">
        <v>13</v>
      </c>
      <c r="T7837" s="7" t="s">
        <v>13</v>
      </c>
      <c r="U7837" s="7" t="s">
        <v>13</v>
      </c>
    </row>
    <row r="7838" spans="1:22">
      <c r="A7838" t="s">
        <v>4</v>
      </c>
      <c r="B7838" s="4" t="s">
        <v>5</v>
      </c>
      <c r="C7838" s="4" t="s">
        <v>7</v>
      </c>
      <c r="D7838" s="4" t="s">
        <v>9</v>
      </c>
      <c r="E7838" s="4" t="s">
        <v>7</v>
      </c>
      <c r="F7838" s="4" t="s">
        <v>12</v>
      </c>
      <c r="G7838" s="4" t="s">
        <v>12</v>
      </c>
      <c r="H7838" s="4" t="s">
        <v>12</v>
      </c>
      <c r="I7838" s="4" t="s">
        <v>12</v>
      </c>
      <c r="J7838" s="4" t="s">
        <v>12</v>
      </c>
      <c r="K7838" s="4" t="s">
        <v>12</v>
      </c>
      <c r="L7838" s="4" t="s">
        <v>12</v>
      </c>
      <c r="M7838" s="4" t="s">
        <v>12</v>
      </c>
      <c r="N7838" s="4" t="s">
        <v>12</v>
      </c>
      <c r="O7838" s="4" t="s">
        <v>12</v>
      </c>
      <c r="P7838" s="4" t="s">
        <v>12</v>
      </c>
      <c r="Q7838" s="4" t="s">
        <v>12</v>
      </c>
      <c r="R7838" s="4" t="s">
        <v>12</v>
      </c>
      <c r="S7838" s="4" t="s">
        <v>12</v>
      </c>
      <c r="T7838" s="4" t="s">
        <v>12</v>
      </c>
      <c r="U7838" s="4" t="s">
        <v>12</v>
      </c>
    </row>
    <row r="7839" spans="1:22">
      <c r="A7839" t="n">
        <v>72286</v>
      </c>
      <c r="B7839" s="44" t="n">
        <v>36</v>
      </c>
      <c r="C7839" s="7" t="n">
        <v>8</v>
      </c>
      <c r="D7839" s="7" t="n">
        <v>24</v>
      </c>
      <c r="E7839" s="7" t="n">
        <v>0</v>
      </c>
      <c r="F7839" s="7" t="s">
        <v>136</v>
      </c>
      <c r="G7839" s="7" t="s">
        <v>209</v>
      </c>
      <c r="H7839" s="7" t="s">
        <v>531</v>
      </c>
      <c r="I7839" s="7" t="s">
        <v>810</v>
      </c>
      <c r="J7839" s="7" t="s">
        <v>529</v>
      </c>
      <c r="K7839" s="7" t="s">
        <v>13</v>
      </c>
      <c r="L7839" s="7" t="s">
        <v>13</v>
      </c>
      <c r="M7839" s="7" t="s">
        <v>13</v>
      </c>
      <c r="N7839" s="7" t="s">
        <v>13</v>
      </c>
      <c r="O7839" s="7" t="s">
        <v>13</v>
      </c>
      <c r="P7839" s="7" t="s">
        <v>13</v>
      </c>
      <c r="Q7839" s="7" t="s">
        <v>13</v>
      </c>
      <c r="R7839" s="7" t="s">
        <v>13</v>
      </c>
      <c r="S7839" s="7" t="s">
        <v>13</v>
      </c>
      <c r="T7839" s="7" t="s">
        <v>13</v>
      </c>
      <c r="U7839" s="7" t="s">
        <v>13</v>
      </c>
    </row>
    <row r="7840" spans="1:22">
      <c r="A7840" t="s">
        <v>4</v>
      </c>
      <c r="B7840" s="4" t="s">
        <v>5</v>
      </c>
      <c r="C7840" s="4" t="s">
        <v>7</v>
      </c>
      <c r="D7840" s="4" t="s">
        <v>9</v>
      </c>
      <c r="E7840" s="4" t="s">
        <v>7</v>
      </c>
      <c r="F7840" s="4" t="s">
        <v>12</v>
      </c>
      <c r="G7840" s="4" t="s">
        <v>12</v>
      </c>
      <c r="H7840" s="4" t="s">
        <v>12</v>
      </c>
      <c r="I7840" s="4" t="s">
        <v>12</v>
      </c>
      <c r="J7840" s="4" t="s">
        <v>12</v>
      </c>
      <c r="K7840" s="4" t="s">
        <v>12</v>
      </c>
      <c r="L7840" s="4" t="s">
        <v>12</v>
      </c>
      <c r="M7840" s="4" t="s">
        <v>12</v>
      </c>
      <c r="N7840" s="4" t="s">
        <v>12</v>
      </c>
      <c r="O7840" s="4" t="s">
        <v>12</v>
      </c>
      <c r="P7840" s="4" t="s">
        <v>12</v>
      </c>
      <c r="Q7840" s="4" t="s">
        <v>12</v>
      </c>
      <c r="R7840" s="4" t="s">
        <v>12</v>
      </c>
      <c r="S7840" s="4" t="s">
        <v>12</v>
      </c>
      <c r="T7840" s="4" t="s">
        <v>12</v>
      </c>
      <c r="U7840" s="4" t="s">
        <v>12</v>
      </c>
    </row>
    <row r="7841" spans="1:21">
      <c r="A7841" t="n">
        <v>72377</v>
      </c>
      <c r="B7841" s="44" t="n">
        <v>36</v>
      </c>
      <c r="C7841" s="7" t="n">
        <v>8</v>
      </c>
      <c r="D7841" s="7" t="n">
        <v>25</v>
      </c>
      <c r="E7841" s="7" t="n">
        <v>0</v>
      </c>
      <c r="F7841" s="7" t="s">
        <v>212</v>
      </c>
      <c r="G7841" s="7" t="s">
        <v>532</v>
      </c>
      <c r="H7841" s="7" t="s">
        <v>13</v>
      </c>
      <c r="I7841" s="7" t="s">
        <v>13</v>
      </c>
      <c r="J7841" s="7" t="s">
        <v>13</v>
      </c>
      <c r="K7841" s="7" t="s">
        <v>13</v>
      </c>
      <c r="L7841" s="7" t="s">
        <v>13</v>
      </c>
      <c r="M7841" s="7" t="s">
        <v>13</v>
      </c>
      <c r="N7841" s="7" t="s">
        <v>13</v>
      </c>
      <c r="O7841" s="7" t="s">
        <v>13</v>
      </c>
      <c r="P7841" s="7" t="s">
        <v>13</v>
      </c>
      <c r="Q7841" s="7" t="s">
        <v>13</v>
      </c>
      <c r="R7841" s="7" t="s">
        <v>13</v>
      </c>
      <c r="S7841" s="7" t="s">
        <v>13</v>
      </c>
      <c r="T7841" s="7" t="s">
        <v>13</v>
      </c>
      <c r="U7841" s="7" t="s">
        <v>13</v>
      </c>
    </row>
    <row r="7842" spans="1:21">
      <c r="A7842" t="s">
        <v>4</v>
      </c>
      <c r="B7842" s="4" t="s">
        <v>5</v>
      </c>
      <c r="C7842" s="4" t="s">
        <v>7</v>
      </c>
      <c r="D7842" s="4" t="s">
        <v>12</v>
      </c>
      <c r="E7842" s="4" t="s">
        <v>9</v>
      </c>
    </row>
    <row r="7843" spans="1:21">
      <c r="A7843" t="n">
        <v>72434</v>
      </c>
      <c r="B7843" s="16" t="n">
        <v>94</v>
      </c>
      <c r="C7843" s="7" t="n">
        <v>1</v>
      </c>
      <c r="D7843" s="7" t="s">
        <v>811</v>
      </c>
      <c r="E7843" s="7" t="n">
        <v>512</v>
      </c>
    </row>
    <row r="7844" spans="1:21">
      <c r="A7844" t="s">
        <v>4</v>
      </c>
      <c r="B7844" s="4" t="s">
        <v>5</v>
      </c>
      <c r="C7844" s="4" t="s">
        <v>7</v>
      </c>
      <c r="D7844" s="4" t="s">
        <v>12</v>
      </c>
      <c r="E7844" s="4" t="s">
        <v>9</v>
      </c>
    </row>
    <row r="7845" spans="1:21">
      <c r="A7845" t="n">
        <v>72446</v>
      </c>
      <c r="B7845" s="16" t="n">
        <v>94</v>
      </c>
      <c r="C7845" s="7" t="n">
        <v>1</v>
      </c>
      <c r="D7845" s="7" t="s">
        <v>812</v>
      </c>
      <c r="E7845" s="7" t="n">
        <v>512</v>
      </c>
    </row>
    <row r="7846" spans="1:21">
      <c r="A7846" t="s">
        <v>4</v>
      </c>
      <c r="B7846" s="4" t="s">
        <v>5</v>
      </c>
      <c r="C7846" s="4" t="s">
        <v>7</v>
      </c>
    </row>
    <row r="7847" spans="1:21">
      <c r="A7847" t="n">
        <v>72458</v>
      </c>
      <c r="B7847" s="54" t="n">
        <v>116</v>
      </c>
      <c r="C7847" s="7" t="n">
        <v>0</v>
      </c>
    </row>
    <row r="7848" spans="1:21">
      <c r="A7848" t="s">
        <v>4</v>
      </c>
      <c r="B7848" s="4" t="s">
        <v>5</v>
      </c>
      <c r="C7848" s="4" t="s">
        <v>7</v>
      </c>
      <c r="D7848" s="4" t="s">
        <v>9</v>
      </c>
    </row>
    <row r="7849" spans="1:21">
      <c r="A7849" t="n">
        <v>72460</v>
      </c>
      <c r="B7849" s="54" t="n">
        <v>116</v>
      </c>
      <c r="C7849" s="7" t="n">
        <v>2</v>
      </c>
      <c r="D7849" s="7" t="n">
        <v>1</v>
      </c>
    </row>
    <row r="7850" spans="1:21">
      <c r="A7850" t="s">
        <v>4</v>
      </c>
      <c r="B7850" s="4" t="s">
        <v>5</v>
      </c>
      <c r="C7850" s="4" t="s">
        <v>7</v>
      </c>
      <c r="D7850" s="4" t="s">
        <v>11</v>
      </c>
    </row>
    <row r="7851" spans="1:21">
      <c r="A7851" t="n">
        <v>72464</v>
      </c>
      <c r="B7851" s="54" t="n">
        <v>116</v>
      </c>
      <c r="C7851" s="7" t="n">
        <v>5</v>
      </c>
      <c r="D7851" s="7" t="n">
        <v>1101004800</v>
      </c>
    </row>
    <row r="7852" spans="1:21">
      <c r="A7852" t="s">
        <v>4</v>
      </c>
      <c r="B7852" s="4" t="s">
        <v>5</v>
      </c>
      <c r="C7852" s="4" t="s">
        <v>7</v>
      </c>
      <c r="D7852" s="4" t="s">
        <v>9</v>
      </c>
    </row>
    <row r="7853" spans="1:21">
      <c r="A7853" t="n">
        <v>72470</v>
      </c>
      <c r="B7853" s="54" t="n">
        <v>116</v>
      </c>
      <c r="C7853" s="7" t="n">
        <v>6</v>
      </c>
      <c r="D7853" s="7" t="n">
        <v>1</v>
      </c>
    </row>
    <row r="7854" spans="1:21">
      <c r="A7854" t="s">
        <v>4</v>
      </c>
      <c r="B7854" s="4" t="s">
        <v>5</v>
      </c>
      <c r="C7854" s="4" t="s">
        <v>9</v>
      </c>
      <c r="D7854" s="4" t="s">
        <v>10</v>
      </c>
      <c r="E7854" s="4" t="s">
        <v>10</v>
      </c>
      <c r="F7854" s="4" t="s">
        <v>10</v>
      </c>
      <c r="G7854" s="4" t="s">
        <v>10</v>
      </c>
    </row>
    <row r="7855" spans="1:21">
      <c r="A7855" t="n">
        <v>72474</v>
      </c>
      <c r="B7855" s="42" t="n">
        <v>46</v>
      </c>
      <c r="C7855" s="7" t="n">
        <v>0</v>
      </c>
      <c r="D7855" s="7" t="n">
        <v>5.21000003814697</v>
      </c>
      <c r="E7855" s="7" t="n">
        <v>0</v>
      </c>
      <c r="F7855" s="7" t="n">
        <v>-22</v>
      </c>
      <c r="G7855" s="7" t="n">
        <v>90</v>
      </c>
    </row>
    <row r="7856" spans="1:21">
      <c r="A7856" t="s">
        <v>4</v>
      </c>
      <c r="B7856" s="4" t="s">
        <v>5</v>
      </c>
      <c r="C7856" s="4" t="s">
        <v>9</v>
      </c>
      <c r="D7856" s="4" t="s">
        <v>10</v>
      </c>
      <c r="E7856" s="4" t="s">
        <v>10</v>
      </c>
      <c r="F7856" s="4" t="s">
        <v>10</v>
      </c>
      <c r="G7856" s="4" t="s">
        <v>10</v>
      </c>
    </row>
    <row r="7857" spans="1:21">
      <c r="A7857" t="n">
        <v>72493</v>
      </c>
      <c r="B7857" s="42" t="n">
        <v>46</v>
      </c>
      <c r="C7857" s="7" t="n">
        <v>24</v>
      </c>
      <c r="D7857" s="7" t="n">
        <v>14.75</v>
      </c>
      <c r="E7857" s="7" t="n">
        <v>0</v>
      </c>
      <c r="F7857" s="7" t="n">
        <v>-27.2299995422363</v>
      </c>
      <c r="G7857" s="7" t="n">
        <v>0</v>
      </c>
    </row>
    <row r="7858" spans="1:21">
      <c r="A7858" t="s">
        <v>4</v>
      </c>
      <c r="B7858" s="4" t="s">
        <v>5</v>
      </c>
      <c r="C7858" s="4" t="s">
        <v>9</v>
      </c>
      <c r="D7858" s="4" t="s">
        <v>10</v>
      </c>
      <c r="E7858" s="4" t="s">
        <v>10</v>
      </c>
      <c r="F7858" s="4" t="s">
        <v>10</v>
      </c>
      <c r="G7858" s="4" t="s">
        <v>10</v>
      </c>
    </row>
    <row r="7859" spans="1:21">
      <c r="A7859" t="n">
        <v>72512</v>
      </c>
      <c r="B7859" s="42" t="n">
        <v>46</v>
      </c>
      <c r="C7859" s="7" t="n">
        <v>25</v>
      </c>
      <c r="D7859" s="7" t="n">
        <v>15.9200000762939</v>
      </c>
      <c r="E7859" s="7" t="n">
        <v>0</v>
      </c>
      <c r="F7859" s="7" t="n">
        <v>-24.7999992370605</v>
      </c>
      <c r="G7859" s="7" t="n">
        <v>270</v>
      </c>
    </row>
    <row r="7860" spans="1:21">
      <c r="A7860" t="s">
        <v>4</v>
      </c>
      <c r="B7860" s="4" t="s">
        <v>5</v>
      </c>
      <c r="C7860" s="4" t="s">
        <v>9</v>
      </c>
      <c r="D7860" s="4" t="s">
        <v>7</v>
      </c>
      <c r="E7860" s="4" t="s">
        <v>12</v>
      </c>
      <c r="F7860" s="4" t="s">
        <v>10</v>
      </c>
      <c r="G7860" s="4" t="s">
        <v>10</v>
      </c>
      <c r="H7860" s="4" t="s">
        <v>10</v>
      </c>
    </row>
    <row r="7861" spans="1:21">
      <c r="A7861" t="n">
        <v>72531</v>
      </c>
      <c r="B7861" s="45" t="n">
        <v>48</v>
      </c>
      <c r="C7861" s="7" t="n">
        <v>24</v>
      </c>
      <c r="D7861" s="7" t="n">
        <v>0</v>
      </c>
      <c r="E7861" s="7" t="s">
        <v>136</v>
      </c>
      <c r="F7861" s="7" t="n">
        <v>-1</v>
      </c>
      <c r="G7861" s="7" t="n">
        <v>1</v>
      </c>
      <c r="H7861" s="7" t="n">
        <v>1.40129846432482e-45</v>
      </c>
    </row>
    <row r="7862" spans="1:21">
      <c r="A7862" t="s">
        <v>4</v>
      </c>
      <c r="B7862" s="4" t="s">
        <v>5</v>
      </c>
      <c r="C7862" s="4" t="s">
        <v>9</v>
      </c>
      <c r="D7862" s="4" t="s">
        <v>7</v>
      </c>
      <c r="E7862" s="4" t="s">
        <v>12</v>
      </c>
      <c r="F7862" s="4" t="s">
        <v>10</v>
      </c>
      <c r="G7862" s="4" t="s">
        <v>10</v>
      </c>
      <c r="H7862" s="4" t="s">
        <v>10</v>
      </c>
    </row>
    <row r="7863" spans="1:21">
      <c r="A7863" t="n">
        <v>72558</v>
      </c>
      <c r="B7863" s="45" t="n">
        <v>48</v>
      </c>
      <c r="C7863" s="7" t="n">
        <v>25</v>
      </c>
      <c r="D7863" s="7" t="n">
        <v>0</v>
      </c>
      <c r="E7863" s="7" t="s">
        <v>212</v>
      </c>
      <c r="F7863" s="7" t="n">
        <v>-1</v>
      </c>
      <c r="G7863" s="7" t="n">
        <v>1</v>
      </c>
      <c r="H7863" s="7" t="n">
        <v>1.40129846432482e-45</v>
      </c>
    </row>
    <row r="7864" spans="1:21">
      <c r="A7864" t="s">
        <v>4</v>
      </c>
      <c r="B7864" s="4" t="s">
        <v>5</v>
      </c>
      <c r="C7864" s="4" t="s">
        <v>9</v>
      </c>
      <c r="D7864" s="4" t="s">
        <v>9</v>
      </c>
      <c r="E7864" s="4" t="s">
        <v>9</v>
      </c>
    </row>
    <row r="7865" spans="1:21">
      <c r="A7865" t="n">
        <v>72590</v>
      </c>
      <c r="B7865" s="63" t="n">
        <v>61</v>
      </c>
      <c r="C7865" s="7" t="n">
        <v>24</v>
      </c>
      <c r="D7865" s="7" t="n">
        <v>0</v>
      </c>
      <c r="E7865" s="7" t="n">
        <v>1000</v>
      </c>
    </row>
    <row r="7866" spans="1:21">
      <c r="A7866" t="s">
        <v>4</v>
      </c>
      <c r="B7866" s="4" t="s">
        <v>5</v>
      </c>
      <c r="C7866" s="4" t="s">
        <v>9</v>
      </c>
      <c r="D7866" s="4" t="s">
        <v>9</v>
      </c>
      <c r="E7866" s="4" t="s">
        <v>9</v>
      </c>
    </row>
    <row r="7867" spans="1:21">
      <c r="A7867" t="n">
        <v>72597</v>
      </c>
      <c r="B7867" s="63" t="n">
        <v>61</v>
      </c>
      <c r="C7867" s="7" t="n">
        <v>25</v>
      </c>
      <c r="D7867" s="7" t="n">
        <v>0</v>
      </c>
      <c r="E7867" s="7" t="n">
        <v>1000</v>
      </c>
    </row>
    <row r="7868" spans="1:21">
      <c r="A7868" t="s">
        <v>4</v>
      </c>
      <c r="B7868" s="4" t="s">
        <v>5</v>
      </c>
      <c r="C7868" s="4" t="s">
        <v>7</v>
      </c>
      <c r="D7868" s="4" t="s">
        <v>7</v>
      </c>
      <c r="E7868" s="4" t="s">
        <v>10</v>
      </c>
      <c r="F7868" s="4" t="s">
        <v>10</v>
      </c>
      <c r="G7868" s="4" t="s">
        <v>10</v>
      </c>
      <c r="H7868" s="4" t="s">
        <v>9</v>
      </c>
    </row>
    <row r="7869" spans="1:21">
      <c r="A7869" t="n">
        <v>72604</v>
      </c>
      <c r="B7869" s="55" t="n">
        <v>45</v>
      </c>
      <c r="C7869" s="7" t="n">
        <v>2</v>
      </c>
      <c r="D7869" s="7" t="n">
        <v>3</v>
      </c>
      <c r="E7869" s="7" t="n">
        <v>4.86999988555908</v>
      </c>
      <c r="F7869" s="7" t="n">
        <v>1.33000004291534</v>
      </c>
      <c r="G7869" s="7" t="n">
        <v>-21.2700004577637</v>
      </c>
      <c r="H7869" s="7" t="n">
        <v>0</v>
      </c>
    </row>
    <row r="7870" spans="1:21">
      <c r="A7870" t="s">
        <v>4</v>
      </c>
      <c r="B7870" s="4" t="s">
        <v>5</v>
      </c>
      <c r="C7870" s="4" t="s">
        <v>7</v>
      </c>
      <c r="D7870" s="4" t="s">
        <v>7</v>
      </c>
      <c r="E7870" s="4" t="s">
        <v>10</v>
      </c>
      <c r="F7870" s="4" t="s">
        <v>10</v>
      </c>
      <c r="G7870" s="4" t="s">
        <v>10</v>
      </c>
      <c r="H7870" s="4" t="s">
        <v>9</v>
      </c>
      <c r="I7870" s="4" t="s">
        <v>7</v>
      </c>
    </row>
    <row r="7871" spans="1:21">
      <c r="A7871" t="n">
        <v>72621</v>
      </c>
      <c r="B7871" s="55" t="n">
        <v>45</v>
      </c>
      <c r="C7871" s="7" t="n">
        <v>4</v>
      </c>
      <c r="D7871" s="7" t="n">
        <v>3</v>
      </c>
      <c r="E7871" s="7" t="n">
        <v>4.71999979019165</v>
      </c>
      <c r="F7871" s="7" t="n">
        <v>322.600006103516</v>
      </c>
      <c r="G7871" s="7" t="n">
        <v>0</v>
      </c>
      <c r="H7871" s="7" t="n">
        <v>0</v>
      </c>
      <c r="I7871" s="7" t="n">
        <v>0</v>
      </c>
    </row>
    <row r="7872" spans="1:21">
      <c r="A7872" t="s">
        <v>4</v>
      </c>
      <c r="B7872" s="4" t="s">
        <v>5</v>
      </c>
      <c r="C7872" s="4" t="s">
        <v>7</v>
      </c>
      <c r="D7872" s="4" t="s">
        <v>7</v>
      </c>
      <c r="E7872" s="4" t="s">
        <v>10</v>
      </c>
      <c r="F7872" s="4" t="s">
        <v>9</v>
      </c>
    </row>
    <row r="7873" spans="1:9">
      <c r="A7873" t="n">
        <v>72639</v>
      </c>
      <c r="B7873" s="55" t="n">
        <v>45</v>
      </c>
      <c r="C7873" s="7" t="n">
        <v>5</v>
      </c>
      <c r="D7873" s="7" t="n">
        <v>3</v>
      </c>
      <c r="E7873" s="7" t="n">
        <v>3</v>
      </c>
      <c r="F7873" s="7" t="n">
        <v>0</v>
      </c>
    </row>
    <row r="7874" spans="1:9">
      <c r="A7874" t="s">
        <v>4</v>
      </c>
      <c r="B7874" s="4" t="s">
        <v>5</v>
      </c>
      <c r="C7874" s="4" t="s">
        <v>7</v>
      </c>
      <c r="D7874" s="4" t="s">
        <v>7</v>
      </c>
      <c r="E7874" s="4" t="s">
        <v>10</v>
      </c>
      <c r="F7874" s="4" t="s">
        <v>9</v>
      </c>
    </row>
    <row r="7875" spans="1:9">
      <c r="A7875" t="n">
        <v>72648</v>
      </c>
      <c r="B7875" s="55" t="n">
        <v>45</v>
      </c>
      <c r="C7875" s="7" t="n">
        <v>5</v>
      </c>
      <c r="D7875" s="7" t="n">
        <v>3</v>
      </c>
      <c r="E7875" s="7" t="n">
        <v>2.79999995231628</v>
      </c>
      <c r="F7875" s="7" t="n">
        <v>1500</v>
      </c>
    </row>
    <row r="7876" spans="1:9">
      <c r="A7876" t="s">
        <v>4</v>
      </c>
      <c r="B7876" s="4" t="s">
        <v>5</v>
      </c>
      <c r="C7876" s="4" t="s">
        <v>7</v>
      </c>
      <c r="D7876" s="4" t="s">
        <v>7</v>
      </c>
      <c r="E7876" s="4" t="s">
        <v>10</v>
      </c>
      <c r="F7876" s="4" t="s">
        <v>9</v>
      </c>
    </row>
    <row r="7877" spans="1:9">
      <c r="A7877" t="n">
        <v>72657</v>
      </c>
      <c r="B7877" s="55" t="n">
        <v>45</v>
      </c>
      <c r="C7877" s="7" t="n">
        <v>11</v>
      </c>
      <c r="D7877" s="7" t="n">
        <v>3</v>
      </c>
      <c r="E7877" s="7" t="n">
        <v>40</v>
      </c>
      <c r="F7877" s="7" t="n">
        <v>0</v>
      </c>
    </row>
    <row r="7878" spans="1:9">
      <c r="A7878" t="s">
        <v>4</v>
      </c>
      <c r="B7878" s="4" t="s">
        <v>5</v>
      </c>
      <c r="C7878" s="4" t="s">
        <v>7</v>
      </c>
      <c r="D7878" s="4" t="s">
        <v>9</v>
      </c>
      <c r="E7878" s="4" t="s">
        <v>10</v>
      </c>
    </row>
    <row r="7879" spans="1:9">
      <c r="A7879" t="n">
        <v>72666</v>
      </c>
      <c r="B7879" s="25" t="n">
        <v>58</v>
      </c>
      <c r="C7879" s="7" t="n">
        <v>100</v>
      </c>
      <c r="D7879" s="7" t="n">
        <v>1000</v>
      </c>
      <c r="E7879" s="7" t="n">
        <v>1</v>
      </c>
    </row>
    <row r="7880" spans="1:9">
      <c r="A7880" t="s">
        <v>4</v>
      </c>
      <c r="B7880" s="4" t="s">
        <v>5</v>
      </c>
      <c r="C7880" s="4" t="s">
        <v>7</v>
      </c>
      <c r="D7880" s="4" t="s">
        <v>9</v>
      </c>
    </row>
    <row r="7881" spans="1:9">
      <c r="A7881" t="n">
        <v>72674</v>
      </c>
      <c r="B7881" s="25" t="n">
        <v>58</v>
      </c>
      <c r="C7881" s="7" t="n">
        <v>255</v>
      </c>
      <c r="D7881" s="7" t="n">
        <v>0</v>
      </c>
    </row>
    <row r="7882" spans="1:9">
      <c r="A7882" t="s">
        <v>4</v>
      </c>
      <c r="B7882" s="4" t="s">
        <v>5</v>
      </c>
      <c r="C7882" s="4" t="s">
        <v>7</v>
      </c>
      <c r="D7882" s="4" t="s">
        <v>9</v>
      </c>
    </row>
    <row r="7883" spans="1:9">
      <c r="A7883" t="n">
        <v>72678</v>
      </c>
      <c r="B7883" s="55" t="n">
        <v>45</v>
      </c>
      <c r="C7883" s="7" t="n">
        <v>7</v>
      </c>
      <c r="D7883" s="7" t="n">
        <v>255</v>
      </c>
    </row>
    <row r="7884" spans="1:9">
      <c r="A7884" t="s">
        <v>4</v>
      </c>
      <c r="B7884" s="4" t="s">
        <v>5</v>
      </c>
      <c r="C7884" s="4" t="s">
        <v>7</v>
      </c>
      <c r="D7884" s="4" t="s">
        <v>9</v>
      </c>
      <c r="E7884" s="4" t="s">
        <v>12</v>
      </c>
    </row>
    <row r="7885" spans="1:9">
      <c r="A7885" t="n">
        <v>72682</v>
      </c>
      <c r="B7885" s="30" t="n">
        <v>51</v>
      </c>
      <c r="C7885" s="7" t="n">
        <v>4</v>
      </c>
      <c r="D7885" s="7" t="n">
        <v>0</v>
      </c>
      <c r="E7885" s="7" t="s">
        <v>684</v>
      </c>
    </row>
    <row r="7886" spans="1:9">
      <c r="A7886" t="s">
        <v>4</v>
      </c>
      <c r="B7886" s="4" t="s">
        <v>5</v>
      </c>
      <c r="C7886" s="4" t="s">
        <v>9</v>
      </c>
    </row>
    <row r="7887" spans="1:9">
      <c r="A7887" t="n">
        <v>72696</v>
      </c>
      <c r="B7887" s="26" t="n">
        <v>16</v>
      </c>
      <c r="C7887" s="7" t="n">
        <v>0</v>
      </c>
    </row>
    <row r="7888" spans="1:9">
      <c r="A7888" t="s">
        <v>4</v>
      </c>
      <c r="B7888" s="4" t="s">
        <v>5</v>
      </c>
      <c r="C7888" s="4" t="s">
        <v>9</v>
      </c>
      <c r="D7888" s="4" t="s">
        <v>7</v>
      </c>
      <c r="E7888" s="4" t="s">
        <v>11</v>
      </c>
      <c r="F7888" s="4" t="s">
        <v>52</v>
      </c>
      <c r="G7888" s="4" t="s">
        <v>7</v>
      </c>
      <c r="H7888" s="4" t="s">
        <v>7</v>
      </c>
    </row>
    <row r="7889" spans="1:8">
      <c r="A7889" t="n">
        <v>72699</v>
      </c>
      <c r="B7889" s="31" t="n">
        <v>26</v>
      </c>
      <c r="C7889" s="7" t="n">
        <v>0</v>
      </c>
      <c r="D7889" s="7" t="n">
        <v>17</v>
      </c>
      <c r="E7889" s="7" t="n">
        <v>62123</v>
      </c>
      <c r="F7889" s="7" t="s">
        <v>813</v>
      </c>
      <c r="G7889" s="7" t="n">
        <v>2</v>
      </c>
      <c r="H7889" s="7" t="n">
        <v>0</v>
      </c>
    </row>
    <row r="7890" spans="1:8">
      <c r="A7890" t="s">
        <v>4</v>
      </c>
      <c r="B7890" s="4" t="s">
        <v>5</v>
      </c>
    </row>
    <row r="7891" spans="1:8">
      <c r="A7891" t="n">
        <v>72739</v>
      </c>
      <c r="B7891" s="32" t="n">
        <v>28</v>
      </c>
    </row>
    <row r="7892" spans="1:8">
      <c r="A7892" t="s">
        <v>4</v>
      </c>
      <c r="B7892" s="4" t="s">
        <v>5</v>
      </c>
      <c r="C7892" s="4" t="s">
        <v>7</v>
      </c>
      <c r="D7892" s="4" t="s">
        <v>10</v>
      </c>
      <c r="E7892" s="4" t="s">
        <v>9</v>
      </c>
      <c r="F7892" s="4" t="s">
        <v>7</v>
      </c>
    </row>
    <row r="7893" spans="1:8">
      <c r="A7893" t="n">
        <v>72740</v>
      </c>
      <c r="B7893" s="13" t="n">
        <v>49</v>
      </c>
      <c r="C7893" s="7" t="n">
        <v>3</v>
      </c>
      <c r="D7893" s="7" t="n">
        <v>0.699999988079071</v>
      </c>
      <c r="E7893" s="7" t="n">
        <v>500</v>
      </c>
      <c r="F7893" s="7" t="n">
        <v>0</v>
      </c>
    </row>
    <row r="7894" spans="1:8">
      <c r="A7894" t="s">
        <v>4</v>
      </c>
      <c r="B7894" s="4" t="s">
        <v>5</v>
      </c>
      <c r="C7894" s="4" t="s">
        <v>7</v>
      </c>
      <c r="D7894" s="4" t="s">
        <v>9</v>
      </c>
      <c r="E7894" s="4" t="s">
        <v>9</v>
      </c>
      <c r="F7894" s="4" t="s">
        <v>7</v>
      </c>
    </row>
    <row r="7895" spans="1:8">
      <c r="A7895" t="n">
        <v>72749</v>
      </c>
      <c r="B7895" s="35" t="n">
        <v>25</v>
      </c>
      <c r="C7895" s="7" t="n">
        <v>1</v>
      </c>
      <c r="D7895" s="7" t="n">
        <v>600</v>
      </c>
      <c r="E7895" s="7" t="n">
        <v>80</v>
      </c>
      <c r="F7895" s="7" t="n">
        <v>0</v>
      </c>
    </row>
    <row r="7896" spans="1:8">
      <c r="A7896" t="s">
        <v>4</v>
      </c>
      <c r="B7896" s="4" t="s">
        <v>5</v>
      </c>
      <c r="C7896" s="4" t="s">
        <v>12</v>
      </c>
      <c r="D7896" s="4" t="s">
        <v>9</v>
      </c>
    </row>
    <row r="7897" spans="1:8">
      <c r="A7897" t="n">
        <v>72756</v>
      </c>
      <c r="B7897" s="34" t="n">
        <v>29</v>
      </c>
      <c r="C7897" s="7" t="s">
        <v>814</v>
      </c>
      <c r="D7897" s="7" t="n">
        <v>65533</v>
      </c>
    </row>
    <row r="7898" spans="1:8">
      <c r="A7898" t="s">
        <v>4</v>
      </c>
      <c r="B7898" s="4" t="s">
        <v>5</v>
      </c>
      <c r="C7898" s="4" t="s">
        <v>7</v>
      </c>
      <c r="D7898" s="4" t="s">
        <v>9</v>
      </c>
      <c r="E7898" s="4" t="s">
        <v>12</v>
      </c>
    </row>
    <row r="7899" spans="1:8">
      <c r="A7899" t="n">
        <v>72775</v>
      </c>
      <c r="B7899" s="30" t="n">
        <v>51</v>
      </c>
      <c r="C7899" s="7" t="n">
        <v>4</v>
      </c>
      <c r="D7899" s="7" t="n">
        <v>24</v>
      </c>
      <c r="E7899" s="7" t="s">
        <v>87</v>
      </c>
    </row>
    <row r="7900" spans="1:8">
      <c r="A7900" t="s">
        <v>4</v>
      </c>
      <c r="B7900" s="4" t="s">
        <v>5</v>
      </c>
      <c r="C7900" s="4" t="s">
        <v>9</v>
      </c>
    </row>
    <row r="7901" spans="1:8">
      <c r="A7901" t="n">
        <v>72788</v>
      </c>
      <c r="B7901" s="26" t="n">
        <v>16</v>
      </c>
      <c r="C7901" s="7" t="n">
        <v>0</v>
      </c>
    </row>
    <row r="7902" spans="1:8">
      <c r="A7902" t="s">
        <v>4</v>
      </c>
      <c r="B7902" s="4" t="s">
        <v>5</v>
      </c>
      <c r="C7902" s="4" t="s">
        <v>9</v>
      </c>
      <c r="D7902" s="4" t="s">
        <v>7</v>
      </c>
      <c r="E7902" s="4" t="s">
        <v>11</v>
      </c>
      <c r="F7902" s="4" t="s">
        <v>52</v>
      </c>
      <c r="G7902" s="4" t="s">
        <v>7</v>
      </c>
      <c r="H7902" s="4" t="s">
        <v>7</v>
      </c>
    </row>
    <row r="7903" spans="1:8">
      <c r="A7903" t="n">
        <v>72791</v>
      </c>
      <c r="B7903" s="31" t="n">
        <v>26</v>
      </c>
      <c r="C7903" s="7" t="n">
        <v>24</v>
      </c>
      <c r="D7903" s="7" t="n">
        <v>17</v>
      </c>
      <c r="E7903" s="7" t="n">
        <v>27326</v>
      </c>
      <c r="F7903" s="7" t="s">
        <v>815</v>
      </c>
      <c r="G7903" s="7" t="n">
        <v>2</v>
      </c>
      <c r="H7903" s="7" t="n">
        <v>0</v>
      </c>
    </row>
    <row r="7904" spans="1:8">
      <c r="A7904" t="s">
        <v>4</v>
      </c>
      <c r="B7904" s="4" t="s">
        <v>5</v>
      </c>
    </row>
    <row r="7905" spans="1:8">
      <c r="A7905" t="n">
        <v>72832</v>
      </c>
      <c r="B7905" s="32" t="n">
        <v>28</v>
      </c>
    </row>
    <row r="7906" spans="1:8">
      <c r="A7906" t="s">
        <v>4</v>
      </c>
      <c r="B7906" s="4" t="s">
        <v>5</v>
      </c>
      <c r="C7906" s="4" t="s">
        <v>12</v>
      </c>
      <c r="D7906" s="4" t="s">
        <v>9</v>
      </c>
    </row>
    <row r="7907" spans="1:8">
      <c r="A7907" t="n">
        <v>72833</v>
      </c>
      <c r="B7907" s="34" t="n">
        <v>29</v>
      </c>
      <c r="C7907" s="7" t="s">
        <v>13</v>
      </c>
      <c r="D7907" s="7" t="n">
        <v>65533</v>
      </c>
    </row>
    <row r="7908" spans="1:8">
      <c r="A7908" t="s">
        <v>4</v>
      </c>
      <c r="B7908" s="4" t="s">
        <v>5</v>
      </c>
      <c r="C7908" s="4" t="s">
        <v>7</v>
      </c>
      <c r="D7908" s="4" t="s">
        <v>9</v>
      </c>
      <c r="E7908" s="4" t="s">
        <v>9</v>
      </c>
      <c r="F7908" s="4" t="s">
        <v>7</v>
      </c>
    </row>
    <row r="7909" spans="1:8">
      <c r="A7909" t="n">
        <v>72837</v>
      </c>
      <c r="B7909" s="35" t="n">
        <v>25</v>
      </c>
      <c r="C7909" s="7" t="n">
        <v>1</v>
      </c>
      <c r="D7909" s="7" t="n">
        <v>750</v>
      </c>
      <c r="E7909" s="7" t="n">
        <v>120</v>
      </c>
      <c r="F7909" s="7" t="n">
        <v>0</v>
      </c>
    </row>
    <row r="7910" spans="1:8">
      <c r="A7910" t="s">
        <v>4</v>
      </c>
      <c r="B7910" s="4" t="s">
        <v>5</v>
      </c>
      <c r="C7910" s="4" t="s">
        <v>12</v>
      </c>
      <c r="D7910" s="4" t="s">
        <v>9</v>
      </c>
    </row>
    <row r="7911" spans="1:8">
      <c r="A7911" t="n">
        <v>72844</v>
      </c>
      <c r="B7911" s="34" t="n">
        <v>29</v>
      </c>
      <c r="C7911" s="7" t="s">
        <v>816</v>
      </c>
      <c r="D7911" s="7" t="n">
        <v>65533</v>
      </c>
    </row>
    <row r="7912" spans="1:8">
      <c r="A7912" t="s">
        <v>4</v>
      </c>
      <c r="B7912" s="4" t="s">
        <v>5</v>
      </c>
      <c r="C7912" s="4" t="s">
        <v>7</v>
      </c>
      <c r="D7912" s="4" t="s">
        <v>9</v>
      </c>
      <c r="E7912" s="4" t="s">
        <v>12</v>
      </c>
    </row>
    <row r="7913" spans="1:8">
      <c r="A7913" t="n">
        <v>72860</v>
      </c>
      <c r="B7913" s="30" t="n">
        <v>51</v>
      </c>
      <c r="C7913" s="7" t="n">
        <v>4</v>
      </c>
      <c r="D7913" s="7" t="n">
        <v>25</v>
      </c>
      <c r="E7913" s="7" t="s">
        <v>87</v>
      </c>
    </row>
    <row r="7914" spans="1:8">
      <c r="A7914" t="s">
        <v>4</v>
      </c>
      <c r="B7914" s="4" t="s">
        <v>5</v>
      </c>
      <c r="C7914" s="4" t="s">
        <v>9</v>
      </c>
    </row>
    <row r="7915" spans="1:8">
      <c r="A7915" t="n">
        <v>72873</v>
      </c>
      <c r="B7915" s="26" t="n">
        <v>16</v>
      </c>
      <c r="C7915" s="7" t="n">
        <v>0</v>
      </c>
    </row>
    <row r="7916" spans="1:8">
      <c r="A7916" t="s">
        <v>4</v>
      </c>
      <c r="B7916" s="4" t="s">
        <v>5</v>
      </c>
      <c r="C7916" s="4" t="s">
        <v>9</v>
      </c>
      <c r="D7916" s="4" t="s">
        <v>7</v>
      </c>
      <c r="E7916" s="4" t="s">
        <v>11</v>
      </c>
      <c r="F7916" s="4" t="s">
        <v>52</v>
      </c>
      <c r="G7916" s="4" t="s">
        <v>7</v>
      </c>
      <c r="H7916" s="4" t="s">
        <v>7</v>
      </c>
    </row>
    <row r="7917" spans="1:8">
      <c r="A7917" t="n">
        <v>72876</v>
      </c>
      <c r="B7917" s="31" t="n">
        <v>26</v>
      </c>
      <c r="C7917" s="7" t="n">
        <v>25</v>
      </c>
      <c r="D7917" s="7" t="n">
        <v>17</v>
      </c>
      <c r="E7917" s="7" t="n">
        <v>34315</v>
      </c>
      <c r="F7917" s="7" t="s">
        <v>817</v>
      </c>
      <c r="G7917" s="7" t="n">
        <v>2</v>
      </c>
      <c r="H7917" s="7" t="n">
        <v>0</v>
      </c>
    </row>
    <row r="7918" spans="1:8">
      <c r="A7918" t="s">
        <v>4</v>
      </c>
      <c r="B7918" s="4" t="s">
        <v>5</v>
      </c>
    </row>
    <row r="7919" spans="1:8">
      <c r="A7919" t="n">
        <v>72906</v>
      </c>
      <c r="B7919" s="32" t="n">
        <v>28</v>
      </c>
    </row>
    <row r="7920" spans="1:8">
      <c r="A7920" t="s">
        <v>4</v>
      </c>
      <c r="B7920" s="4" t="s">
        <v>5</v>
      </c>
      <c r="C7920" s="4" t="s">
        <v>12</v>
      </c>
      <c r="D7920" s="4" t="s">
        <v>9</v>
      </c>
    </row>
    <row r="7921" spans="1:8">
      <c r="A7921" t="n">
        <v>72907</v>
      </c>
      <c r="B7921" s="34" t="n">
        <v>29</v>
      </c>
      <c r="C7921" s="7" t="s">
        <v>13</v>
      </c>
      <c r="D7921" s="7" t="n">
        <v>65533</v>
      </c>
    </row>
    <row r="7922" spans="1:8">
      <c r="A7922" t="s">
        <v>4</v>
      </c>
      <c r="B7922" s="4" t="s">
        <v>5</v>
      </c>
      <c r="C7922" s="4" t="s">
        <v>7</v>
      </c>
      <c r="D7922" s="4" t="s">
        <v>9</v>
      </c>
      <c r="E7922" s="4" t="s">
        <v>9</v>
      </c>
      <c r="F7922" s="4" t="s">
        <v>7</v>
      </c>
    </row>
    <row r="7923" spans="1:8">
      <c r="A7923" t="n">
        <v>72911</v>
      </c>
      <c r="B7923" s="35" t="n">
        <v>25</v>
      </c>
      <c r="C7923" s="7" t="n">
        <v>1</v>
      </c>
      <c r="D7923" s="7" t="n">
        <v>65535</v>
      </c>
      <c r="E7923" s="7" t="n">
        <v>65535</v>
      </c>
      <c r="F7923" s="7" t="n">
        <v>0</v>
      </c>
    </row>
    <row r="7924" spans="1:8">
      <c r="A7924" t="s">
        <v>4</v>
      </c>
      <c r="B7924" s="4" t="s">
        <v>5</v>
      </c>
      <c r="C7924" s="4" t="s">
        <v>9</v>
      </c>
      <c r="D7924" s="4" t="s">
        <v>7</v>
      </c>
      <c r="E7924" s="4" t="s">
        <v>10</v>
      </c>
      <c r="F7924" s="4" t="s">
        <v>9</v>
      </c>
    </row>
    <row r="7925" spans="1:8">
      <c r="A7925" t="n">
        <v>72918</v>
      </c>
      <c r="B7925" s="47" t="n">
        <v>59</v>
      </c>
      <c r="C7925" s="7" t="n">
        <v>0</v>
      </c>
      <c r="D7925" s="7" t="n">
        <v>1</v>
      </c>
      <c r="E7925" s="7" t="n">
        <v>0.150000005960464</v>
      </c>
      <c r="F7925" s="7" t="n">
        <v>0</v>
      </c>
    </row>
    <row r="7926" spans="1:8">
      <c r="A7926" t="s">
        <v>4</v>
      </c>
      <c r="B7926" s="4" t="s">
        <v>5</v>
      </c>
      <c r="C7926" s="4" t="s">
        <v>9</v>
      </c>
    </row>
    <row r="7927" spans="1:8">
      <c r="A7927" t="n">
        <v>72928</v>
      </c>
      <c r="B7927" s="26" t="n">
        <v>16</v>
      </c>
      <c r="C7927" s="7" t="n">
        <v>1300</v>
      </c>
    </row>
    <row r="7928" spans="1:8">
      <c r="A7928" t="s">
        <v>4</v>
      </c>
      <c r="B7928" s="4" t="s">
        <v>5</v>
      </c>
      <c r="C7928" s="4" t="s">
        <v>7</v>
      </c>
      <c r="D7928" s="4" t="s">
        <v>9</v>
      </c>
      <c r="E7928" s="4" t="s">
        <v>12</v>
      </c>
    </row>
    <row r="7929" spans="1:8">
      <c r="A7929" t="n">
        <v>72931</v>
      </c>
      <c r="B7929" s="30" t="n">
        <v>51</v>
      </c>
      <c r="C7929" s="7" t="n">
        <v>4</v>
      </c>
      <c r="D7929" s="7" t="n">
        <v>0</v>
      </c>
      <c r="E7929" s="7" t="s">
        <v>668</v>
      </c>
    </row>
    <row r="7930" spans="1:8">
      <c r="A7930" t="s">
        <v>4</v>
      </c>
      <c r="B7930" s="4" t="s">
        <v>5</v>
      </c>
      <c r="C7930" s="4" t="s">
        <v>9</v>
      </c>
    </row>
    <row r="7931" spans="1:8">
      <c r="A7931" t="n">
        <v>72945</v>
      </c>
      <c r="B7931" s="26" t="n">
        <v>16</v>
      </c>
      <c r="C7931" s="7" t="n">
        <v>0</v>
      </c>
    </row>
    <row r="7932" spans="1:8">
      <c r="A7932" t="s">
        <v>4</v>
      </c>
      <c r="B7932" s="4" t="s">
        <v>5</v>
      </c>
      <c r="C7932" s="4" t="s">
        <v>9</v>
      </c>
      <c r="D7932" s="4" t="s">
        <v>7</v>
      </c>
      <c r="E7932" s="4" t="s">
        <v>11</v>
      </c>
      <c r="F7932" s="4" t="s">
        <v>52</v>
      </c>
      <c r="G7932" s="4" t="s">
        <v>7</v>
      </c>
      <c r="H7932" s="4" t="s">
        <v>7</v>
      </c>
    </row>
    <row r="7933" spans="1:8">
      <c r="A7933" t="n">
        <v>72948</v>
      </c>
      <c r="B7933" s="31" t="n">
        <v>26</v>
      </c>
      <c r="C7933" s="7" t="n">
        <v>0</v>
      </c>
      <c r="D7933" s="7" t="n">
        <v>17</v>
      </c>
      <c r="E7933" s="7" t="n">
        <v>62026</v>
      </c>
      <c r="F7933" s="7" t="s">
        <v>818</v>
      </c>
      <c r="G7933" s="7" t="n">
        <v>2</v>
      </c>
      <c r="H7933" s="7" t="n">
        <v>0</v>
      </c>
    </row>
    <row r="7934" spans="1:8">
      <c r="A7934" t="s">
        <v>4</v>
      </c>
      <c r="B7934" s="4" t="s">
        <v>5</v>
      </c>
    </row>
    <row r="7935" spans="1:8">
      <c r="A7935" t="n">
        <v>72974</v>
      </c>
      <c r="B7935" s="32" t="n">
        <v>28</v>
      </c>
    </row>
    <row r="7936" spans="1:8">
      <c r="A7936" t="s">
        <v>4</v>
      </c>
      <c r="B7936" s="4" t="s">
        <v>5</v>
      </c>
      <c r="C7936" s="4" t="s">
        <v>9</v>
      </c>
      <c r="D7936" s="4" t="s">
        <v>7</v>
      </c>
      <c r="E7936" s="4" t="s">
        <v>7</v>
      </c>
      <c r="F7936" s="4" t="s">
        <v>12</v>
      </c>
    </row>
    <row r="7937" spans="1:8">
      <c r="A7937" t="n">
        <v>72975</v>
      </c>
      <c r="B7937" s="48" t="n">
        <v>47</v>
      </c>
      <c r="C7937" s="7" t="n">
        <v>0</v>
      </c>
      <c r="D7937" s="7" t="n">
        <v>0</v>
      </c>
      <c r="E7937" s="7" t="n">
        <v>0</v>
      </c>
      <c r="F7937" s="7" t="s">
        <v>503</v>
      </c>
    </row>
    <row r="7938" spans="1:8">
      <c r="A7938" t="s">
        <v>4</v>
      </c>
      <c r="B7938" s="4" t="s">
        <v>5</v>
      </c>
      <c r="C7938" s="4" t="s">
        <v>7</v>
      </c>
      <c r="D7938" s="4" t="s">
        <v>9</v>
      </c>
      <c r="E7938" s="4" t="s">
        <v>7</v>
      </c>
    </row>
    <row r="7939" spans="1:8">
      <c r="A7939" t="n">
        <v>72993</v>
      </c>
      <c r="B7939" s="13" t="n">
        <v>49</v>
      </c>
      <c r="C7939" s="7" t="n">
        <v>1</v>
      </c>
      <c r="D7939" s="7" t="n">
        <v>2000</v>
      </c>
      <c r="E7939" s="7" t="n">
        <v>0</v>
      </c>
    </row>
    <row r="7940" spans="1:8">
      <c r="A7940" t="s">
        <v>4</v>
      </c>
      <c r="B7940" s="4" t="s">
        <v>5</v>
      </c>
      <c r="C7940" s="4" t="s">
        <v>7</v>
      </c>
      <c r="D7940" s="4" t="s">
        <v>9</v>
      </c>
      <c r="E7940" s="4" t="s">
        <v>10</v>
      </c>
    </row>
    <row r="7941" spans="1:8">
      <c r="A7941" t="n">
        <v>72998</v>
      </c>
      <c r="B7941" s="25" t="n">
        <v>58</v>
      </c>
      <c r="C7941" s="7" t="n">
        <v>0</v>
      </c>
      <c r="D7941" s="7" t="n">
        <v>1000</v>
      </c>
      <c r="E7941" s="7" t="n">
        <v>1</v>
      </c>
    </row>
    <row r="7942" spans="1:8">
      <c r="A7942" t="s">
        <v>4</v>
      </c>
      <c r="B7942" s="4" t="s">
        <v>5</v>
      </c>
      <c r="C7942" s="4" t="s">
        <v>7</v>
      </c>
      <c r="D7942" s="4" t="s">
        <v>9</v>
      </c>
    </row>
    <row r="7943" spans="1:8">
      <c r="A7943" t="n">
        <v>73006</v>
      </c>
      <c r="B7943" s="25" t="n">
        <v>58</v>
      </c>
      <c r="C7943" s="7" t="n">
        <v>255</v>
      </c>
      <c r="D7943" s="7" t="n">
        <v>0</v>
      </c>
    </row>
    <row r="7944" spans="1:8">
      <c r="A7944" t="s">
        <v>4</v>
      </c>
      <c r="B7944" s="4" t="s">
        <v>5</v>
      </c>
      <c r="C7944" s="4" t="s">
        <v>9</v>
      </c>
      <c r="D7944" s="4" t="s">
        <v>7</v>
      </c>
      <c r="E7944" s="4" t="s">
        <v>12</v>
      </c>
      <c r="F7944" s="4" t="s">
        <v>10</v>
      </c>
      <c r="G7944" s="4" t="s">
        <v>10</v>
      </c>
      <c r="H7944" s="4" t="s">
        <v>10</v>
      </c>
    </row>
    <row r="7945" spans="1:8">
      <c r="A7945" t="n">
        <v>73010</v>
      </c>
      <c r="B7945" s="45" t="n">
        <v>48</v>
      </c>
      <c r="C7945" s="7" t="n">
        <v>0</v>
      </c>
      <c r="D7945" s="7" t="n">
        <v>0</v>
      </c>
      <c r="E7945" s="7" t="s">
        <v>178</v>
      </c>
      <c r="F7945" s="7" t="n">
        <v>-1</v>
      </c>
      <c r="G7945" s="7" t="n">
        <v>1</v>
      </c>
      <c r="H7945" s="7" t="n">
        <v>1.40129846432482e-45</v>
      </c>
    </row>
    <row r="7946" spans="1:8">
      <c r="A7946" t="s">
        <v>4</v>
      </c>
      <c r="B7946" s="4" t="s">
        <v>5</v>
      </c>
      <c r="C7946" s="4" t="s">
        <v>9</v>
      </c>
      <c r="D7946" s="4" t="s">
        <v>10</v>
      </c>
      <c r="E7946" s="4" t="s">
        <v>10</v>
      </c>
      <c r="F7946" s="4" t="s">
        <v>10</v>
      </c>
      <c r="G7946" s="4" t="s">
        <v>10</v>
      </c>
    </row>
    <row r="7947" spans="1:8">
      <c r="A7947" t="n">
        <v>73034</v>
      </c>
      <c r="B7947" s="42" t="n">
        <v>46</v>
      </c>
      <c r="C7947" s="7" t="n">
        <v>0</v>
      </c>
      <c r="D7947" s="7" t="n">
        <v>6.94999980926514</v>
      </c>
      <c r="E7947" s="7" t="n">
        <v>0</v>
      </c>
      <c r="F7947" s="7" t="n">
        <v>-22</v>
      </c>
      <c r="G7947" s="7" t="n">
        <v>90</v>
      </c>
    </row>
    <row r="7948" spans="1:8">
      <c r="A7948" t="s">
        <v>4</v>
      </c>
      <c r="B7948" s="4" t="s">
        <v>5</v>
      </c>
      <c r="C7948" s="4" t="s">
        <v>12</v>
      </c>
      <c r="D7948" s="4" t="s">
        <v>12</v>
      </c>
    </row>
    <row r="7949" spans="1:8">
      <c r="A7949" t="n">
        <v>73053</v>
      </c>
      <c r="B7949" s="61" t="n">
        <v>70</v>
      </c>
      <c r="C7949" s="7" t="s">
        <v>34</v>
      </c>
      <c r="D7949" s="7" t="s">
        <v>259</v>
      </c>
    </row>
    <row r="7950" spans="1:8">
      <c r="A7950" t="s">
        <v>4</v>
      </c>
      <c r="B7950" s="4" t="s">
        <v>5</v>
      </c>
      <c r="C7950" s="4" t="s">
        <v>9</v>
      </c>
    </row>
    <row r="7951" spans="1:8">
      <c r="A7951" t="n">
        <v>73067</v>
      </c>
      <c r="B7951" s="26" t="n">
        <v>16</v>
      </c>
      <c r="C7951" s="7" t="n">
        <v>2000</v>
      </c>
    </row>
    <row r="7952" spans="1:8">
      <c r="A7952" t="s">
        <v>4</v>
      </c>
      <c r="B7952" s="4" t="s">
        <v>5</v>
      </c>
      <c r="C7952" s="4" t="s">
        <v>7</v>
      </c>
      <c r="D7952" s="4" t="s">
        <v>9</v>
      </c>
      <c r="E7952" s="4" t="s">
        <v>11</v>
      </c>
      <c r="F7952" s="4" t="s">
        <v>9</v>
      </c>
      <c r="G7952" s="4" t="s">
        <v>11</v>
      </c>
      <c r="H7952" s="4" t="s">
        <v>7</v>
      </c>
    </row>
    <row r="7953" spans="1:8">
      <c r="A7953" t="n">
        <v>73070</v>
      </c>
      <c r="B7953" s="13" t="n">
        <v>49</v>
      </c>
      <c r="C7953" s="7" t="n">
        <v>0</v>
      </c>
      <c r="D7953" s="7" t="n">
        <v>555</v>
      </c>
      <c r="E7953" s="7" t="n">
        <v>1065353216</v>
      </c>
      <c r="F7953" s="7" t="n">
        <v>0</v>
      </c>
      <c r="G7953" s="7" t="n">
        <v>0</v>
      </c>
      <c r="H7953" s="7" t="n">
        <v>0</v>
      </c>
    </row>
    <row r="7954" spans="1:8">
      <c r="A7954" t="s">
        <v>4</v>
      </c>
      <c r="B7954" s="4" t="s">
        <v>5</v>
      </c>
      <c r="C7954" s="4" t="s">
        <v>7</v>
      </c>
      <c r="D7954" s="4" t="s">
        <v>7</v>
      </c>
      <c r="E7954" s="4" t="s">
        <v>10</v>
      </c>
      <c r="F7954" s="4" t="s">
        <v>10</v>
      </c>
      <c r="G7954" s="4" t="s">
        <v>10</v>
      </c>
      <c r="H7954" s="4" t="s">
        <v>9</v>
      </c>
    </row>
    <row r="7955" spans="1:8">
      <c r="A7955" t="n">
        <v>73085</v>
      </c>
      <c r="B7955" s="55" t="n">
        <v>45</v>
      </c>
      <c r="C7955" s="7" t="n">
        <v>2</v>
      </c>
      <c r="D7955" s="7" t="n">
        <v>3</v>
      </c>
      <c r="E7955" s="7" t="n">
        <v>8.5</v>
      </c>
      <c r="F7955" s="7" t="n">
        <v>1.25999999046326</v>
      </c>
      <c r="G7955" s="7" t="n">
        <v>-22.0599994659424</v>
      </c>
      <c r="H7955" s="7" t="n">
        <v>0</v>
      </c>
    </row>
    <row r="7956" spans="1:8">
      <c r="A7956" t="s">
        <v>4</v>
      </c>
      <c r="B7956" s="4" t="s">
        <v>5</v>
      </c>
      <c r="C7956" s="4" t="s">
        <v>7</v>
      </c>
      <c r="D7956" s="4" t="s">
        <v>7</v>
      </c>
      <c r="E7956" s="4" t="s">
        <v>10</v>
      </c>
      <c r="F7956" s="4" t="s">
        <v>10</v>
      </c>
      <c r="G7956" s="4" t="s">
        <v>10</v>
      </c>
      <c r="H7956" s="4" t="s">
        <v>9</v>
      </c>
    </row>
    <row r="7957" spans="1:8">
      <c r="A7957" t="n">
        <v>73102</v>
      </c>
      <c r="B7957" s="55" t="n">
        <v>45</v>
      </c>
      <c r="C7957" s="7" t="n">
        <v>2</v>
      </c>
      <c r="D7957" s="7" t="n">
        <v>3</v>
      </c>
      <c r="E7957" s="7" t="n">
        <v>9</v>
      </c>
      <c r="F7957" s="7" t="n">
        <v>1.25999999046326</v>
      </c>
      <c r="G7957" s="7" t="n">
        <v>-22.0599994659424</v>
      </c>
      <c r="H7957" s="7" t="n">
        <v>3000</v>
      </c>
    </row>
    <row r="7958" spans="1:8">
      <c r="A7958" t="s">
        <v>4</v>
      </c>
      <c r="B7958" s="4" t="s">
        <v>5</v>
      </c>
      <c r="C7958" s="4" t="s">
        <v>7</v>
      </c>
      <c r="D7958" s="4" t="s">
        <v>7</v>
      </c>
      <c r="E7958" s="4" t="s">
        <v>10</v>
      </c>
      <c r="F7958" s="4" t="s">
        <v>10</v>
      </c>
      <c r="G7958" s="4" t="s">
        <v>10</v>
      </c>
      <c r="H7958" s="4" t="s">
        <v>9</v>
      </c>
      <c r="I7958" s="4" t="s">
        <v>7</v>
      </c>
    </row>
    <row r="7959" spans="1:8">
      <c r="A7959" t="n">
        <v>73119</v>
      </c>
      <c r="B7959" s="55" t="n">
        <v>45</v>
      </c>
      <c r="C7959" s="7" t="n">
        <v>4</v>
      </c>
      <c r="D7959" s="7" t="n">
        <v>3</v>
      </c>
      <c r="E7959" s="7" t="n">
        <v>9.82999992370605</v>
      </c>
      <c r="F7959" s="7" t="n">
        <v>115.199996948242</v>
      </c>
      <c r="G7959" s="7" t="n">
        <v>0</v>
      </c>
      <c r="H7959" s="7" t="n">
        <v>0</v>
      </c>
      <c r="I7959" s="7" t="n">
        <v>1</v>
      </c>
    </row>
    <row r="7960" spans="1:8">
      <c r="A7960" t="s">
        <v>4</v>
      </c>
      <c r="B7960" s="4" t="s">
        <v>5</v>
      </c>
      <c r="C7960" s="4" t="s">
        <v>7</v>
      </c>
      <c r="D7960" s="4" t="s">
        <v>7</v>
      </c>
      <c r="E7960" s="4" t="s">
        <v>10</v>
      </c>
      <c r="F7960" s="4" t="s">
        <v>9</v>
      </c>
    </row>
    <row r="7961" spans="1:8">
      <c r="A7961" t="n">
        <v>73137</v>
      </c>
      <c r="B7961" s="55" t="n">
        <v>45</v>
      </c>
      <c r="C7961" s="7" t="n">
        <v>5</v>
      </c>
      <c r="D7961" s="7" t="n">
        <v>3</v>
      </c>
      <c r="E7961" s="7" t="n">
        <v>2.09999990463257</v>
      </c>
      <c r="F7961" s="7" t="n">
        <v>0</v>
      </c>
    </row>
    <row r="7962" spans="1:8">
      <c r="A7962" t="s">
        <v>4</v>
      </c>
      <c r="B7962" s="4" t="s">
        <v>5</v>
      </c>
      <c r="C7962" s="4" t="s">
        <v>7</v>
      </c>
      <c r="D7962" s="4" t="s">
        <v>7</v>
      </c>
      <c r="E7962" s="4" t="s">
        <v>10</v>
      </c>
      <c r="F7962" s="4" t="s">
        <v>9</v>
      </c>
    </row>
    <row r="7963" spans="1:8">
      <c r="A7963" t="n">
        <v>73146</v>
      </c>
      <c r="B7963" s="55" t="n">
        <v>45</v>
      </c>
      <c r="C7963" s="7" t="n">
        <v>11</v>
      </c>
      <c r="D7963" s="7" t="n">
        <v>3</v>
      </c>
      <c r="E7963" s="7" t="n">
        <v>40</v>
      </c>
      <c r="F7963" s="7" t="n">
        <v>0</v>
      </c>
    </row>
    <row r="7964" spans="1:8">
      <c r="A7964" t="s">
        <v>4</v>
      </c>
      <c r="B7964" s="4" t="s">
        <v>5</v>
      </c>
      <c r="C7964" s="4" t="s">
        <v>9</v>
      </c>
      <c r="D7964" s="4" t="s">
        <v>9</v>
      </c>
      <c r="E7964" s="4" t="s">
        <v>10</v>
      </c>
      <c r="F7964" s="4" t="s">
        <v>10</v>
      </c>
      <c r="G7964" s="4" t="s">
        <v>10</v>
      </c>
      <c r="H7964" s="4" t="s">
        <v>10</v>
      </c>
      <c r="I7964" s="4" t="s">
        <v>7</v>
      </c>
      <c r="J7964" s="4" t="s">
        <v>9</v>
      </c>
    </row>
    <row r="7965" spans="1:8">
      <c r="A7965" t="n">
        <v>73155</v>
      </c>
      <c r="B7965" s="66" t="n">
        <v>55</v>
      </c>
      <c r="C7965" s="7" t="n">
        <v>0</v>
      </c>
      <c r="D7965" s="7" t="n">
        <v>65024</v>
      </c>
      <c r="E7965" s="7" t="n">
        <v>0</v>
      </c>
      <c r="F7965" s="7" t="n">
        <v>0</v>
      </c>
      <c r="G7965" s="7" t="n">
        <v>2</v>
      </c>
      <c r="H7965" s="7" t="n">
        <v>0.899999976158142</v>
      </c>
      <c r="I7965" s="7" t="n">
        <v>1</v>
      </c>
      <c r="J7965" s="7" t="n">
        <v>0</v>
      </c>
    </row>
    <row r="7966" spans="1:8">
      <c r="A7966" t="s">
        <v>4</v>
      </c>
      <c r="B7966" s="4" t="s">
        <v>5</v>
      </c>
      <c r="C7966" s="4" t="s">
        <v>7</v>
      </c>
      <c r="D7966" s="4" t="s">
        <v>9</v>
      </c>
      <c r="E7966" s="4" t="s">
        <v>10</v>
      </c>
    </row>
    <row r="7967" spans="1:8">
      <c r="A7967" t="n">
        <v>73179</v>
      </c>
      <c r="B7967" s="25" t="n">
        <v>58</v>
      </c>
      <c r="C7967" s="7" t="n">
        <v>100</v>
      </c>
      <c r="D7967" s="7" t="n">
        <v>1000</v>
      </c>
      <c r="E7967" s="7" t="n">
        <v>1</v>
      </c>
    </row>
    <row r="7968" spans="1:8">
      <c r="A7968" t="s">
        <v>4</v>
      </c>
      <c r="B7968" s="4" t="s">
        <v>5</v>
      </c>
      <c r="C7968" s="4" t="s">
        <v>7</v>
      </c>
      <c r="D7968" s="4" t="s">
        <v>9</v>
      </c>
    </row>
    <row r="7969" spans="1:10">
      <c r="A7969" t="n">
        <v>73187</v>
      </c>
      <c r="B7969" s="25" t="n">
        <v>58</v>
      </c>
      <c r="C7969" s="7" t="n">
        <v>255</v>
      </c>
      <c r="D7969" s="7" t="n">
        <v>0</v>
      </c>
    </row>
    <row r="7970" spans="1:10">
      <c r="A7970" t="s">
        <v>4</v>
      </c>
      <c r="B7970" s="4" t="s">
        <v>5</v>
      </c>
      <c r="C7970" s="4" t="s">
        <v>9</v>
      </c>
      <c r="D7970" s="4" t="s">
        <v>7</v>
      </c>
    </row>
    <row r="7971" spans="1:10">
      <c r="A7971" t="n">
        <v>73191</v>
      </c>
      <c r="B7971" s="67" t="n">
        <v>56</v>
      </c>
      <c r="C7971" s="7" t="n">
        <v>0</v>
      </c>
      <c r="D7971" s="7" t="n">
        <v>0</v>
      </c>
    </row>
    <row r="7972" spans="1:10">
      <c r="A7972" t="s">
        <v>4</v>
      </c>
      <c r="B7972" s="4" t="s">
        <v>5</v>
      </c>
      <c r="C7972" s="4" t="s">
        <v>7</v>
      </c>
      <c r="D7972" s="4" t="s">
        <v>9</v>
      </c>
    </row>
    <row r="7973" spans="1:10">
      <c r="A7973" t="n">
        <v>73195</v>
      </c>
      <c r="B7973" s="55" t="n">
        <v>45</v>
      </c>
      <c r="C7973" s="7" t="n">
        <v>7</v>
      </c>
      <c r="D7973" s="7" t="n">
        <v>255</v>
      </c>
    </row>
    <row r="7974" spans="1:10">
      <c r="A7974" t="s">
        <v>4</v>
      </c>
      <c r="B7974" s="4" t="s">
        <v>5</v>
      </c>
      <c r="C7974" s="4" t="s">
        <v>7</v>
      </c>
      <c r="D7974" s="4" t="s">
        <v>9</v>
      </c>
      <c r="E7974" s="4" t="s">
        <v>12</v>
      </c>
      <c r="F7974" s="4" t="s">
        <v>12</v>
      </c>
      <c r="G7974" s="4" t="s">
        <v>12</v>
      </c>
      <c r="H7974" s="4" t="s">
        <v>12</v>
      </c>
    </row>
    <row r="7975" spans="1:10">
      <c r="A7975" t="n">
        <v>73199</v>
      </c>
      <c r="B7975" s="30" t="n">
        <v>51</v>
      </c>
      <c r="C7975" s="7" t="n">
        <v>3</v>
      </c>
      <c r="D7975" s="7" t="n">
        <v>0</v>
      </c>
      <c r="E7975" s="7" t="s">
        <v>264</v>
      </c>
      <c r="F7975" s="7" t="s">
        <v>246</v>
      </c>
      <c r="G7975" s="7" t="s">
        <v>245</v>
      </c>
      <c r="H7975" s="7" t="s">
        <v>246</v>
      </c>
    </row>
    <row r="7976" spans="1:10">
      <c r="A7976" t="s">
        <v>4</v>
      </c>
      <c r="B7976" s="4" t="s">
        <v>5</v>
      </c>
      <c r="C7976" s="4" t="s">
        <v>9</v>
      </c>
      <c r="D7976" s="4" t="s">
        <v>9</v>
      </c>
      <c r="E7976" s="4" t="s">
        <v>9</v>
      </c>
    </row>
    <row r="7977" spans="1:10">
      <c r="A7977" t="n">
        <v>73212</v>
      </c>
      <c r="B7977" s="63" t="n">
        <v>61</v>
      </c>
      <c r="C7977" s="7" t="n">
        <v>0</v>
      </c>
      <c r="D7977" s="7" t="n">
        <v>24</v>
      </c>
      <c r="E7977" s="7" t="n">
        <v>1000</v>
      </c>
    </row>
    <row r="7978" spans="1:10">
      <c r="A7978" t="s">
        <v>4</v>
      </c>
      <c r="B7978" s="4" t="s">
        <v>5</v>
      </c>
      <c r="C7978" s="4" t="s">
        <v>9</v>
      </c>
    </row>
    <row r="7979" spans="1:10">
      <c r="A7979" t="n">
        <v>73219</v>
      </c>
      <c r="B7979" s="26" t="n">
        <v>16</v>
      </c>
      <c r="C7979" s="7" t="n">
        <v>1000</v>
      </c>
    </row>
    <row r="7980" spans="1:10">
      <c r="A7980" t="s">
        <v>4</v>
      </c>
      <c r="B7980" s="4" t="s">
        <v>5</v>
      </c>
      <c r="C7980" s="4" t="s">
        <v>7</v>
      </c>
      <c r="D7980" s="4" t="s">
        <v>9</v>
      </c>
      <c r="E7980" s="4" t="s">
        <v>10</v>
      </c>
    </row>
    <row r="7981" spans="1:10">
      <c r="A7981" t="n">
        <v>73222</v>
      </c>
      <c r="B7981" s="25" t="n">
        <v>58</v>
      </c>
      <c r="C7981" s="7" t="n">
        <v>101</v>
      </c>
      <c r="D7981" s="7" t="n">
        <v>500</v>
      </c>
      <c r="E7981" s="7" t="n">
        <v>1</v>
      </c>
    </row>
    <row r="7982" spans="1:10">
      <c r="A7982" t="s">
        <v>4</v>
      </c>
      <c r="B7982" s="4" t="s">
        <v>5</v>
      </c>
      <c r="C7982" s="4" t="s">
        <v>7</v>
      </c>
      <c r="D7982" s="4" t="s">
        <v>9</v>
      </c>
    </row>
    <row r="7983" spans="1:10">
      <c r="A7983" t="n">
        <v>73230</v>
      </c>
      <c r="B7983" s="25" t="n">
        <v>58</v>
      </c>
      <c r="C7983" s="7" t="n">
        <v>254</v>
      </c>
      <c r="D7983" s="7" t="n">
        <v>0</v>
      </c>
    </row>
    <row r="7984" spans="1:10">
      <c r="A7984" t="s">
        <v>4</v>
      </c>
      <c r="B7984" s="4" t="s">
        <v>5</v>
      </c>
      <c r="C7984" s="4" t="s">
        <v>7</v>
      </c>
      <c r="D7984" s="4" t="s">
        <v>7</v>
      </c>
      <c r="E7984" s="4" t="s">
        <v>10</v>
      </c>
      <c r="F7984" s="4" t="s">
        <v>10</v>
      </c>
      <c r="G7984" s="4" t="s">
        <v>10</v>
      </c>
      <c r="H7984" s="4" t="s">
        <v>9</v>
      </c>
    </row>
    <row r="7985" spans="1:8">
      <c r="A7985" t="n">
        <v>73234</v>
      </c>
      <c r="B7985" s="55" t="n">
        <v>45</v>
      </c>
      <c r="C7985" s="7" t="n">
        <v>2</v>
      </c>
      <c r="D7985" s="7" t="n">
        <v>3</v>
      </c>
      <c r="E7985" s="7" t="n">
        <v>10.1899995803833</v>
      </c>
      <c r="F7985" s="7" t="n">
        <v>1.07000005245209</v>
      </c>
      <c r="G7985" s="7" t="n">
        <v>-22.5900001525879</v>
      </c>
      <c r="H7985" s="7" t="n">
        <v>0</v>
      </c>
    </row>
    <row r="7986" spans="1:8">
      <c r="A7986" t="s">
        <v>4</v>
      </c>
      <c r="B7986" s="4" t="s">
        <v>5</v>
      </c>
      <c r="C7986" s="4" t="s">
        <v>7</v>
      </c>
      <c r="D7986" s="4" t="s">
        <v>7</v>
      </c>
      <c r="E7986" s="4" t="s">
        <v>10</v>
      </c>
      <c r="F7986" s="4" t="s">
        <v>10</v>
      </c>
      <c r="G7986" s="4" t="s">
        <v>10</v>
      </c>
      <c r="H7986" s="4" t="s">
        <v>9</v>
      </c>
      <c r="I7986" s="4" t="s">
        <v>7</v>
      </c>
    </row>
    <row r="7987" spans="1:8">
      <c r="A7987" t="n">
        <v>73251</v>
      </c>
      <c r="B7987" s="55" t="n">
        <v>45</v>
      </c>
      <c r="C7987" s="7" t="n">
        <v>4</v>
      </c>
      <c r="D7987" s="7" t="n">
        <v>3</v>
      </c>
      <c r="E7987" s="7" t="n">
        <v>12.7600002288818</v>
      </c>
      <c r="F7987" s="7" t="n">
        <v>312.730010986328</v>
      </c>
      <c r="G7987" s="7" t="n">
        <v>0</v>
      </c>
      <c r="H7987" s="7" t="n">
        <v>0</v>
      </c>
      <c r="I7987" s="7" t="n">
        <v>1</v>
      </c>
    </row>
    <row r="7988" spans="1:8">
      <c r="A7988" t="s">
        <v>4</v>
      </c>
      <c r="B7988" s="4" t="s">
        <v>5</v>
      </c>
      <c r="C7988" s="4" t="s">
        <v>7</v>
      </c>
      <c r="D7988" s="4" t="s">
        <v>7</v>
      </c>
      <c r="E7988" s="4" t="s">
        <v>10</v>
      </c>
      <c r="F7988" s="4" t="s">
        <v>9</v>
      </c>
    </row>
    <row r="7989" spans="1:8">
      <c r="A7989" t="n">
        <v>73269</v>
      </c>
      <c r="B7989" s="55" t="n">
        <v>45</v>
      </c>
      <c r="C7989" s="7" t="n">
        <v>5</v>
      </c>
      <c r="D7989" s="7" t="n">
        <v>3</v>
      </c>
      <c r="E7989" s="7" t="n">
        <v>2.90000009536743</v>
      </c>
      <c r="F7989" s="7" t="n">
        <v>0</v>
      </c>
    </row>
    <row r="7990" spans="1:8">
      <c r="A7990" t="s">
        <v>4</v>
      </c>
      <c r="B7990" s="4" t="s">
        <v>5</v>
      </c>
      <c r="C7990" s="4" t="s">
        <v>7</v>
      </c>
      <c r="D7990" s="4" t="s">
        <v>7</v>
      </c>
      <c r="E7990" s="4" t="s">
        <v>10</v>
      </c>
      <c r="F7990" s="4" t="s">
        <v>9</v>
      </c>
    </row>
    <row r="7991" spans="1:8">
      <c r="A7991" t="n">
        <v>73278</v>
      </c>
      <c r="B7991" s="55" t="n">
        <v>45</v>
      </c>
      <c r="C7991" s="7" t="n">
        <v>11</v>
      </c>
      <c r="D7991" s="7" t="n">
        <v>3</v>
      </c>
      <c r="E7991" s="7" t="n">
        <v>41.0999984741211</v>
      </c>
      <c r="F7991" s="7" t="n">
        <v>0</v>
      </c>
    </row>
    <row r="7992" spans="1:8">
      <c r="A7992" t="s">
        <v>4</v>
      </c>
      <c r="B7992" s="4" t="s">
        <v>5</v>
      </c>
      <c r="C7992" s="4" t="s">
        <v>7</v>
      </c>
      <c r="D7992" s="4" t="s">
        <v>7</v>
      </c>
      <c r="E7992" s="4" t="s">
        <v>10</v>
      </c>
      <c r="F7992" s="4" t="s">
        <v>10</v>
      </c>
      <c r="G7992" s="4" t="s">
        <v>10</v>
      </c>
      <c r="H7992" s="4" t="s">
        <v>9</v>
      </c>
      <c r="I7992" s="4" t="s">
        <v>7</v>
      </c>
    </row>
    <row r="7993" spans="1:8">
      <c r="A7993" t="n">
        <v>73287</v>
      </c>
      <c r="B7993" s="55" t="n">
        <v>45</v>
      </c>
      <c r="C7993" s="7" t="n">
        <v>4</v>
      </c>
      <c r="D7993" s="7" t="n">
        <v>3</v>
      </c>
      <c r="E7993" s="7" t="n">
        <v>12.7600002288818</v>
      </c>
      <c r="F7993" s="7" t="n">
        <v>322.269989013672</v>
      </c>
      <c r="G7993" s="7" t="n">
        <v>0</v>
      </c>
      <c r="H7993" s="7" t="n">
        <v>3000</v>
      </c>
      <c r="I7993" s="7" t="n">
        <v>1</v>
      </c>
    </row>
    <row r="7994" spans="1:8">
      <c r="A7994" t="s">
        <v>4</v>
      </c>
      <c r="B7994" s="4" t="s">
        <v>5</v>
      </c>
      <c r="C7994" s="4" t="s">
        <v>7</v>
      </c>
      <c r="D7994" s="4" t="s">
        <v>9</v>
      </c>
    </row>
    <row r="7995" spans="1:8">
      <c r="A7995" t="n">
        <v>73305</v>
      </c>
      <c r="B7995" s="25" t="n">
        <v>58</v>
      </c>
      <c r="C7995" s="7" t="n">
        <v>255</v>
      </c>
      <c r="D7995" s="7" t="n">
        <v>0</v>
      </c>
    </row>
    <row r="7996" spans="1:8">
      <c r="A7996" t="s">
        <v>4</v>
      </c>
      <c r="B7996" s="4" t="s">
        <v>5</v>
      </c>
      <c r="C7996" s="4" t="s">
        <v>9</v>
      </c>
    </row>
    <row r="7997" spans="1:8">
      <c r="A7997" t="n">
        <v>73309</v>
      </c>
      <c r="B7997" s="26" t="n">
        <v>16</v>
      </c>
      <c r="C7997" s="7" t="n">
        <v>3000</v>
      </c>
    </row>
    <row r="7998" spans="1:8">
      <c r="A7998" t="s">
        <v>4</v>
      </c>
      <c r="B7998" s="4" t="s">
        <v>5</v>
      </c>
      <c r="C7998" s="4" t="s">
        <v>7</v>
      </c>
      <c r="D7998" s="4" t="s">
        <v>10</v>
      </c>
      <c r="E7998" s="4" t="s">
        <v>9</v>
      </c>
      <c r="F7998" s="4" t="s">
        <v>7</v>
      </c>
    </row>
    <row r="7999" spans="1:8">
      <c r="A7999" t="n">
        <v>73312</v>
      </c>
      <c r="B7999" s="13" t="n">
        <v>49</v>
      </c>
      <c r="C7999" s="7" t="n">
        <v>3</v>
      </c>
      <c r="D7999" s="7" t="n">
        <v>0.699999988079071</v>
      </c>
      <c r="E7999" s="7" t="n">
        <v>500</v>
      </c>
      <c r="F7999" s="7" t="n">
        <v>0</v>
      </c>
    </row>
    <row r="8000" spans="1:8">
      <c r="A8000" t="s">
        <v>4</v>
      </c>
      <c r="B8000" s="4" t="s">
        <v>5</v>
      </c>
      <c r="C8000" s="4" t="s">
        <v>7</v>
      </c>
      <c r="D8000" s="4" t="s">
        <v>9</v>
      </c>
      <c r="E8000" s="4" t="s">
        <v>10</v>
      </c>
    </row>
    <row r="8001" spans="1:9">
      <c r="A8001" t="n">
        <v>73321</v>
      </c>
      <c r="B8001" s="25" t="n">
        <v>58</v>
      </c>
      <c r="C8001" s="7" t="n">
        <v>101</v>
      </c>
      <c r="D8001" s="7" t="n">
        <v>500</v>
      </c>
      <c r="E8001" s="7" t="n">
        <v>1</v>
      </c>
    </row>
    <row r="8002" spans="1:9">
      <c r="A8002" t="s">
        <v>4</v>
      </c>
      <c r="B8002" s="4" t="s">
        <v>5</v>
      </c>
      <c r="C8002" s="4" t="s">
        <v>7</v>
      </c>
      <c r="D8002" s="4" t="s">
        <v>9</v>
      </c>
    </row>
    <row r="8003" spans="1:9">
      <c r="A8003" t="n">
        <v>73329</v>
      </c>
      <c r="B8003" s="25" t="n">
        <v>58</v>
      </c>
      <c r="C8003" s="7" t="n">
        <v>254</v>
      </c>
      <c r="D8003" s="7" t="n">
        <v>0</v>
      </c>
    </row>
    <row r="8004" spans="1:9">
      <c r="A8004" t="s">
        <v>4</v>
      </c>
      <c r="B8004" s="4" t="s">
        <v>5</v>
      </c>
      <c r="C8004" s="4" t="s">
        <v>7</v>
      </c>
      <c r="D8004" s="4" t="s">
        <v>7</v>
      </c>
      <c r="E8004" s="4" t="s">
        <v>10</v>
      </c>
      <c r="F8004" s="4" t="s">
        <v>10</v>
      </c>
      <c r="G8004" s="4" t="s">
        <v>10</v>
      </c>
      <c r="H8004" s="4" t="s">
        <v>9</v>
      </c>
    </row>
    <row r="8005" spans="1:9">
      <c r="A8005" t="n">
        <v>73333</v>
      </c>
      <c r="B8005" s="55" t="n">
        <v>45</v>
      </c>
      <c r="C8005" s="7" t="n">
        <v>2</v>
      </c>
      <c r="D8005" s="7" t="n">
        <v>3</v>
      </c>
      <c r="E8005" s="7" t="n">
        <v>13.5299997329712</v>
      </c>
      <c r="F8005" s="7" t="n">
        <v>1.10000002384186</v>
      </c>
      <c r="G8005" s="7" t="n">
        <v>-24.0599994659424</v>
      </c>
      <c r="H8005" s="7" t="n">
        <v>0</v>
      </c>
    </row>
    <row r="8006" spans="1:9">
      <c r="A8006" t="s">
        <v>4</v>
      </c>
      <c r="B8006" s="4" t="s">
        <v>5</v>
      </c>
      <c r="C8006" s="4" t="s">
        <v>7</v>
      </c>
      <c r="D8006" s="4" t="s">
        <v>7</v>
      </c>
      <c r="E8006" s="4" t="s">
        <v>10</v>
      </c>
      <c r="F8006" s="4" t="s">
        <v>10</v>
      </c>
      <c r="G8006" s="4" t="s">
        <v>10</v>
      </c>
      <c r="H8006" s="4" t="s">
        <v>9</v>
      </c>
      <c r="I8006" s="4" t="s">
        <v>7</v>
      </c>
    </row>
    <row r="8007" spans="1:9">
      <c r="A8007" t="n">
        <v>73350</v>
      </c>
      <c r="B8007" s="55" t="n">
        <v>45</v>
      </c>
      <c r="C8007" s="7" t="n">
        <v>4</v>
      </c>
      <c r="D8007" s="7" t="n">
        <v>3</v>
      </c>
      <c r="E8007" s="7" t="n">
        <v>7.34000015258789</v>
      </c>
      <c r="F8007" s="7" t="n">
        <v>312.510009765625</v>
      </c>
      <c r="G8007" s="7" t="n">
        <v>0</v>
      </c>
      <c r="H8007" s="7" t="n">
        <v>0</v>
      </c>
      <c r="I8007" s="7" t="n">
        <v>1</v>
      </c>
    </row>
    <row r="8008" spans="1:9">
      <c r="A8008" t="s">
        <v>4</v>
      </c>
      <c r="B8008" s="4" t="s">
        <v>5</v>
      </c>
      <c r="C8008" s="4" t="s">
        <v>7</v>
      </c>
      <c r="D8008" s="4" t="s">
        <v>7</v>
      </c>
      <c r="E8008" s="4" t="s">
        <v>10</v>
      </c>
      <c r="F8008" s="4" t="s">
        <v>9</v>
      </c>
    </row>
    <row r="8009" spans="1:9">
      <c r="A8009" t="n">
        <v>73368</v>
      </c>
      <c r="B8009" s="55" t="n">
        <v>45</v>
      </c>
      <c r="C8009" s="7" t="n">
        <v>5</v>
      </c>
      <c r="D8009" s="7" t="n">
        <v>3</v>
      </c>
      <c r="E8009" s="7" t="n">
        <v>1.20000004768372</v>
      </c>
      <c r="F8009" s="7" t="n">
        <v>0</v>
      </c>
    </row>
    <row r="8010" spans="1:9">
      <c r="A8010" t="s">
        <v>4</v>
      </c>
      <c r="B8010" s="4" t="s">
        <v>5</v>
      </c>
      <c r="C8010" s="4" t="s">
        <v>7</v>
      </c>
      <c r="D8010" s="4" t="s">
        <v>7</v>
      </c>
      <c r="E8010" s="4" t="s">
        <v>10</v>
      </c>
      <c r="F8010" s="4" t="s">
        <v>9</v>
      </c>
    </row>
    <row r="8011" spans="1:9">
      <c r="A8011" t="n">
        <v>73377</v>
      </c>
      <c r="B8011" s="55" t="n">
        <v>45</v>
      </c>
      <c r="C8011" s="7" t="n">
        <v>11</v>
      </c>
      <c r="D8011" s="7" t="n">
        <v>3</v>
      </c>
      <c r="E8011" s="7" t="n">
        <v>41.0999984741211</v>
      </c>
      <c r="F8011" s="7" t="n">
        <v>0</v>
      </c>
    </row>
    <row r="8012" spans="1:9">
      <c r="A8012" t="s">
        <v>4</v>
      </c>
      <c r="B8012" s="4" t="s">
        <v>5</v>
      </c>
      <c r="C8012" s="4" t="s">
        <v>7</v>
      </c>
      <c r="D8012" s="4" t="s">
        <v>9</v>
      </c>
    </row>
    <row r="8013" spans="1:9">
      <c r="A8013" t="n">
        <v>73386</v>
      </c>
      <c r="B8013" s="25" t="n">
        <v>58</v>
      </c>
      <c r="C8013" s="7" t="n">
        <v>255</v>
      </c>
      <c r="D8013" s="7" t="n">
        <v>0</v>
      </c>
    </row>
    <row r="8014" spans="1:9">
      <c r="A8014" t="s">
        <v>4</v>
      </c>
      <c r="B8014" s="4" t="s">
        <v>5</v>
      </c>
      <c r="C8014" s="4" t="s">
        <v>9</v>
      </c>
      <c r="D8014" s="4" t="s">
        <v>7</v>
      </c>
      <c r="E8014" s="4" t="s">
        <v>7</v>
      </c>
      <c r="F8014" s="4" t="s">
        <v>12</v>
      </c>
    </row>
    <row r="8015" spans="1:9">
      <c r="A8015" t="n">
        <v>73390</v>
      </c>
      <c r="B8015" s="48" t="n">
        <v>47</v>
      </c>
      <c r="C8015" s="7" t="n">
        <v>24</v>
      </c>
      <c r="D8015" s="7" t="n">
        <v>0</v>
      </c>
      <c r="E8015" s="7" t="n">
        <v>0</v>
      </c>
      <c r="F8015" s="7" t="s">
        <v>531</v>
      </c>
    </row>
    <row r="8016" spans="1:9">
      <c r="A8016" t="s">
        <v>4</v>
      </c>
      <c r="B8016" s="4" t="s">
        <v>5</v>
      </c>
      <c r="C8016" s="4" t="s">
        <v>9</v>
      </c>
    </row>
    <row r="8017" spans="1:9">
      <c r="A8017" t="n">
        <v>73410</v>
      </c>
      <c r="B8017" s="26" t="n">
        <v>16</v>
      </c>
      <c r="C8017" s="7" t="n">
        <v>500</v>
      </c>
    </row>
    <row r="8018" spans="1:9">
      <c r="A8018" t="s">
        <v>4</v>
      </c>
      <c r="B8018" s="4" t="s">
        <v>5</v>
      </c>
      <c r="C8018" s="4" t="s">
        <v>7</v>
      </c>
      <c r="D8018" s="4" t="s">
        <v>9</v>
      </c>
      <c r="E8018" s="4" t="s">
        <v>12</v>
      </c>
    </row>
    <row r="8019" spans="1:9">
      <c r="A8019" t="n">
        <v>73413</v>
      </c>
      <c r="B8019" s="30" t="n">
        <v>51</v>
      </c>
      <c r="C8019" s="7" t="n">
        <v>4</v>
      </c>
      <c r="D8019" s="7" t="n">
        <v>24</v>
      </c>
      <c r="E8019" s="7" t="s">
        <v>87</v>
      </c>
    </row>
    <row r="8020" spans="1:9">
      <c r="A8020" t="s">
        <v>4</v>
      </c>
      <c r="B8020" s="4" t="s">
        <v>5</v>
      </c>
      <c r="C8020" s="4" t="s">
        <v>9</v>
      </c>
    </row>
    <row r="8021" spans="1:9">
      <c r="A8021" t="n">
        <v>73426</v>
      </c>
      <c r="B8021" s="26" t="n">
        <v>16</v>
      </c>
      <c r="C8021" s="7" t="n">
        <v>0</v>
      </c>
    </row>
    <row r="8022" spans="1:9">
      <c r="A8022" t="s">
        <v>4</v>
      </c>
      <c r="B8022" s="4" t="s">
        <v>5</v>
      </c>
      <c r="C8022" s="4" t="s">
        <v>9</v>
      </c>
      <c r="D8022" s="4" t="s">
        <v>7</v>
      </c>
      <c r="E8022" s="4" t="s">
        <v>11</v>
      </c>
      <c r="F8022" s="4" t="s">
        <v>52</v>
      </c>
      <c r="G8022" s="4" t="s">
        <v>7</v>
      </c>
      <c r="H8022" s="4" t="s">
        <v>7</v>
      </c>
    </row>
    <row r="8023" spans="1:9">
      <c r="A8023" t="n">
        <v>73429</v>
      </c>
      <c r="B8023" s="31" t="n">
        <v>26</v>
      </c>
      <c r="C8023" s="7" t="n">
        <v>24</v>
      </c>
      <c r="D8023" s="7" t="n">
        <v>17</v>
      </c>
      <c r="E8023" s="7" t="n">
        <v>27327</v>
      </c>
      <c r="F8023" s="7" t="s">
        <v>819</v>
      </c>
      <c r="G8023" s="7" t="n">
        <v>2</v>
      </c>
      <c r="H8023" s="7" t="n">
        <v>0</v>
      </c>
    </row>
    <row r="8024" spans="1:9">
      <c r="A8024" t="s">
        <v>4</v>
      </c>
      <c r="B8024" s="4" t="s">
        <v>5</v>
      </c>
    </row>
    <row r="8025" spans="1:9">
      <c r="A8025" t="n">
        <v>73470</v>
      </c>
      <c r="B8025" s="32" t="n">
        <v>28</v>
      </c>
    </row>
    <row r="8026" spans="1:9">
      <c r="A8026" t="s">
        <v>4</v>
      </c>
      <c r="B8026" s="4" t="s">
        <v>5</v>
      </c>
      <c r="C8026" s="4" t="s">
        <v>7</v>
      </c>
      <c r="D8026" s="4" t="s">
        <v>9</v>
      </c>
      <c r="E8026" s="4" t="s">
        <v>12</v>
      </c>
    </row>
    <row r="8027" spans="1:9">
      <c r="A8027" t="n">
        <v>73471</v>
      </c>
      <c r="B8027" s="30" t="n">
        <v>51</v>
      </c>
      <c r="C8027" s="7" t="n">
        <v>4</v>
      </c>
      <c r="D8027" s="7" t="n">
        <v>25</v>
      </c>
      <c r="E8027" s="7" t="s">
        <v>287</v>
      </c>
    </row>
    <row r="8028" spans="1:9">
      <c r="A8028" t="s">
        <v>4</v>
      </c>
      <c r="B8028" s="4" t="s">
        <v>5</v>
      </c>
      <c r="C8028" s="4" t="s">
        <v>9</v>
      </c>
    </row>
    <row r="8029" spans="1:9">
      <c r="A8029" t="n">
        <v>73485</v>
      </c>
      <c r="B8029" s="26" t="n">
        <v>16</v>
      </c>
      <c r="C8029" s="7" t="n">
        <v>0</v>
      </c>
    </row>
    <row r="8030" spans="1:9">
      <c r="A8030" t="s">
        <v>4</v>
      </c>
      <c r="B8030" s="4" t="s">
        <v>5</v>
      </c>
      <c r="C8030" s="4" t="s">
        <v>9</v>
      </c>
      <c r="D8030" s="4" t="s">
        <v>7</v>
      </c>
      <c r="E8030" s="4" t="s">
        <v>11</v>
      </c>
      <c r="F8030" s="4" t="s">
        <v>52</v>
      </c>
      <c r="G8030" s="4" t="s">
        <v>7</v>
      </c>
      <c r="H8030" s="4" t="s">
        <v>7</v>
      </c>
      <c r="I8030" s="4" t="s">
        <v>7</v>
      </c>
      <c r="J8030" s="4" t="s">
        <v>11</v>
      </c>
      <c r="K8030" s="4" t="s">
        <v>52</v>
      </c>
      <c r="L8030" s="4" t="s">
        <v>7</v>
      </c>
      <c r="M8030" s="4" t="s">
        <v>7</v>
      </c>
    </row>
    <row r="8031" spans="1:9">
      <c r="A8031" t="n">
        <v>73488</v>
      </c>
      <c r="B8031" s="31" t="n">
        <v>26</v>
      </c>
      <c r="C8031" s="7" t="n">
        <v>25</v>
      </c>
      <c r="D8031" s="7" t="n">
        <v>17</v>
      </c>
      <c r="E8031" s="7" t="n">
        <v>34316</v>
      </c>
      <c r="F8031" s="7" t="s">
        <v>820</v>
      </c>
      <c r="G8031" s="7" t="n">
        <v>2</v>
      </c>
      <c r="H8031" s="7" t="n">
        <v>3</v>
      </c>
      <c r="I8031" s="7" t="n">
        <v>17</v>
      </c>
      <c r="J8031" s="7" t="n">
        <v>34317</v>
      </c>
      <c r="K8031" s="7" t="s">
        <v>821</v>
      </c>
      <c r="L8031" s="7" t="n">
        <v>2</v>
      </c>
      <c r="M8031" s="7" t="n">
        <v>0</v>
      </c>
    </row>
    <row r="8032" spans="1:9">
      <c r="A8032" t="s">
        <v>4</v>
      </c>
      <c r="B8032" s="4" t="s">
        <v>5</v>
      </c>
    </row>
    <row r="8033" spans="1:13">
      <c r="A8033" t="n">
        <v>73551</v>
      </c>
      <c r="B8033" s="32" t="n">
        <v>28</v>
      </c>
    </row>
    <row r="8034" spans="1:13">
      <c r="A8034" t="s">
        <v>4</v>
      </c>
      <c r="B8034" s="4" t="s">
        <v>5</v>
      </c>
      <c r="C8034" s="4" t="s">
        <v>7</v>
      </c>
      <c r="D8034" s="4" t="s">
        <v>9</v>
      </c>
      <c r="E8034" s="4" t="s">
        <v>10</v>
      </c>
    </row>
    <row r="8035" spans="1:13">
      <c r="A8035" t="n">
        <v>73552</v>
      </c>
      <c r="B8035" s="25" t="n">
        <v>58</v>
      </c>
      <c r="C8035" s="7" t="n">
        <v>101</v>
      </c>
      <c r="D8035" s="7" t="n">
        <v>500</v>
      </c>
      <c r="E8035" s="7" t="n">
        <v>1</v>
      </c>
    </row>
    <row r="8036" spans="1:13">
      <c r="A8036" t="s">
        <v>4</v>
      </c>
      <c r="B8036" s="4" t="s">
        <v>5</v>
      </c>
      <c r="C8036" s="4" t="s">
        <v>7</v>
      </c>
      <c r="D8036" s="4" t="s">
        <v>9</v>
      </c>
    </row>
    <row r="8037" spans="1:13">
      <c r="A8037" t="n">
        <v>73560</v>
      </c>
      <c r="B8037" s="25" t="n">
        <v>58</v>
      </c>
      <c r="C8037" s="7" t="n">
        <v>254</v>
      </c>
      <c r="D8037" s="7" t="n">
        <v>0</v>
      </c>
    </row>
    <row r="8038" spans="1:13">
      <c r="A8038" t="s">
        <v>4</v>
      </c>
      <c r="B8038" s="4" t="s">
        <v>5</v>
      </c>
      <c r="C8038" s="4" t="s">
        <v>7</v>
      </c>
      <c r="D8038" s="4" t="s">
        <v>7</v>
      </c>
      <c r="E8038" s="4" t="s">
        <v>10</v>
      </c>
      <c r="F8038" s="4" t="s">
        <v>10</v>
      </c>
      <c r="G8038" s="4" t="s">
        <v>10</v>
      </c>
      <c r="H8038" s="4" t="s">
        <v>9</v>
      </c>
    </row>
    <row r="8039" spans="1:13">
      <c r="A8039" t="n">
        <v>73564</v>
      </c>
      <c r="B8039" s="55" t="n">
        <v>45</v>
      </c>
      <c r="C8039" s="7" t="n">
        <v>2</v>
      </c>
      <c r="D8039" s="7" t="n">
        <v>3</v>
      </c>
      <c r="E8039" s="7" t="n">
        <v>10.1899995803833</v>
      </c>
      <c r="F8039" s="7" t="n">
        <v>1.07000005245209</v>
      </c>
      <c r="G8039" s="7" t="n">
        <v>-22.5900001525879</v>
      </c>
      <c r="H8039" s="7" t="n">
        <v>0</v>
      </c>
    </row>
    <row r="8040" spans="1:13">
      <c r="A8040" t="s">
        <v>4</v>
      </c>
      <c r="B8040" s="4" t="s">
        <v>5</v>
      </c>
      <c r="C8040" s="4" t="s">
        <v>7</v>
      </c>
      <c r="D8040" s="4" t="s">
        <v>7</v>
      </c>
      <c r="E8040" s="4" t="s">
        <v>10</v>
      </c>
      <c r="F8040" s="4" t="s">
        <v>10</v>
      </c>
      <c r="G8040" s="4" t="s">
        <v>10</v>
      </c>
      <c r="H8040" s="4" t="s">
        <v>9</v>
      </c>
      <c r="I8040" s="4" t="s">
        <v>7</v>
      </c>
    </row>
    <row r="8041" spans="1:13">
      <c r="A8041" t="n">
        <v>73581</v>
      </c>
      <c r="B8041" s="55" t="n">
        <v>45</v>
      </c>
      <c r="C8041" s="7" t="n">
        <v>4</v>
      </c>
      <c r="D8041" s="7" t="n">
        <v>3</v>
      </c>
      <c r="E8041" s="7" t="n">
        <v>12.7600002288818</v>
      </c>
      <c r="F8041" s="7" t="n">
        <v>322.269989013672</v>
      </c>
      <c r="G8041" s="7" t="n">
        <v>0</v>
      </c>
      <c r="H8041" s="7" t="n">
        <v>0</v>
      </c>
      <c r="I8041" s="7" t="n">
        <v>1</v>
      </c>
    </row>
    <row r="8042" spans="1:13">
      <c r="A8042" t="s">
        <v>4</v>
      </c>
      <c r="B8042" s="4" t="s">
        <v>5</v>
      </c>
      <c r="C8042" s="4" t="s">
        <v>7</v>
      </c>
      <c r="D8042" s="4" t="s">
        <v>7</v>
      </c>
      <c r="E8042" s="4" t="s">
        <v>10</v>
      </c>
      <c r="F8042" s="4" t="s">
        <v>9</v>
      </c>
    </row>
    <row r="8043" spans="1:13">
      <c r="A8043" t="n">
        <v>73599</v>
      </c>
      <c r="B8043" s="55" t="n">
        <v>45</v>
      </c>
      <c r="C8043" s="7" t="n">
        <v>5</v>
      </c>
      <c r="D8043" s="7" t="n">
        <v>3</v>
      </c>
      <c r="E8043" s="7" t="n">
        <v>2.90000009536743</v>
      </c>
      <c r="F8043" s="7" t="n">
        <v>0</v>
      </c>
    </row>
    <row r="8044" spans="1:13">
      <c r="A8044" t="s">
        <v>4</v>
      </c>
      <c r="B8044" s="4" t="s">
        <v>5</v>
      </c>
      <c r="C8044" s="4" t="s">
        <v>7</v>
      </c>
      <c r="D8044" s="4" t="s">
        <v>7</v>
      </c>
      <c r="E8044" s="4" t="s">
        <v>10</v>
      </c>
      <c r="F8044" s="4" t="s">
        <v>9</v>
      </c>
    </row>
    <row r="8045" spans="1:13">
      <c r="A8045" t="n">
        <v>73608</v>
      </c>
      <c r="B8045" s="55" t="n">
        <v>45</v>
      </c>
      <c r="C8045" s="7" t="n">
        <v>11</v>
      </c>
      <c r="D8045" s="7" t="n">
        <v>3</v>
      </c>
      <c r="E8045" s="7" t="n">
        <v>41.0999984741211</v>
      </c>
      <c r="F8045" s="7" t="n">
        <v>0</v>
      </c>
    </row>
    <row r="8046" spans="1:13">
      <c r="A8046" t="s">
        <v>4</v>
      </c>
      <c r="B8046" s="4" t="s">
        <v>5</v>
      </c>
      <c r="C8046" s="4" t="s">
        <v>7</v>
      </c>
      <c r="D8046" s="4" t="s">
        <v>7</v>
      </c>
      <c r="E8046" s="4" t="s">
        <v>10</v>
      </c>
      <c r="F8046" s="4" t="s">
        <v>10</v>
      </c>
      <c r="G8046" s="4" t="s">
        <v>10</v>
      </c>
      <c r="H8046" s="4" t="s">
        <v>9</v>
      </c>
    </row>
    <row r="8047" spans="1:13">
      <c r="A8047" t="n">
        <v>73617</v>
      </c>
      <c r="B8047" s="55" t="n">
        <v>45</v>
      </c>
      <c r="C8047" s="7" t="n">
        <v>2</v>
      </c>
      <c r="D8047" s="7" t="n">
        <v>3</v>
      </c>
      <c r="E8047" s="7" t="n">
        <v>10.1899995803833</v>
      </c>
      <c r="F8047" s="7" t="n">
        <v>1.22000002861023</v>
      </c>
      <c r="G8047" s="7" t="n">
        <v>-22.5900001525879</v>
      </c>
      <c r="H8047" s="7" t="n">
        <v>0</v>
      </c>
    </row>
    <row r="8048" spans="1:13">
      <c r="A8048" t="s">
        <v>4</v>
      </c>
      <c r="B8048" s="4" t="s">
        <v>5</v>
      </c>
      <c r="C8048" s="4" t="s">
        <v>7</v>
      </c>
      <c r="D8048" s="4" t="s">
        <v>7</v>
      </c>
      <c r="E8048" s="4" t="s">
        <v>10</v>
      </c>
      <c r="F8048" s="4" t="s">
        <v>10</v>
      </c>
      <c r="G8048" s="4" t="s">
        <v>10</v>
      </c>
      <c r="H8048" s="4" t="s">
        <v>9</v>
      </c>
      <c r="I8048" s="4" t="s">
        <v>7</v>
      </c>
    </row>
    <row r="8049" spans="1:9">
      <c r="A8049" t="n">
        <v>73634</v>
      </c>
      <c r="B8049" s="55" t="n">
        <v>45</v>
      </c>
      <c r="C8049" s="7" t="n">
        <v>4</v>
      </c>
      <c r="D8049" s="7" t="n">
        <v>3</v>
      </c>
      <c r="E8049" s="7" t="n">
        <v>9.51000022888184</v>
      </c>
      <c r="F8049" s="7" t="n">
        <v>322.269989013672</v>
      </c>
      <c r="G8049" s="7" t="n">
        <v>0</v>
      </c>
      <c r="H8049" s="7" t="n">
        <v>0</v>
      </c>
      <c r="I8049" s="7" t="n">
        <v>0</v>
      </c>
    </row>
    <row r="8050" spans="1:9">
      <c r="A8050" t="s">
        <v>4</v>
      </c>
      <c r="B8050" s="4" t="s">
        <v>5</v>
      </c>
      <c r="C8050" s="4" t="s">
        <v>7</v>
      </c>
      <c r="D8050" s="4" t="s">
        <v>7</v>
      </c>
      <c r="E8050" s="4" t="s">
        <v>10</v>
      </c>
      <c r="F8050" s="4" t="s">
        <v>9</v>
      </c>
    </row>
    <row r="8051" spans="1:9">
      <c r="A8051" t="n">
        <v>73652</v>
      </c>
      <c r="B8051" s="55" t="n">
        <v>45</v>
      </c>
      <c r="C8051" s="7" t="n">
        <v>5</v>
      </c>
      <c r="D8051" s="7" t="n">
        <v>3</v>
      </c>
      <c r="E8051" s="7" t="n">
        <v>2.90000009536743</v>
      </c>
      <c r="F8051" s="7" t="n">
        <v>0</v>
      </c>
    </row>
    <row r="8052" spans="1:9">
      <c r="A8052" t="s">
        <v>4</v>
      </c>
      <c r="B8052" s="4" t="s">
        <v>5</v>
      </c>
      <c r="C8052" s="4" t="s">
        <v>7</v>
      </c>
      <c r="D8052" s="4" t="s">
        <v>7</v>
      </c>
      <c r="E8052" s="4" t="s">
        <v>10</v>
      </c>
      <c r="F8052" s="4" t="s">
        <v>9</v>
      </c>
    </row>
    <row r="8053" spans="1:9">
      <c r="A8053" t="n">
        <v>73661</v>
      </c>
      <c r="B8053" s="55" t="n">
        <v>45</v>
      </c>
      <c r="C8053" s="7" t="n">
        <v>11</v>
      </c>
      <c r="D8053" s="7" t="n">
        <v>3</v>
      </c>
      <c r="E8053" s="7" t="n">
        <v>41.0999984741211</v>
      </c>
      <c r="F8053" s="7" t="n">
        <v>0</v>
      </c>
    </row>
    <row r="8054" spans="1:9">
      <c r="A8054" t="s">
        <v>4</v>
      </c>
      <c r="B8054" s="4" t="s">
        <v>5</v>
      </c>
      <c r="C8054" s="4" t="s">
        <v>7</v>
      </c>
      <c r="D8054" s="4" t="s">
        <v>9</v>
      </c>
    </row>
    <row r="8055" spans="1:9">
      <c r="A8055" t="n">
        <v>73670</v>
      </c>
      <c r="B8055" s="25" t="n">
        <v>58</v>
      </c>
      <c r="C8055" s="7" t="n">
        <v>255</v>
      </c>
      <c r="D8055" s="7" t="n">
        <v>0</v>
      </c>
    </row>
    <row r="8056" spans="1:9">
      <c r="A8056" t="s">
        <v>4</v>
      </c>
      <c r="B8056" s="4" t="s">
        <v>5</v>
      </c>
      <c r="C8056" s="4" t="s">
        <v>9</v>
      </c>
    </row>
    <row r="8057" spans="1:9">
      <c r="A8057" t="n">
        <v>73674</v>
      </c>
      <c r="B8057" s="26" t="n">
        <v>16</v>
      </c>
      <c r="C8057" s="7" t="n">
        <v>300</v>
      </c>
    </row>
    <row r="8058" spans="1:9">
      <c r="A8058" t="s">
        <v>4</v>
      </c>
      <c r="B8058" s="4" t="s">
        <v>5</v>
      </c>
      <c r="C8058" s="4" t="s">
        <v>7</v>
      </c>
      <c r="D8058" s="4" t="s">
        <v>9</v>
      </c>
      <c r="E8058" s="4" t="s">
        <v>12</v>
      </c>
    </row>
    <row r="8059" spans="1:9">
      <c r="A8059" t="n">
        <v>73677</v>
      </c>
      <c r="B8059" s="30" t="n">
        <v>51</v>
      </c>
      <c r="C8059" s="7" t="n">
        <v>4</v>
      </c>
      <c r="D8059" s="7" t="n">
        <v>0</v>
      </c>
      <c r="E8059" s="7" t="s">
        <v>742</v>
      </c>
    </row>
    <row r="8060" spans="1:9">
      <c r="A8060" t="s">
        <v>4</v>
      </c>
      <c r="B8060" s="4" t="s">
        <v>5</v>
      </c>
      <c r="C8060" s="4" t="s">
        <v>9</v>
      </c>
    </row>
    <row r="8061" spans="1:9">
      <c r="A8061" t="n">
        <v>73690</v>
      </c>
      <c r="B8061" s="26" t="n">
        <v>16</v>
      </c>
      <c r="C8061" s="7" t="n">
        <v>0</v>
      </c>
    </row>
    <row r="8062" spans="1:9">
      <c r="A8062" t="s">
        <v>4</v>
      </c>
      <c r="B8062" s="4" t="s">
        <v>5</v>
      </c>
      <c r="C8062" s="4" t="s">
        <v>9</v>
      </c>
      <c r="D8062" s="4" t="s">
        <v>7</v>
      </c>
      <c r="E8062" s="4" t="s">
        <v>11</v>
      </c>
      <c r="F8062" s="4" t="s">
        <v>52</v>
      </c>
      <c r="G8062" s="4" t="s">
        <v>7</v>
      </c>
      <c r="H8062" s="4" t="s">
        <v>7</v>
      </c>
      <c r="I8062" s="4" t="s">
        <v>7</v>
      </c>
      <c r="J8062" s="4" t="s">
        <v>11</v>
      </c>
      <c r="K8062" s="4" t="s">
        <v>52</v>
      </c>
      <c r="L8062" s="4" t="s">
        <v>7</v>
      </c>
      <c r="M8062" s="4" t="s">
        <v>7</v>
      </c>
      <c r="N8062" s="4" t="s">
        <v>7</v>
      </c>
      <c r="O8062" s="4" t="s">
        <v>11</v>
      </c>
      <c r="P8062" s="4" t="s">
        <v>52</v>
      </c>
      <c r="Q8062" s="4" t="s">
        <v>7</v>
      </c>
      <c r="R8062" s="4" t="s">
        <v>7</v>
      </c>
    </row>
    <row r="8063" spans="1:9">
      <c r="A8063" t="n">
        <v>73693</v>
      </c>
      <c r="B8063" s="31" t="n">
        <v>26</v>
      </c>
      <c r="C8063" s="7" t="n">
        <v>0</v>
      </c>
      <c r="D8063" s="7" t="n">
        <v>17</v>
      </c>
      <c r="E8063" s="7" t="n">
        <v>62124</v>
      </c>
      <c r="F8063" s="7" t="s">
        <v>822</v>
      </c>
      <c r="G8063" s="7" t="n">
        <v>2</v>
      </c>
      <c r="H8063" s="7" t="n">
        <v>3</v>
      </c>
      <c r="I8063" s="7" t="n">
        <v>17</v>
      </c>
      <c r="J8063" s="7" t="n">
        <v>62125</v>
      </c>
      <c r="K8063" s="7" t="s">
        <v>823</v>
      </c>
      <c r="L8063" s="7" t="n">
        <v>2</v>
      </c>
      <c r="M8063" s="7" t="n">
        <v>3</v>
      </c>
      <c r="N8063" s="7" t="n">
        <v>17</v>
      </c>
      <c r="O8063" s="7" t="n">
        <v>62126</v>
      </c>
      <c r="P8063" s="7" t="s">
        <v>824</v>
      </c>
      <c r="Q8063" s="7" t="n">
        <v>2</v>
      </c>
      <c r="R8063" s="7" t="n">
        <v>0</v>
      </c>
    </row>
    <row r="8064" spans="1:9">
      <c r="A8064" t="s">
        <v>4</v>
      </c>
      <c r="B8064" s="4" t="s">
        <v>5</v>
      </c>
    </row>
    <row r="8065" spans="1:18">
      <c r="A8065" t="n">
        <v>73852</v>
      </c>
      <c r="B8065" s="32" t="n">
        <v>28</v>
      </c>
    </row>
    <row r="8066" spans="1:18">
      <c r="A8066" t="s">
        <v>4</v>
      </c>
      <c r="B8066" s="4" t="s">
        <v>5</v>
      </c>
      <c r="C8066" s="4" t="s">
        <v>7</v>
      </c>
      <c r="D8066" s="4" t="s">
        <v>9</v>
      </c>
      <c r="E8066" s="4" t="s">
        <v>10</v>
      </c>
    </row>
    <row r="8067" spans="1:18">
      <c r="A8067" t="n">
        <v>73853</v>
      </c>
      <c r="B8067" s="25" t="n">
        <v>58</v>
      </c>
      <c r="C8067" s="7" t="n">
        <v>101</v>
      </c>
      <c r="D8067" s="7" t="n">
        <v>300</v>
      </c>
      <c r="E8067" s="7" t="n">
        <v>1</v>
      </c>
    </row>
    <row r="8068" spans="1:18">
      <c r="A8068" t="s">
        <v>4</v>
      </c>
      <c r="B8068" s="4" t="s">
        <v>5</v>
      </c>
      <c r="C8068" s="4" t="s">
        <v>7</v>
      </c>
      <c r="D8068" s="4" t="s">
        <v>9</v>
      </c>
    </row>
    <row r="8069" spans="1:18">
      <c r="A8069" t="n">
        <v>73861</v>
      </c>
      <c r="B8069" s="25" t="n">
        <v>58</v>
      </c>
      <c r="C8069" s="7" t="n">
        <v>254</v>
      </c>
      <c r="D8069" s="7" t="n">
        <v>0</v>
      </c>
    </row>
    <row r="8070" spans="1:18">
      <c r="A8070" t="s">
        <v>4</v>
      </c>
      <c r="B8070" s="4" t="s">
        <v>5</v>
      </c>
      <c r="C8070" s="4" t="s">
        <v>7</v>
      </c>
      <c r="D8070" s="4" t="s">
        <v>7</v>
      </c>
      <c r="E8070" s="4" t="s">
        <v>10</v>
      </c>
      <c r="F8070" s="4" t="s">
        <v>10</v>
      </c>
      <c r="G8070" s="4" t="s">
        <v>10</v>
      </c>
      <c r="H8070" s="4" t="s">
        <v>9</v>
      </c>
    </row>
    <row r="8071" spans="1:18">
      <c r="A8071" t="n">
        <v>73865</v>
      </c>
      <c r="B8071" s="55" t="n">
        <v>45</v>
      </c>
      <c r="C8071" s="7" t="n">
        <v>2</v>
      </c>
      <c r="D8071" s="7" t="n">
        <v>3</v>
      </c>
      <c r="E8071" s="7" t="n">
        <v>14.9099998474121</v>
      </c>
      <c r="F8071" s="7" t="n">
        <v>1</v>
      </c>
      <c r="G8071" s="7" t="n">
        <v>-26.4300003051758</v>
      </c>
      <c r="H8071" s="7" t="n">
        <v>0</v>
      </c>
    </row>
    <row r="8072" spans="1:18">
      <c r="A8072" t="s">
        <v>4</v>
      </c>
      <c r="B8072" s="4" t="s">
        <v>5</v>
      </c>
      <c r="C8072" s="4" t="s">
        <v>7</v>
      </c>
      <c r="D8072" s="4" t="s">
        <v>7</v>
      </c>
      <c r="E8072" s="4" t="s">
        <v>10</v>
      </c>
      <c r="F8072" s="4" t="s">
        <v>10</v>
      </c>
      <c r="G8072" s="4" t="s">
        <v>10</v>
      </c>
      <c r="H8072" s="4" t="s">
        <v>9</v>
      </c>
      <c r="I8072" s="4" t="s">
        <v>7</v>
      </c>
    </row>
    <row r="8073" spans="1:18">
      <c r="A8073" t="n">
        <v>73882</v>
      </c>
      <c r="B8073" s="55" t="n">
        <v>45</v>
      </c>
      <c r="C8073" s="7" t="n">
        <v>4</v>
      </c>
      <c r="D8073" s="7" t="n">
        <v>3</v>
      </c>
      <c r="E8073" s="7" t="n">
        <v>5.84000015258789</v>
      </c>
      <c r="F8073" s="7" t="n">
        <v>244.149993896484</v>
      </c>
      <c r="G8073" s="7" t="n">
        <v>0</v>
      </c>
      <c r="H8073" s="7" t="n">
        <v>0</v>
      </c>
      <c r="I8073" s="7" t="n">
        <v>1</v>
      </c>
    </row>
    <row r="8074" spans="1:18">
      <c r="A8074" t="s">
        <v>4</v>
      </c>
      <c r="B8074" s="4" t="s">
        <v>5</v>
      </c>
      <c r="C8074" s="4" t="s">
        <v>7</v>
      </c>
      <c r="D8074" s="4" t="s">
        <v>7</v>
      </c>
      <c r="E8074" s="4" t="s">
        <v>10</v>
      </c>
      <c r="F8074" s="4" t="s">
        <v>9</v>
      </c>
    </row>
    <row r="8075" spans="1:18">
      <c r="A8075" t="n">
        <v>73900</v>
      </c>
      <c r="B8075" s="55" t="n">
        <v>45</v>
      </c>
      <c r="C8075" s="7" t="n">
        <v>5</v>
      </c>
      <c r="D8075" s="7" t="n">
        <v>3</v>
      </c>
      <c r="E8075" s="7" t="n">
        <v>2.59999990463257</v>
      </c>
      <c r="F8075" s="7" t="n">
        <v>0</v>
      </c>
    </row>
    <row r="8076" spans="1:18">
      <c r="A8076" t="s">
        <v>4</v>
      </c>
      <c r="B8076" s="4" t="s">
        <v>5</v>
      </c>
      <c r="C8076" s="4" t="s">
        <v>7</v>
      </c>
      <c r="D8076" s="4" t="s">
        <v>7</v>
      </c>
      <c r="E8076" s="4" t="s">
        <v>10</v>
      </c>
      <c r="F8076" s="4" t="s">
        <v>9</v>
      </c>
    </row>
    <row r="8077" spans="1:18">
      <c r="A8077" t="n">
        <v>73909</v>
      </c>
      <c r="B8077" s="55" t="n">
        <v>45</v>
      </c>
      <c r="C8077" s="7" t="n">
        <v>11</v>
      </c>
      <c r="D8077" s="7" t="n">
        <v>3</v>
      </c>
      <c r="E8077" s="7" t="n">
        <v>40</v>
      </c>
      <c r="F8077" s="7" t="n">
        <v>0</v>
      </c>
    </row>
    <row r="8078" spans="1:18">
      <c r="A8078" t="s">
        <v>4</v>
      </c>
      <c r="B8078" s="4" t="s">
        <v>5</v>
      </c>
      <c r="C8078" s="4" t="s">
        <v>7</v>
      </c>
      <c r="D8078" s="4" t="s">
        <v>9</v>
      </c>
    </row>
    <row r="8079" spans="1:18">
      <c r="A8079" t="n">
        <v>73918</v>
      </c>
      <c r="B8079" s="25" t="n">
        <v>58</v>
      </c>
      <c r="C8079" s="7" t="n">
        <v>255</v>
      </c>
      <c r="D8079" s="7" t="n">
        <v>0</v>
      </c>
    </row>
    <row r="8080" spans="1:18">
      <c r="A8080" t="s">
        <v>4</v>
      </c>
      <c r="B8080" s="4" t="s">
        <v>5</v>
      </c>
      <c r="C8080" s="4" t="s">
        <v>7</v>
      </c>
      <c r="D8080" s="4" t="s">
        <v>9</v>
      </c>
      <c r="E8080" s="4" t="s">
        <v>12</v>
      </c>
      <c r="F8080" s="4" t="s">
        <v>12</v>
      </c>
      <c r="G8080" s="4" t="s">
        <v>12</v>
      </c>
      <c r="H8080" s="4" t="s">
        <v>12</v>
      </c>
    </row>
    <row r="8081" spans="1:9">
      <c r="A8081" t="n">
        <v>73922</v>
      </c>
      <c r="B8081" s="30" t="n">
        <v>51</v>
      </c>
      <c r="C8081" s="7" t="n">
        <v>3</v>
      </c>
      <c r="D8081" s="7" t="n">
        <v>24</v>
      </c>
      <c r="E8081" s="7" t="s">
        <v>262</v>
      </c>
      <c r="F8081" s="7" t="s">
        <v>263</v>
      </c>
      <c r="G8081" s="7" t="s">
        <v>245</v>
      </c>
      <c r="H8081" s="7" t="s">
        <v>246</v>
      </c>
    </row>
    <row r="8082" spans="1:9">
      <c r="A8082" t="s">
        <v>4</v>
      </c>
      <c r="B8082" s="4" t="s">
        <v>5</v>
      </c>
      <c r="C8082" s="4" t="s">
        <v>7</v>
      </c>
      <c r="D8082" s="4" t="s">
        <v>9</v>
      </c>
      <c r="E8082" s="4" t="s">
        <v>12</v>
      </c>
      <c r="F8082" s="4" t="s">
        <v>12</v>
      </c>
      <c r="G8082" s="4" t="s">
        <v>12</v>
      </c>
      <c r="H8082" s="4" t="s">
        <v>12</v>
      </c>
    </row>
    <row r="8083" spans="1:9">
      <c r="A8083" t="n">
        <v>73935</v>
      </c>
      <c r="B8083" s="30" t="n">
        <v>51</v>
      </c>
      <c r="C8083" s="7" t="n">
        <v>3</v>
      </c>
      <c r="D8083" s="7" t="n">
        <v>25</v>
      </c>
      <c r="E8083" s="7" t="s">
        <v>262</v>
      </c>
      <c r="F8083" s="7" t="s">
        <v>263</v>
      </c>
      <c r="G8083" s="7" t="s">
        <v>245</v>
      </c>
      <c r="H8083" s="7" t="s">
        <v>246</v>
      </c>
    </row>
    <row r="8084" spans="1:9">
      <c r="A8084" t="s">
        <v>4</v>
      </c>
      <c r="B8084" s="4" t="s">
        <v>5</v>
      </c>
      <c r="C8084" s="4" t="s">
        <v>9</v>
      </c>
      <c r="D8084" s="4" t="s">
        <v>7</v>
      </c>
      <c r="E8084" s="4" t="s">
        <v>10</v>
      </c>
      <c r="F8084" s="4" t="s">
        <v>9</v>
      </c>
    </row>
    <row r="8085" spans="1:9">
      <c r="A8085" t="n">
        <v>73948</v>
      </c>
      <c r="B8085" s="47" t="n">
        <v>59</v>
      </c>
      <c r="C8085" s="7" t="n">
        <v>24</v>
      </c>
      <c r="D8085" s="7" t="n">
        <v>13</v>
      </c>
      <c r="E8085" s="7" t="n">
        <v>0.150000005960464</v>
      </c>
      <c r="F8085" s="7" t="n">
        <v>0</v>
      </c>
    </row>
    <row r="8086" spans="1:9">
      <c r="A8086" t="s">
        <v>4</v>
      </c>
      <c r="B8086" s="4" t="s">
        <v>5</v>
      </c>
      <c r="C8086" s="4" t="s">
        <v>9</v>
      </c>
      <c r="D8086" s="4" t="s">
        <v>7</v>
      </c>
      <c r="E8086" s="4" t="s">
        <v>10</v>
      </c>
      <c r="F8086" s="4" t="s">
        <v>9</v>
      </c>
    </row>
    <row r="8087" spans="1:9">
      <c r="A8087" t="n">
        <v>73958</v>
      </c>
      <c r="B8087" s="47" t="n">
        <v>59</v>
      </c>
      <c r="C8087" s="7" t="n">
        <v>25</v>
      </c>
      <c r="D8087" s="7" t="n">
        <v>13</v>
      </c>
      <c r="E8087" s="7" t="n">
        <v>0.150000005960464</v>
      </c>
      <c r="F8087" s="7" t="n">
        <v>0</v>
      </c>
    </row>
    <row r="8088" spans="1:9">
      <c r="A8088" t="s">
        <v>4</v>
      </c>
      <c r="B8088" s="4" t="s">
        <v>5</v>
      </c>
      <c r="C8088" s="4" t="s">
        <v>9</v>
      </c>
    </row>
    <row r="8089" spans="1:9">
      <c r="A8089" t="n">
        <v>73968</v>
      </c>
      <c r="B8089" s="26" t="n">
        <v>16</v>
      </c>
      <c r="C8089" s="7" t="n">
        <v>1000</v>
      </c>
    </row>
    <row r="8090" spans="1:9">
      <c r="A8090" t="s">
        <v>4</v>
      </c>
      <c r="B8090" s="4" t="s">
        <v>5</v>
      </c>
      <c r="C8090" s="4" t="s">
        <v>7</v>
      </c>
      <c r="D8090" s="4" t="s">
        <v>9</v>
      </c>
      <c r="E8090" s="4" t="s">
        <v>12</v>
      </c>
    </row>
    <row r="8091" spans="1:9">
      <c r="A8091" t="n">
        <v>73971</v>
      </c>
      <c r="B8091" s="30" t="n">
        <v>51</v>
      </c>
      <c r="C8091" s="7" t="n">
        <v>4</v>
      </c>
      <c r="D8091" s="7" t="n">
        <v>24</v>
      </c>
      <c r="E8091" s="7" t="s">
        <v>668</v>
      </c>
    </row>
    <row r="8092" spans="1:9">
      <c r="A8092" t="s">
        <v>4</v>
      </c>
      <c r="B8092" s="4" t="s">
        <v>5</v>
      </c>
      <c r="C8092" s="4" t="s">
        <v>9</v>
      </c>
    </row>
    <row r="8093" spans="1:9">
      <c r="A8093" t="n">
        <v>73985</v>
      </c>
      <c r="B8093" s="26" t="n">
        <v>16</v>
      </c>
      <c r="C8093" s="7" t="n">
        <v>0</v>
      </c>
    </row>
    <row r="8094" spans="1:9">
      <c r="A8094" t="s">
        <v>4</v>
      </c>
      <c r="B8094" s="4" t="s">
        <v>5</v>
      </c>
      <c r="C8094" s="4" t="s">
        <v>9</v>
      </c>
      <c r="D8094" s="4" t="s">
        <v>7</v>
      </c>
      <c r="E8094" s="4" t="s">
        <v>11</v>
      </c>
      <c r="F8094" s="4" t="s">
        <v>52</v>
      </c>
      <c r="G8094" s="4" t="s">
        <v>7</v>
      </c>
      <c r="H8094" s="4" t="s">
        <v>7</v>
      </c>
      <c r="I8094" s="4" t="s">
        <v>7</v>
      </c>
      <c r="J8094" s="4" t="s">
        <v>11</v>
      </c>
      <c r="K8094" s="4" t="s">
        <v>52</v>
      </c>
      <c r="L8094" s="4" t="s">
        <v>7</v>
      </c>
      <c r="M8094" s="4" t="s">
        <v>7</v>
      </c>
    </row>
    <row r="8095" spans="1:9">
      <c r="A8095" t="n">
        <v>73988</v>
      </c>
      <c r="B8095" s="31" t="n">
        <v>26</v>
      </c>
      <c r="C8095" s="7" t="n">
        <v>24</v>
      </c>
      <c r="D8095" s="7" t="n">
        <v>17</v>
      </c>
      <c r="E8095" s="7" t="n">
        <v>27328</v>
      </c>
      <c r="F8095" s="7" t="s">
        <v>825</v>
      </c>
      <c r="G8095" s="7" t="n">
        <v>2</v>
      </c>
      <c r="H8095" s="7" t="n">
        <v>3</v>
      </c>
      <c r="I8095" s="7" t="n">
        <v>17</v>
      </c>
      <c r="J8095" s="7" t="n">
        <v>27329</v>
      </c>
      <c r="K8095" s="7" t="s">
        <v>826</v>
      </c>
      <c r="L8095" s="7" t="n">
        <v>2</v>
      </c>
      <c r="M8095" s="7" t="n">
        <v>0</v>
      </c>
    </row>
    <row r="8096" spans="1:9">
      <c r="A8096" t="s">
        <v>4</v>
      </c>
      <c r="B8096" s="4" t="s">
        <v>5</v>
      </c>
    </row>
    <row r="8097" spans="1:13">
      <c r="A8097" t="n">
        <v>74209</v>
      </c>
      <c r="B8097" s="32" t="n">
        <v>28</v>
      </c>
    </row>
    <row r="8098" spans="1:13">
      <c r="A8098" t="s">
        <v>4</v>
      </c>
      <c r="B8098" s="4" t="s">
        <v>5</v>
      </c>
      <c r="C8098" s="4" t="s">
        <v>7</v>
      </c>
      <c r="D8098" s="4" t="s">
        <v>9</v>
      </c>
      <c r="E8098" s="4" t="s">
        <v>12</v>
      </c>
    </row>
    <row r="8099" spans="1:13">
      <c r="A8099" t="n">
        <v>74210</v>
      </c>
      <c r="B8099" s="30" t="n">
        <v>51</v>
      </c>
      <c r="C8099" s="7" t="n">
        <v>4</v>
      </c>
      <c r="D8099" s="7" t="n">
        <v>25</v>
      </c>
      <c r="E8099" s="7" t="s">
        <v>827</v>
      </c>
    </row>
    <row r="8100" spans="1:13">
      <c r="A8100" t="s">
        <v>4</v>
      </c>
      <c r="B8100" s="4" t="s">
        <v>5</v>
      </c>
      <c r="C8100" s="4" t="s">
        <v>9</v>
      </c>
    </row>
    <row r="8101" spans="1:13">
      <c r="A8101" t="n">
        <v>74223</v>
      </c>
      <c r="B8101" s="26" t="n">
        <v>16</v>
      </c>
      <c r="C8101" s="7" t="n">
        <v>0</v>
      </c>
    </row>
    <row r="8102" spans="1:13">
      <c r="A8102" t="s">
        <v>4</v>
      </c>
      <c r="B8102" s="4" t="s">
        <v>5</v>
      </c>
      <c r="C8102" s="4" t="s">
        <v>9</v>
      </c>
      <c r="D8102" s="4" t="s">
        <v>7</v>
      </c>
      <c r="E8102" s="4" t="s">
        <v>11</v>
      </c>
      <c r="F8102" s="4" t="s">
        <v>52</v>
      </c>
      <c r="G8102" s="4" t="s">
        <v>7</v>
      </c>
      <c r="H8102" s="4" t="s">
        <v>7</v>
      </c>
    </row>
    <row r="8103" spans="1:13">
      <c r="A8103" t="n">
        <v>74226</v>
      </c>
      <c r="B8103" s="31" t="n">
        <v>26</v>
      </c>
      <c r="C8103" s="7" t="n">
        <v>25</v>
      </c>
      <c r="D8103" s="7" t="n">
        <v>17</v>
      </c>
      <c r="E8103" s="7" t="n">
        <v>34318</v>
      </c>
      <c r="F8103" s="7" t="s">
        <v>828</v>
      </c>
      <c r="G8103" s="7" t="n">
        <v>2</v>
      </c>
      <c r="H8103" s="7" t="n">
        <v>0</v>
      </c>
    </row>
    <row r="8104" spans="1:13">
      <c r="A8104" t="s">
        <v>4</v>
      </c>
      <c r="B8104" s="4" t="s">
        <v>5</v>
      </c>
    </row>
    <row r="8105" spans="1:13">
      <c r="A8105" t="n">
        <v>74306</v>
      </c>
      <c r="B8105" s="32" t="n">
        <v>28</v>
      </c>
    </row>
    <row r="8106" spans="1:13">
      <c r="A8106" t="s">
        <v>4</v>
      </c>
      <c r="B8106" s="4" t="s">
        <v>5</v>
      </c>
      <c r="C8106" s="4" t="s">
        <v>7</v>
      </c>
      <c r="D8106" s="4" t="s">
        <v>9</v>
      </c>
      <c r="E8106" s="4" t="s">
        <v>9</v>
      </c>
      <c r="F8106" s="4" t="s">
        <v>7</v>
      </c>
    </row>
    <row r="8107" spans="1:13">
      <c r="A8107" t="n">
        <v>74307</v>
      </c>
      <c r="B8107" s="35" t="n">
        <v>25</v>
      </c>
      <c r="C8107" s="7" t="n">
        <v>1</v>
      </c>
      <c r="D8107" s="7" t="n">
        <v>60</v>
      </c>
      <c r="E8107" s="7" t="n">
        <v>640</v>
      </c>
      <c r="F8107" s="7" t="n">
        <v>2</v>
      </c>
    </row>
    <row r="8108" spans="1:13">
      <c r="A8108" t="s">
        <v>4</v>
      </c>
      <c r="B8108" s="4" t="s">
        <v>5</v>
      </c>
      <c r="C8108" s="4" t="s">
        <v>7</v>
      </c>
      <c r="D8108" s="4" t="s">
        <v>9</v>
      </c>
      <c r="E8108" s="4" t="s">
        <v>12</v>
      </c>
    </row>
    <row r="8109" spans="1:13">
      <c r="A8109" t="n">
        <v>74314</v>
      </c>
      <c r="B8109" s="30" t="n">
        <v>51</v>
      </c>
      <c r="C8109" s="7" t="n">
        <v>4</v>
      </c>
      <c r="D8109" s="7" t="n">
        <v>0</v>
      </c>
      <c r="E8109" s="7" t="s">
        <v>278</v>
      </c>
    </row>
    <row r="8110" spans="1:13">
      <c r="A8110" t="s">
        <v>4</v>
      </c>
      <c r="B8110" s="4" t="s">
        <v>5</v>
      </c>
      <c r="C8110" s="4" t="s">
        <v>9</v>
      </c>
    </row>
    <row r="8111" spans="1:13">
      <c r="A8111" t="n">
        <v>74328</v>
      </c>
      <c r="B8111" s="26" t="n">
        <v>16</v>
      </c>
      <c r="C8111" s="7" t="n">
        <v>0</v>
      </c>
    </row>
    <row r="8112" spans="1:13">
      <c r="A8112" t="s">
        <v>4</v>
      </c>
      <c r="B8112" s="4" t="s">
        <v>5</v>
      </c>
      <c r="C8112" s="4" t="s">
        <v>9</v>
      </c>
      <c r="D8112" s="4" t="s">
        <v>7</v>
      </c>
      <c r="E8112" s="4" t="s">
        <v>11</v>
      </c>
      <c r="F8112" s="4" t="s">
        <v>52</v>
      </c>
      <c r="G8112" s="4" t="s">
        <v>7</v>
      </c>
      <c r="H8112" s="4" t="s">
        <v>7</v>
      </c>
      <c r="I8112" s="4" t="s">
        <v>7</v>
      </c>
      <c r="J8112" s="4" t="s">
        <v>11</v>
      </c>
      <c r="K8112" s="4" t="s">
        <v>52</v>
      </c>
      <c r="L8112" s="4" t="s">
        <v>7</v>
      </c>
      <c r="M8112" s="4" t="s">
        <v>7</v>
      </c>
    </row>
    <row r="8113" spans="1:13">
      <c r="A8113" t="n">
        <v>74331</v>
      </c>
      <c r="B8113" s="31" t="n">
        <v>26</v>
      </c>
      <c r="C8113" s="7" t="n">
        <v>0</v>
      </c>
      <c r="D8113" s="7" t="n">
        <v>17</v>
      </c>
      <c r="E8113" s="7" t="n">
        <v>62127</v>
      </c>
      <c r="F8113" s="7" t="s">
        <v>829</v>
      </c>
      <c r="G8113" s="7" t="n">
        <v>2</v>
      </c>
      <c r="H8113" s="7" t="n">
        <v>3</v>
      </c>
      <c r="I8113" s="7" t="n">
        <v>17</v>
      </c>
      <c r="J8113" s="7" t="n">
        <v>62128</v>
      </c>
      <c r="K8113" s="7" t="s">
        <v>830</v>
      </c>
      <c r="L8113" s="7" t="n">
        <v>2</v>
      </c>
      <c r="M8113" s="7" t="n">
        <v>0</v>
      </c>
    </row>
    <row r="8114" spans="1:13">
      <c r="A8114" t="s">
        <v>4</v>
      </c>
      <c r="B8114" s="4" t="s">
        <v>5</v>
      </c>
    </row>
    <row r="8115" spans="1:13">
      <c r="A8115" t="n">
        <v>74477</v>
      </c>
      <c r="B8115" s="32" t="n">
        <v>28</v>
      </c>
    </row>
    <row r="8116" spans="1:13">
      <c r="A8116" t="s">
        <v>4</v>
      </c>
      <c r="B8116" s="4" t="s">
        <v>5</v>
      </c>
      <c r="C8116" s="4" t="s">
        <v>9</v>
      </c>
      <c r="D8116" s="4" t="s">
        <v>7</v>
      </c>
      <c r="E8116" s="4" t="s">
        <v>7</v>
      </c>
      <c r="F8116" s="4" t="s">
        <v>12</v>
      </c>
    </row>
    <row r="8117" spans="1:13">
      <c r="A8117" t="n">
        <v>74478</v>
      </c>
      <c r="B8117" s="48" t="n">
        <v>47</v>
      </c>
      <c r="C8117" s="7" t="n">
        <v>24</v>
      </c>
      <c r="D8117" s="7" t="n">
        <v>0</v>
      </c>
      <c r="E8117" s="7" t="n">
        <v>0</v>
      </c>
      <c r="F8117" s="7" t="s">
        <v>209</v>
      </c>
    </row>
    <row r="8118" spans="1:13">
      <c r="A8118" t="s">
        <v>4</v>
      </c>
      <c r="B8118" s="4" t="s">
        <v>5</v>
      </c>
      <c r="C8118" s="4" t="s">
        <v>9</v>
      </c>
      <c r="D8118" s="4" t="s">
        <v>7</v>
      </c>
    </row>
    <row r="8119" spans="1:13">
      <c r="A8119" t="n">
        <v>74501</v>
      </c>
      <c r="B8119" s="60" t="n">
        <v>89</v>
      </c>
      <c r="C8119" s="7" t="n">
        <v>65533</v>
      </c>
      <c r="D8119" s="7" t="n">
        <v>1</v>
      </c>
    </row>
    <row r="8120" spans="1:13">
      <c r="A8120" t="s">
        <v>4</v>
      </c>
      <c r="B8120" s="4" t="s">
        <v>5</v>
      </c>
      <c r="C8120" s="4" t="s">
        <v>7</v>
      </c>
      <c r="D8120" s="4" t="s">
        <v>9</v>
      </c>
      <c r="E8120" s="4" t="s">
        <v>9</v>
      </c>
      <c r="F8120" s="4" t="s">
        <v>7</v>
      </c>
    </row>
    <row r="8121" spans="1:13">
      <c r="A8121" t="n">
        <v>74505</v>
      </c>
      <c r="B8121" s="35" t="n">
        <v>25</v>
      </c>
      <c r="C8121" s="7" t="n">
        <v>1</v>
      </c>
      <c r="D8121" s="7" t="n">
        <v>65535</v>
      </c>
      <c r="E8121" s="7" t="n">
        <v>65535</v>
      </c>
      <c r="F8121" s="7" t="n">
        <v>0</v>
      </c>
    </row>
    <row r="8122" spans="1:13">
      <c r="A8122" t="s">
        <v>4</v>
      </c>
      <c r="B8122" s="4" t="s">
        <v>5</v>
      </c>
      <c r="C8122" s="4" t="s">
        <v>7</v>
      </c>
      <c r="D8122" s="4" t="s">
        <v>9</v>
      </c>
      <c r="E8122" s="4" t="s">
        <v>12</v>
      </c>
    </row>
    <row r="8123" spans="1:13">
      <c r="A8123" t="n">
        <v>74512</v>
      </c>
      <c r="B8123" s="30" t="n">
        <v>51</v>
      </c>
      <c r="C8123" s="7" t="n">
        <v>4</v>
      </c>
      <c r="D8123" s="7" t="n">
        <v>24</v>
      </c>
      <c r="E8123" s="7" t="s">
        <v>85</v>
      </c>
    </row>
    <row r="8124" spans="1:13">
      <c r="A8124" t="s">
        <v>4</v>
      </c>
      <c r="B8124" s="4" t="s">
        <v>5</v>
      </c>
      <c r="C8124" s="4" t="s">
        <v>9</v>
      </c>
    </row>
    <row r="8125" spans="1:13">
      <c r="A8125" t="n">
        <v>74526</v>
      </c>
      <c r="B8125" s="26" t="n">
        <v>16</v>
      </c>
      <c r="C8125" s="7" t="n">
        <v>0</v>
      </c>
    </row>
    <row r="8126" spans="1:13">
      <c r="A8126" t="s">
        <v>4</v>
      </c>
      <c r="B8126" s="4" t="s">
        <v>5</v>
      </c>
      <c r="C8126" s="4" t="s">
        <v>9</v>
      </c>
      <c r="D8126" s="4" t="s">
        <v>7</v>
      </c>
      <c r="E8126" s="4" t="s">
        <v>11</v>
      </c>
      <c r="F8126" s="4" t="s">
        <v>52</v>
      </c>
      <c r="G8126" s="4" t="s">
        <v>7</v>
      </c>
      <c r="H8126" s="4" t="s">
        <v>7</v>
      </c>
      <c r="I8126" s="4" t="s">
        <v>7</v>
      </c>
      <c r="J8126" s="4" t="s">
        <v>11</v>
      </c>
      <c r="K8126" s="4" t="s">
        <v>52</v>
      </c>
      <c r="L8126" s="4" t="s">
        <v>7</v>
      </c>
      <c r="M8126" s="4" t="s">
        <v>7</v>
      </c>
    </row>
    <row r="8127" spans="1:13">
      <c r="A8127" t="n">
        <v>74529</v>
      </c>
      <c r="B8127" s="31" t="n">
        <v>26</v>
      </c>
      <c r="C8127" s="7" t="n">
        <v>24</v>
      </c>
      <c r="D8127" s="7" t="n">
        <v>17</v>
      </c>
      <c r="E8127" s="7" t="n">
        <v>27330</v>
      </c>
      <c r="F8127" s="7" t="s">
        <v>831</v>
      </c>
      <c r="G8127" s="7" t="n">
        <v>2</v>
      </c>
      <c r="H8127" s="7" t="n">
        <v>3</v>
      </c>
      <c r="I8127" s="7" t="n">
        <v>17</v>
      </c>
      <c r="J8127" s="7" t="n">
        <v>27331</v>
      </c>
      <c r="K8127" s="7" t="s">
        <v>832</v>
      </c>
      <c r="L8127" s="7" t="n">
        <v>2</v>
      </c>
      <c r="M8127" s="7" t="n">
        <v>0</v>
      </c>
    </row>
    <row r="8128" spans="1:13">
      <c r="A8128" t="s">
        <v>4</v>
      </c>
      <c r="B8128" s="4" t="s">
        <v>5</v>
      </c>
    </row>
    <row r="8129" spans="1:13">
      <c r="A8129" t="n">
        <v>74671</v>
      </c>
      <c r="B8129" s="32" t="n">
        <v>28</v>
      </c>
    </row>
    <row r="8130" spans="1:13">
      <c r="A8130" t="s">
        <v>4</v>
      </c>
      <c r="B8130" s="4" t="s">
        <v>5</v>
      </c>
      <c r="C8130" s="4" t="s">
        <v>7</v>
      </c>
      <c r="D8130" s="4" t="s">
        <v>9</v>
      </c>
      <c r="E8130" s="4" t="s">
        <v>10</v>
      </c>
    </row>
    <row r="8131" spans="1:13">
      <c r="A8131" t="n">
        <v>74672</v>
      </c>
      <c r="B8131" s="25" t="n">
        <v>58</v>
      </c>
      <c r="C8131" s="7" t="n">
        <v>101</v>
      </c>
      <c r="D8131" s="7" t="n">
        <v>500</v>
      </c>
      <c r="E8131" s="7" t="n">
        <v>1</v>
      </c>
    </row>
    <row r="8132" spans="1:13">
      <c r="A8132" t="s">
        <v>4</v>
      </c>
      <c r="B8132" s="4" t="s">
        <v>5</v>
      </c>
      <c r="C8132" s="4" t="s">
        <v>7</v>
      </c>
      <c r="D8132" s="4" t="s">
        <v>9</v>
      </c>
    </row>
    <row r="8133" spans="1:13">
      <c r="A8133" t="n">
        <v>74680</v>
      </c>
      <c r="B8133" s="25" t="n">
        <v>58</v>
      </c>
      <c r="C8133" s="7" t="n">
        <v>254</v>
      </c>
      <c r="D8133" s="7" t="n">
        <v>0</v>
      </c>
    </row>
    <row r="8134" spans="1:13">
      <c r="A8134" t="s">
        <v>4</v>
      </c>
      <c r="B8134" s="4" t="s">
        <v>5</v>
      </c>
      <c r="C8134" s="4" t="s">
        <v>7</v>
      </c>
      <c r="D8134" s="4" t="s">
        <v>7</v>
      </c>
      <c r="E8134" s="4" t="s">
        <v>10</v>
      </c>
      <c r="F8134" s="4" t="s">
        <v>10</v>
      </c>
      <c r="G8134" s="4" t="s">
        <v>10</v>
      </c>
      <c r="H8134" s="4" t="s">
        <v>9</v>
      </c>
    </row>
    <row r="8135" spans="1:13">
      <c r="A8135" t="n">
        <v>74684</v>
      </c>
      <c r="B8135" s="55" t="n">
        <v>45</v>
      </c>
      <c r="C8135" s="7" t="n">
        <v>2</v>
      </c>
      <c r="D8135" s="7" t="n">
        <v>3</v>
      </c>
      <c r="E8135" s="7" t="n">
        <v>9.36999988555908</v>
      </c>
      <c r="F8135" s="7" t="n">
        <v>1.44000005722046</v>
      </c>
      <c r="G8135" s="7" t="n">
        <v>-21.8799991607666</v>
      </c>
      <c r="H8135" s="7" t="n">
        <v>0</v>
      </c>
    </row>
    <row r="8136" spans="1:13">
      <c r="A8136" t="s">
        <v>4</v>
      </c>
      <c r="B8136" s="4" t="s">
        <v>5</v>
      </c>
      <c r="C8136" s="4" t="s">
        <v>7</v>
      </c>
      <c r="D8136" s="4" t="s">
        <v>7</v>
      </c>
      <c r="E8136" s="4" t="s">
        <v>10</v>
      </c>
      <c r="F8136" s="4" t="s">
        <v>10</v>
      </c>
      <c r="G8136" s="4" t="s">
        <v>10</v>
      </c>
      <c r="H8136" s="4" t="s">
        <v>9</v>
      </c>
      <c r="I8136" s="4" t="s">
        <v>7</v>
      </c>
    </row>
    <row r="8137" spans="1:13">
      <c r="A8137" t="n">
        <v>74701</v>
      </c>
      <c r="B8137" s="55" t="n">
        <v>45</v>
      </c>
      <c r="C8137" s="7" t="n">
        <v>4</v>
      </c>
      <c r="D8137" s="7" t="n">
        <v>3</v>
      </c>
      <c r="E8137" s="7" t="n">
        <v>8.44999980926514</v>
      </c>
      <c r="F8137" s="7" t="n">
        <v>317.309997558594</v>
      </c>
      <c r="G8137" s="7" t="n">
        <v>0</v>
      </c>
      <c r="H8137" s="7" t="n">
        <v>0</v>
      </c>
      <c r="I8137" s="7" t="n">
        <v>1</v>
      </c>
    </row>
    <row r="8138" spans="1:13">
      <c r="A8138" t="s">
        <v>4</v>
      </c>
      <c r="B8138" s="4" t="s">
        <v>5</v>
      </c>
      <c r="C8138" s="4" t="s">
        <v>7</v>
      </c>
      <c r="D8138" s="4" t="s">
        <v>7</v>
      </c>
      <c r="E8138" s="4" t="s">
        <v>10</v>
      </c>
      <c r="F8138" s="4" t="s">
        <v>9</v>
      </c>
    </row>
    <row r="8139" spans="1:13">
      <c r="A8139" t="n">
        <v>74719</v>
      </c>
      <c r="B8139" s="55" t="n">
        <v>45</v>
      </c>
      <c r="C8139" s="7" t="n">
        <v>5</v>
      </c>
      <c r="D8139" s="7" t="n">
        <v>3</v>
      </c>
      <c r="E8139" s="7" t="n">
        <v>1.70000004768372</v>
      </c>
      <c r="F8139" s="7" t="n">
        <v>0</v>
      </c>
    </row>
    <row r="8140" spans="1:13">
      <c r="A8140" t="s">
        <v>4</v>
      </c>
      <c r="B8140" s="4" t="s">
        <v>5</v>
      </c>
      <c r="C8140" s="4" t="s">
        <v>7</v>
      </c>
      <c r="D8140" s="4" t="s">
        <v>7</v>
      </c>
      <c r="E8140" s="4" t="s">
        <v>10</v>
      </c>
      <c r="F8140" s="4" t="s">
        <v>9</v>
      </c>
    </row>
    <row r="8141" spans="1:13">
      <c r="A8141" t="n">
        <v>74728</v>
      </c>
      <c r="B8141" s="55" t="n">
        <v>45</v>
      </c>
      <c r="C8141" s="7" t="n">
        <v>11</v>
      </c>
      <c r="D8141" s="7" t="n">
        <v>3</v>
      </c>
      <c r="E8141" s="7" t="n">
        <v>40</v>
      </c>
      <c r="F8141" s="7" t="n">
        <v>0</v>
      </c>
    </row>
    <row r="8142" spans="1:13">
      <c r="A8142" t="s">
        <v>4</v>
      </c>
      <c r="B8142" s="4" t="s">
        <v>5</v>
      </c>
      <c r="C8142" s="4" t="s">
        <v>7</v>
      </c>
      <c r="D8142" s="4" t="s">
        <v>7</v>
      </c>
      <c r="E8142" s="4" t="s">
        <v>10</v>
      </c>
      <c r="F8142" s="4" t="s">
        <v>10</v>
      </c>
      <c r="G8142" s="4" t="s">
        <v>10</v>
      </c>
      <c r="H8142" s="4" t="s">
        <v>9</v>
      </c>
    </row>
    <row r="8143" spans="1:13">
      <c r="A8143" t="n">
        <v>74737</v>
      </c>
      <c r="B8143" s="55" t="n">
        <v>45</v>
      </c>
      <c r="C8143" s="7" t="n">
        <v>2</v>
      </c>
      <c r="D8143" s="7" t="n">
        <v>3</v>
      </c>
      <c r="E8143" s="7" t="n">
        <v>10.1899995803833</v>
      </c>
      <c r="F8143" s="7" t="n">
        <v>1.22000002861023</v>
      </c>
      <c r="G8143" s="7" t="n">
        <v>-22.5900001525879</v>
      </c>
      <c r="H8143" s="7" t="n">
        <v>0</v>
      </c>
    </row>
    <row r="8144" spans="1:13">
      <c r="A8144" t="s">
        <v>4</v>
      </c>
      <c r="B8144" s="4" t="s">
        <v>5</v>
      </c>
      <c r="C8144" s="4" t="s">
        <v>7</v>
      </c>
      <c r="D8144" s="4" t="s">
        <v>7</v>
      </c>
      <c r="E8144" s="4" t="s">
        <v>10</v>
      </c>
      <c r="F8144" s="4" t="s">
        <v>10</v>
      </c>
      <c r="G8144" s="4" t="s">
        <v>10</v>
      </c>
      <c r="H8144" s="4" t="s">
        <v>9</v>
      </c>
      <c r="I8144" s="4" t="s">
        <v>7</v>
      </c>
    </row>
    <row r="8145" spans="1:9">
      <c r="A8145" t="n">
        <v>74754</v>
      </c>
      <c r="B8145" s="55" t="n">
        <v>45</v>
      </c>
      <c r="C8145" s="7" t="n">
        <v>4</v>
      </c>
      <c r="D8145" s="7" t="n">
        <v>3</v>
      </c>
      <c r="E8145" s="7" t="n">
        <v>9.51000022888184</v>
      </c>
      <c r="F8145" s="7" t="n">
        <v>322.269989013672</v>
      </c>
      <c r="G8145" s="7" t="n">
        <v>0</v>
      </c>
      <c r="H8145" s="7" t="n">
        <v>0</v>
      </c>
      <c r="I8145" s="7" t="n">
        <v>0</v>
      </c>
    </row>
    <row r="8146" spans="1:9">
      <c r="A8146" t="s">
        <v>4</v>
      </c>
      <c r="B8146" s="4" t="s">
        <v>5</v>
      </c>
      <c r="C8146" s="4" t="s">
        <v>7</v>
      </c>
      <c r="D8146" s="4" t="s">
        <v>7</v>
      </c>
      <c r="E8146" s="4" t="s">
        <v>10</v>
      </c>
      <c r="F8146" s="4" t="s">
        <v>9</v>
      </c>
    </row>
    <row r="8147" spans="1:9">
      <c r="A8147" t="n">
        <v>74772</v>
      </c>
      <c r="B8147" s="55" t="n">
        <v>45</v>
      </c>
      <c r="C8147" s="7" t="n">
        <v>5</v>
      </c>
      <c r="D8147" s="7" t="n">
        <v>3</v>
      </c>
      <c r="E8147" s="7" t="n">
        <v>2.90000009536743</v>
      </c>
      <c r="F8147" s="7" t="n">
        <v>0</v>
      </c>
    </row>
    <row r="8148" spans="1:9">
      <c r="A8148" t="s">
        <v>4</v>
      </c>
      <c r="B8148" s="4" t="s">
        <v>5</v>
      </c>
      <c r="C8148" s="4" t="s">
        <v>7</v>
      </c>
      <c r="D8148" s="4" t="s">
        <v>7</v>
      </c>
      <c r="E8148" s="4" t="s">
        <v>10</v>
      </c>
      <c r="F8148" s="4" t="s">
        <v>9</v>
      </c>
    </row>
    <row r="8149" spans="1:9">
      <c r="A8149" t="n">
        <v>74781</v>
      </c>
      <c r="B8149" s="55" t="n">
        <v>45</v>
      </c>
      <c r="C8149" s="7" t="n">
        <v>11</v>
      </c>
      <c r="D8149" s="7" t="n">
        <v>3</v>
      </c>
      <c r="E8149" s="7" t="n">
        <v>41.0999984741211</v>
      </c>
      <c r="F8149" s="7" t="n">
        <v>0</v>
      </c>
    </row>
    <row r="8150" spans="1:9">
      <c r="A8150" t="s">
        <v>4</v>
      </c>
      <c r="B8150" s="4" t="s">
        <v>5</v>
      </c>
      <c r="C8150" s="4" t="s">
        <v>7</v>
      </c>
      <c r="D8150" s="4" t="s">
        <v>9</v>
      </c>
    </row>
    <row r="8151" spans="1:9">
      <c r="A8151" t="n">
        <v>74790</v>
      </c>
      <c r="B8151" s="25" t="n">
        <v>58</v>
      </c>
      <c r="C8151" s="7" t="n">
        <v>255</v>
      </c>
      <c r="D8151" s="7" t="n">
        <v>0</v>
      </c>
    </row>
    <row r="8152" spans="1:9">
      <c r="A8152" t="s">
        <v>4</v>
      </c>
      <c r="B8152" s="4" t="s">
        <v>5</v>
      </c>
      <c r="C8152" s="4" t="s">
        <v>7</v>
      </c>
      <c r="D8152" s="4" t="s">
        <v>9</v>
      </c>
      <c r="E8152" s="4" t="s">
        <v>12</v>
      </c>
    </row>
    <row r="8153" spans="1:9">
      <c r="A8153" t="n">
        <v>74794</v>
      </c>
      <c r="B8153" s="30" t="n">
        <v>51</v>
      </c>
      <c r="C8153" s="7" t="n">
        <v>4</v>
      </c>
      <c r="D8153" s="7" t="n">
        <v>25</v>
      </c>
      <c r="E8153" s="7" t="s">
        <v>287</v>
      </c>
    </row>
    <row r="8154" spans="1:9">
      <c r="A8154" t="s">
        <v>4</v>
      </c>
      <c r="B8154" s="4" t="s">
        <v>5</v>
      </c>
      <c r="C8154" s="4" t="s">
        <v>9</v>
      </c>
    </row>
    <row r="8155" spans="1:9">
      <c r="A8155" t="n">
        <v>74808</v>
      </c>
      <c r="B8155" s="26" t="n">
        <v>16</v>
      </c>
      <c r="C8155" s="7" t="n">
        <v>0</v>
      </c>
    </row>
    <row r="8156" spans="1:9">
      <c r="A8156" t="s">
        <v>4</v>
      </c>
      <c r="B8156" s="4" t="s">
        <v>5</v>
      </c>
      <c r="C8156" s="4" t="s">
        <v>9</v>
      </c>
      <c r="D8156" s="4" t="s">
        <v>7</v>
      </c>
      <c r="E8156" s="4" t="s">
        <v>11</v>
      </c>
      <c r="F8156" s="4" t="s">
        <v>52</v>
      </c>
      <c r="G8156" s="4" t="s">
        <v>7</v>
      </c>
      <c r="H8156" s="4" t="s">
        <v>7</v>
      </c>
      <c r="I8156" s="4" t="s">
        <v>7</v>
      </c>
      <c r="J8156" s="4" t="s">
        <v>11</v>
      </c>
      <c r="K8156" s="4" t="s">
        <v>52</v>
      </c>
      <c r="L8156" s="4" t="s">
        <v>7</v>
      </c>
      <c r="M8156" s="4" t="s">
        <v>7</v>
      </c>
    </row>
    <row r="8157" spans="1:9">
      <c r="A8157" t="n">
        <v>74811</v>
      </c>
      <c r="B8157" s="31" t="n">
        <v>26</v>
      </c>
      <c r="C8157" s="7" t="n">
        <v>25</v>
      </c>
      <c r="D8157" s="7" t="n">
        <v>17</v>
      </c>
      <c r="E8157" s="7" t="n">
        <v>34319</v>
      </c>
      <c r="F8157" s="7" t="s">
        <v>833</v>
      </c>
      <c r="G8157" s="7" t="n">
        <v>2</v>
      </c>
      <c r="H8157" s="7" t="n">
        <v>3</v>
      </c>
      <c r="I8157" s="7" t="n">
        <v>17</v>
      </c>
      <c r="J8157" s="7" t="n">
        <v>34320</v>
      </c>
      <c r="K8157" s="7" t="s">
        <v>834</v>
      </c>
      <c r="L8157" s="7" t="n">
        <v>2</v>
      </c>
      <c r="M8157" s="7" t="n">
        <v>0</v>
      </c>
    </row>
    <row r="8158" spans="1:9">
      <c r="A8158" t="s">
        <v>4</v>
      </c>
      <c r="B8158" s="4" t="s">
        <v>5</v>
      </c>
    </row>
    <row r="8159" spans="1:9">
      <c r="A8159" t="n">
        <v>74971</v>
      </c>
      <c r="B8159" s="32" t="n">
        <v>28</v>
      </c>
    </row>
    <row r="8160" spans="1:9">
      <c r="A8160" t="s">
        <v>4</v>
      </c>
      <c r="B8160" s="4" t="s">
        <v>5</v>
      </c>
      <c r="C8160" s="4" t="s">
        <v>9</v>
      </c>
      <c r="D8160" s="4" t="s">
        <v>7</v>
      </c>
      <c r="E8160" s="4" t="s">
        <v>10</v>
      </c>
      <c r="F8160" s="4" t="s">
        <v>9</v>
      </c>
    </row>
    <row r="8161" spans="1:13">
      <c r="A8161" t="n">
        <v>74972</v>
      </c>
      <c r="B8161" s="47" t="n">
        <v>59</v>
      </c>
      <c r="C8161" s="7" t="n">
        <v>0</v>
      </c>
      <c r="D8161" s="7" t="n">
        <v>6</v>
      </c>
      <c r="E8161" s="7" t="n">
        <v>0</v>
      </c>
      <c r="F8161" s="7" t="n">
        <v>0</v>
      </c>
    </row>
    <row r="8162" spans="1:13">
      <c r="A8162" t="s">
        <v>4</v>
      </c>
      <c r="B8162" s="4" t="s">
        <v>5</v>
      </c>
      <c r="C8162" s="4" t="s">
        <v>9</v>
      </c>
    </row>
    <row r="8163" spans="1:13">
      <c r="A8163" t="n">
        <v>74982</v>
      </c>
      <c r="B8163" s="26" t="n">
        <v>16</v>
      </c>
      <c r="C8163" s="7" t="n">
        <v>1300</v>
      </c>
    </row>
    <row r="8164" spans="1:13">
      <c r="A8164" t="s">
        <v>4</v>
      </c>
      <c r="B8164" s="4" t="s">
        <v>5</v>
      </c>
      <c r="C8164" s="4" t="s">
        <v>7</v>
      </c>
      <c r="D8164" s="4" t="s">
        <v>9</v>
      </c>
      <c r="E8164" s="4" t="s">
        <v>12</v>
      </c>
    </row>
    <row r="8165" spans="1:13">
      <c r="A8165" t="n">
        <v>74985</v>
      </c>
      <c r="B8165" s="30" t="n">
        <v>51</v>
      </c>
      <c r="C8165" s="7" t="n">
        <v>4</v>
      </c>
      <c r="D8165" s="7" t="n">
        <v>0</v>
      </c>
      <c r="E8165" s="7" t="s">
        <v>90</v>
      </c>
    </row>
    <row r="8166" spans="1:13">
      <c r="A8166" t="s">
        <v>4</v>
      </c>
      <c r="B8166" s="4" t="s">
        <v>5</v>
      </c>
      <c r="C8166" s="4" t="s">
        <v>9</v>
      </c>
    </row>
    <row r="8167" spans="1:13">
      <c r="A8167" t="n">
        <v>75000</v>
      </c>
      <c r="B8167" s="26" t="n">
        <v>16</v>
      </c>
      <c r="C8167" s="7" t="n">
        <v>0</v>
      </c>
    </row>
    <row r="8168" spans="1:13">
      <c r="A8168" t="s">
        <v>4</v>
      </c>
      <c r="B8168" s="4" t="s">
        <v>5</v>
      </c>
      <c r="C8168" s="4" t="s">
        <v>9</v>
      </c>
      <c r="D8168" s="4" t="s">
        <v>7</v>
      </c>
      <c r="E8168" s="4" t="s">
        <v>11</v>
      </c>
      <c r="F8168" s="4" t="s">
        <v>52</v>
      </c>
      <c r="G8168" s="4" t="s">
        <v>7</v>
      </c>
      <c r="H8168" s="4" t="s">
        <v>7</v>
      </c>
      <c r="I8168" s="4" t="s">
        <v>7</v>
      </c>
      <c r="J8168" s="4" t="s">
        <v>11</v>
      </c>
      <c r="K8168" s="4" t="s">
        <v>52</v>
      </c>
      <c r="L8168" s="4" t="s">
        <v>7</v>
      </c>
      <c r="M8168" s="4" t="s">
        <v>7</v>
      </c>
    </row>
    <row r="8169" spans="1:13">
      <c r="A8169" t="n">
        <v>75003</v>
      </c>
      <c r="B8169" s="31" t="n">
        <v>26</v>
      </c>
      <c r="C8169" s="7" t="n">
        <v>0</v>
      </c>
      <c r="D8169" s="7" t="n">
        <v>17</v>
      </c>
      <c r="E8169" s="7" t="n">
        <v>62129</v>
      </c>
      <c r="F8169" s="7" t="s">
        <v>835</v>
      </c>
      <c r="G8169" s="7" t="n">
        <v>2</v>
      </c>
      <c r="H8169" s="7" t="n">
        <v>3</v>
      </c>
      <c r="I8169" s="7" t="n">
        <v>17</v>
      </c>
      <c r="J8169" s="7" t="n">
        <v>62130</v>
      </c>
      <c r="K8169" s="7" t="s">
        <v>836</v>
      </c>
      <c r="L8169" s="7" t="n">
        <v>2</v>
      </c>
      <c r="M8169" s="7" t="n">
        <v>0</v>
      </c>
    </row>
    <row r="8170" spans="1:13">
      <c r="A8170" t="s">
        <v>4</v>
      </c>
      <c r="B8170" s="4" t="s">
        <v>5</v>
      </c>
    </row>
    <row r="8171" spans="1:13">
      <c r="A8171" t="n">
        <v>75159</v>
      </c>
      <c r="B8171" s="32" t="n">
        <v>28</v>
      </c>
    </row>
    <row r="8172" spans="1:13">
      <c r="A8172" t="s">
        <v>4</v>
      </c>
      <c r="B8172" s="4" t="s">
        <v>5</v>
      </c>
      <c r="C8172" s="4" t="s">
        <v>7</v>
      </c>
      <c r="D8172" s="4" t="s">
        <v>9</v>
      </c>
      <c r="E8172" s="4" t="s">
        <v>7</v>
      </c>
    </row>
    <row r="8173" spans="1:13">
      <c r="A8173" t="n">
        <v>75160</v>
      </c>
      <c r="B8173" s="13" t="n">
        <v>49</v>
      </c>
      <c r="C8173" s="7" t="n">
        <v>1</v>
      </c>
      <c r="D8173" s="7" t="n">
        <v>2000</v>
      </c>
      <c r="E8173" s="7" t="n">
        <v>0</v>
      </c>
    </row>
    <row r="8174" spans="1:13">
      <c r="A8174" t="s">
        <v>4</v>
      </c>
      <c r="B8174" s="4" t="s">
        <v>5</v>
      </c>
      <c r="C8174" s="4" t="s">
        <v>7</v>
      </c>
      <c r="D8174" s="4" t="s">
        <v>9</v>
      </c>
      <c r="E8174" s="4" t="s">
        <v>10</v>
      </c>
    </row>
    <row r="8175" spans="1:13">
      <c r="A8175" t="n">
        <v>75165</v>
      </c>
      <c r="B8175" s="25" t="n">
        <v>58</v>
      </c>
      <c r="C8175" s="7" t="n">
        <v>0</v>
      </c>
      <c r="D8175" s="7" t="n">
        <v>1000</v>
      </c>
      <c r="E8175" s="7" t="n">
        <v>1</v>
      </c>
    </row>
    <row r="8176" spans="1:13">
      <c r="A8176" t="s">
        <v>4</v>
      </c>
      <c r="B8176" s="4" t="s">
        <v>5</v>
      </c>
      <c r="C8176" s="4" t="s">
        <v>7</v>
      </c>
      <c r="D8176" s="4" t="s">
        <v>9</v>
      </c>
    </row>
    <row r="8177" spans="1:13">
      <c r="A8177" t="n">
        <v>75173</v>
      </c>
      <c r="B8177" s="25" t="n">
        <v>58</v>
      </c>
      <c r="C8177" s="7" t="n">
        <v>255</v>
      </c>
      <c r="D8177" s="7" t="n">
        <v>0</v>
      </c>
    </row>
    <row r="8178" spans="1:13">
      <c r="A8178" t="s">
        <v>4</v>
      </c>
      <c r="B8178" s="4" t="s">
        <v>5</v>
      </c>
      <c r="C8178" s="4" t="s">
        <v>12</v>
      </c>
      <c r="D8178" s="4" t="s">
        <v>12</v>
      </c>
    </row>
    <row r="8179" spans="1:13">
      <c r="A8179" t="n">
        <v>75177</v>
      </c>
      <c r="B8179" s="61" t="n">
        <v>70</v>
      </c>
      <c r="C8179" s="7" t="s">
        <v>34</v>
      </c>
      <c r="D8179" s="7" t="s">
        <v>290</v>
      </c>
    </row>
    <row r="8180" spans="1:13">
      <c r="A8180" t="s">
        <v>4</v>
      </c>
      <c r="B8180" s="4" t="s">
        <v>5</v>
      </c>
      <c r="C8180" s="4" t="s">
        <v>9</v>
      </c>
      <c r="D8180" s="4" t="s">
        <v>10</v>
      </c>
      <c r="E8180" s="4" t="s">
        <v>10</v>
      </c>
      <c r="F8180" s="4" t="s">
        <v>10</v>
      </c>
      <c r="G8180" s="4" t="s">
        <v>10</v>
      </c>
    </row>
    <row r="8181" spans="1:13">
      <c r="A8181" t="n">
        <v>75190</v>
      </c>
      <c r="B8181" s="42" t="n">
        <v>46</v>
      </c>
      <c r="C8181" s="7" t="n">
        <v>24</v>
      </c>
      <c r="D8181" s="7" t="n">
        <v>15.9899997711182</v>
      </c>
      <c r="E8181" s="7" t="n">
        <v>0</v>
      </c>
      <c r="F8181" s="7" t="n">
        <v>-25.6700000762939</v>
      </c>
      <c r="G8181" s="7" t="n">
        <v>270</v>
      </c>
    </row>
    <row r="8182" spans="1:13">
      <c r="A8182" t="s">
        <v>4</v>
      </c>
      <c r="B8182" s="4" t="s">
        <v>5</v>
      </c>
      <c r="C8182" s="4" t="s">
        <v>9</v>
      </c>
      <c r="D8182" s="4" t="s">
        <v>10</v>
      </c>
      <c r="E8182" s="4" t="s">
        <v>10</v>
      </c>
      <c r="F8182" s="4" t="s">
        <v>10</v>
      </c>
      <c r="G8182" s="4" t="s">
        <v>10</v>
      </c>
    </row>
    <row r="8183" spans="1:13">
      <c r="A8183" t="n">
        <v>75209</v>
      </c>
      <c r="B8183" s="42" t="n">
        <v>46</v>
      </c>
      <c r="C8183" s="7" t="n">
        <v>0</v>
      </c>
      <c r="D8183" s="7" t="n">
        <v>14.75</v>
      </c>
      <c r="E8183" s="7" t="n">
        <v>0</v>
      </c>
      <c r="F8183" s="7" t="n">
        <v>-27.2299995422363</v>
      </c>
      <c r="G8183" s="7" t="n">
        <v>0</v>
      </c>
    </row>
    <row r="8184" spans="1:13">
      <c r="A8184" t="s">
        <v>4</v>
      </c>
      <c r="B8184" s="4" t="s">
        <v>5</v>
      </c>
      <c r="C8184" s="4" t="s">
        <v>9</v>
      </c>
      <c r="D8184" s="4" t="s">
        <v>7</v>
      </c>
      <c r="E8184" s="4" t="s">
        <v>12</v>
      </c>
      <c r="F8184" s="4" t="s">
        <v>10</v>
      </c>
      <c r="G8184" s="4" t="s">
        <v>10</v>
      </c>
      <c r="H8184" s="4" t="s">
        <v>10</v>
      </c>
    </row>
    <row r="8185" spans="1:13">
      <c r="A8185" t="n">
        <v>75228</v>
      </c>
      <c r="B8185" s="45" t="n">
        <v>48</v>
      </c>
      <c r="C8185" s="7" t="n">
        <v>0</v>
      </c>
      <c r="D8185" s="7" t="n">
        <v>0</v>
      </c>
      <c r="E8185" s="7" t="s">
        <v>136</v>
      </c>
      <c r="F8185" s="7" t="n">
        <v>-1</v>
      </c>
      <c r="G8185" s="7" t="n">
        <v>1</v>
      </c>
      <c r="H8185" s="7" t="n">
        <v>1.40129846432482e-45</v>
      </c>
    </row>
    <row r="8186" spans="1:13">
      <c r="A8186" t="s">
        <v>4</v>
      </c>
      <c r="B8186" s="4" t="s">
        <v>5</v>
      </c>
      <c r="C8186" s="4" t="s">
        <v>9</v>
      </c>
    </row>
    <row r="8187" spans="1:13">
      <c r="A8187" t="n">
        <v>75255</v>
      </c>
      <c r="B8187" s="26" t="n">
        <v>16</v>
      </c>
      <c r="C8187" s="7" t="n">
        <v>1500</v>
      </c>
    </row>
    <row r="8188" spans="1:13">
      <c r="A8188" t="s">
        <v>4</v>
      </c>
      <c r="B8188" s="4" t="s">
        <v>5</v>
      </c>
      <c r="C8188" s="4" t="s">
        <v>7</v>
      </c>
    </row>
    <row r="8189" spans="1:13">
      <c r="A8189" t="n">
        <v>75258</v>
      </c>
      <c r="B8189" s="54" t="n">
        <v>116</v>
      </c>
      <c r="C8189" s="7" t="n">
        <v>0</v>
      </c>
    </row>
    <row r="8190" spans="1:13">
      <c r="A8190" t="s">
        <v>4</v>
      </c>
      <c r="B8190" s="4" t="s">
        <v>5</v>
      </c>
      <c r="C8190" s="4" t="s">
        <v>7</v>
      </c>
      <c r="D8190" s="4" t="s">
        <v>9</v>
      </c>
    </row>
    <row r="8191" spans="1:13">
      <c r="A8191" t="n">
        <v>75260</v>
      </c>
      <c r="B8191" s="54" t="n">
        <v>116</v>
      </c>
      <c r="C8191" s="7" t="n">
        <v>2</v>
      </c>
      <c r="D8191" s="7" t="n">
        <v>1</v>
      </c>
    </row>
    <row r="8192" spans="1:13">
      <c r="A8192" t="s">
        <v>4</v>
      </c>
      <c r="B8192" s="4" t="s">
        <v>5</v>
      </c>
      <c r="C8192" s="4" t="s">
        <v>7</v>
      </c>
      <c r="D8192" s="4" t="s">
        <v>11</v>
      </c>
    </row>
    <row r="8193" spans="1:8">
      <c r="A8193" t="n">
        <v>75264</v>
      </c>
      <c r="B8193" s="54" t="n">
        <v>116</v>
      </c>
      <c r="C8193" s="7" t="n">
        <v>5</v>
      </c>
      <c r="D8193" s="7" t="n">
        <v>1090519040</v>
      </c>
    </row>
    <row r="8194" spans="1:8">
      <c r="A8194" t="s">
        <v>4</v>
      </c>
      <c r="B8194" s="4" t="s">
        <v>5</v>
      </c>
      <c r="C8194" s="4" t="s">
        <v>7</v>
      </c>
      <c r="D8194" s="4" t="s">
        <v>9</v>
      </c>
    </row>
    <row r="8195" spans="1:8">
      <c r="A8195" t="n">
        <v>75270</v>
      </c>
      <c r="B8195" s="54" t="n">
        <v>116</v>
      </c>
      <c r="C8195" s="7" t="n">
        <v>6</v>
      </c>
      <c r="D8195" s="7" t="n">
        <v>1</v>
      </c>
    </row>
    <row r="8196" spans="1:8">
      <c r="A8196" t="s">
        <v>4</v>
      </c>
      <c r="B8196" s="4" t="s">
        <v>5</v>
      </c>
      <c r="C8196" s="4" t="s">
        <v>7</v>
      </c>
      <c r="D8196" s="4" t="s">
        <v>7</v>
      </c>
    </row>
    <row r="8197" spans="1:8">
      <c r="A8197" t="n">
        <v>75274</v>
      </c>
      <c r="B8197" s="13" t="n">
        <v>49</v>
      </c>
      <c r="C8197" s="7" t="n">
        <v>2</v>
      </c>
      <c r="D8197" s="7" t="n">
        <v>0</v>
      </c>
    </row>
    <row r="8198" spans="1:8">
      <c r="A8198" t="s">
        <v>4</v>
      </c>
      <c r="B8198" s="4" t="s">
        <v>5</v>
      </c>
      <c r="C8198" s="4" t="s">
        <v>7</v>
      </c>
      <c r="D8198" s="4" t="s">
        <v>9</v>
      </c>
      <c r="E8198" s="4" t="s">
        <v>11</v>
      </c>
      <c r="F8198" s="4" t="s">
        <v>9</v>
      </c>
      <c r="G8198" s="4" t="s">
        <v>11</v>
      </c>
      <c r="H8198" s="4" t="s">
        <v>7</v>
      </c>
    </row>
    <row r="8199" spans="1:8">
      <c r="A8199" t="n">
        <v>75277</v>
      </c>
      <c r="B8199" s="13" t="n">
        <v>49</v>
      </c>
      <c r="C8199" s="7" t="n">
        <v>0</v>
      </c>
      <c r="D8199" s="7" t="n">
        <v>512</v>
      </c>
      <c r="E8199" s="7" t="n">
        <v>1065353216</v>
      </c>
      <c r="F8199" s="7" t="n">
        <v>0</v>
      </c>
      <c r="G8199" s="7" t="n">
        <v>0</v>
      </c>
      <c r="H8199" s="7" t="n">
        <v>0</v>
      </c>
    </row>
    <row r="8200" spans="1:8">
      <c r="A8200" t="s">
        <v>4</v>
      </c>
      <c r="B8200" s="4" t="s">
        <v>5</v>
      </c>
      <c r="C8200" s="4" t="s">
        <v>7</v>
      </c>
      <c r="D8200" s="4" t="s">
        <v>7</v>
      </c>
      <c r="E8200" s="4" t="s">
        <v>10</v>
      </c>
      <c r="F8200" s="4" t="s">
        <v>10</v>
      </c>
      <c r="G8200" s="4" t="s">
        <v>10</v>
      </c>
      <c r="H8200" s="4" t="s">
        <v>9</v>
      </c>
    </row>
    <row r="8201" spans="1:8">
      <c r="A8201" t="n">
        <v>75292</v>
      </c>
      <c r="B8201" s="55" t="n">
        <v>45</v>
      </c>
      <c r="C8201" s="7" t="n">
        <v>2</v>
      </c>
      <c r="D8201" s="7" t="n">
        <v>3</v>
      </c>
      <c r="E8201" s="7" t="n">
        <v>14.6199998855591</v>
      </c>
      <c r="F8201" s="7" t="n">
        <v>0.75</v>
      </c>
      <c r="G8201" s="7" t="n">
        <v>-25.25</v>
      </c>
      <c r="H8201" s="7" t="n">
        <v>0</v>
      </c>
    </row>
    <row r="8202" spans="1:8">
      <c r="A8202" t="s">
        <v>4</v>
      </c>
      <c r="B8202" s="4" t="s">
        <v>5</v>
      </c>
      <c r="C8202" s="4" t="s">
        <v>7</v>
      </c>
      <c r="D8202" s="4" t="s">
        <v>7</v>
      </c>
      <c r="E8202" s="4" t="s">
        <v>10</v>
      </c>
      <c r="F8202" s="4" t="s">
        <v>10</v>
      </c>
      <c r="G8202" s="4" t="s">
        <v>10</v>
      </c>
      <c r="H8202" s="4" t="s">
        <v>9</v>
      </c>
      <c r="I8202" s="4" t="s">
        <v>7</v>
      </c>
    </row>
    <row r="8203" spans="1:8">
      <c r="A8203" t="n">
        <v>75309</v>
      </c>
      <c r="B8203" s="55" t="n">
        <v>45</v>
      </c>
      <c r="C8203" s="7" t="n">
        <v>4</v>
      </c>
      <c r="D8203" s="7" t="n">
        <v>3</v>
      </c>
      <c r="E8203" s="7" t="n">
        <v>19.5300006866455</v>
      </c>
      <c r="F8203" s="7" t="n">
        <v>324.369995117188</v>
      </c>
      <c r="G8203" s="7" t="n">
        <v>0</v>
      </c>
      <c r="H8203" s="7" t="n">
        <v>0</v>
      </c>
      <c r="I8203" s="7" t="n">
        <v>1</v>
      </c>
    </row>
    <row r="8204" spans="1:8">
      <c r="A8204" t="s">
        <v>4</v>
      </c>
      <c r="B8204" s="4" t="s">
        <v>5</v>
      </c>
      <c r="C8204" s="4" t="s">
        <v>7</v>
      </c>
      <c r="D8204" s="4" t="s">
        <v>7</v>
      </c>
      <c r="E8204" s="4" t="s">
        <v>10</v>
      </c>
      <c r="F8204" s="4" t="s">
        <v>9</v>
      </c>
    </row>
    <row r="8205" spans="1:8">
      <c r="A8205" t="n">
        <v>75327</v>
      </c>
      <c r="B8205" s="55" t="n">
        <v>45</v>
      </c>
      <c r="C8205" s="7" t="n">
        <v>5</v>
      </c>
      <c r="D8205" s="7" t="n">
        <v>3</v>
      </c>
      <c r="E8205" s="7" t="n">
        <v>5.69999980926514</v>
      </c>
      <c r="F8205" s="7" t="n">
        <v>0</v>
      </c>
    </row>
    <row r="8206" spans="1:8">
      <c r="A8206" t="s">
        <v>4</v>
      </c>
      <c r="B8206" s="4" t="s">
        <v>5</v>
      </c>
      <c r="C8206" s="4" t="s">
        <v>7</v>
      </c>
      <c r="D8206" s="4" t="s">
        <v>7</v>
      </c>
      <c r="E8206" s="4" t="s">
        <v>10</v>
      </c>
      <c r="F8206" s="4" t="s">
        <v>9</v>
      </c>
    </row>
    <row r="8207" spans="1:8">
      <c r="A8207" t="n">
        <v>75336</v>
      </c>
      <c r="B8207" s="55" t="n">
        <v>45</v>
      </c>
      <c r="C8207" s="7" t="n">
        <v>11</v>
      </c>
      <c r="D8207" s="7" t="n">
        <v>3</v>
      </c>
      <c r="E8207" s="7" t="n">
        <v>40</v>
      </c>
      <c r="F8207" s="7" t="n">
        <v>0</v>
      </c>
    </row>
    <row r="8208" spans="1:8">
      <c r="A8208" t="s">
        <v>4</v>
      </c>
      <c r="B8208" s="4" t="s">
        <v>5</v>
      </c>
      <c r="C8208" s="4" t="s">
        <v>7</v>
      </c>
      <c r="D8208" s="4" t="s">
        <v>7</v>
      </c>
      <c r="E8208" s="4" t="s">
        <v>10</v>
      </c>
      <c r="F8208" s="4" t="s">
        <v>10</v>
      </c>
      <c r="G8208" s="4" t="s">
        <v>10</v>
      </c>
      <c r="H8208" s="4" t="s">
        <v>9</v>
      </c>
      <c r="I8208" s="4" t="s">
        <v>7</v>
      </c>
    </row>
    <row r="8209" spans="1:9">
      <c r="A8209" t="n">
        <v>75345</v>
      </c>
      <c r="B8209" s="55" t="n">
        <v>45</v>
      </c>
      <c r="C8209" s="7" t="n">
        <v>4</v>
      </c>
      <c r="D8209" s="7" t="n">
        <v>3</v>
      </c>
      <c r="E8209" s="7" t="n">
        <v>19.5300006866455</v>
      </c>
      <c r="F8209" s="7" t="n">
        <v>310.809997558594</v>
      </c>
      <c r="G8209" s="7" t="n">
        <v>0</v>
      </c>
      <c r="H8209" s="7" t="n">
        <v>3000</v>
      </c>
      <c r="I8209" s="7" t="n">
        <v>1</v>
      </c>
    </row>
    <row r="8210" spans="1:9">
      <c r="A8210" t="s">
        <v>4</v>
      </c>
      <c r="B8210" s="4" t="s">
        <v>5</v>
      </c>
      <c r="C8210" s="4" t="s">
        <v>7</v>
      </c>
      <c r="D8210" s="4" t="s">
        <v>12</v>
      </c>
      <c r="E8210" s="4" t="s">
        <v>9</v>
      </c>
    </row>
    <row r="8211" spans="1:9">
      <c r="A8211" t="n">
        <v>75363</v>
      </c>
      <c r="B8211" s="16" t="n">
        <v>94</v>
      </c>
      <c r="C8211" s="7" t="n">
        <v>0</v>
      </c>
      <c r="D8211" s="7" t="s">
        <v>837</v>
      </c>
      <c r="E8211" s="7" t="n">
        <v>1</v>
      </c>
    </row>
    <row r="8212" spans="1:9">
      <c r="A8212" t="s">
        <v>4</v>
      </c>
      <c r="B8212" s="4" t="s">
        <v>5</v>
      </c>
      <c r="C8212" s="4" t="s">
        <v>7</v>
      </c>
      <c r="D8212" s="4" t="s">
        <v>12</v>
      </c>
      <c r="E8212" s="4" t="s">
        <v>9</v>
      </c>
    </row>
    <row r="8213" spans="1:9">
      <c r="A8213" t="n">
        <v>75375</v>
      </c>
      <c r="B8213" s="16" t="n">
        <v>94</v>
      </c>
      <c r="C8213" s="7" t="n">
        <v>0</v>
      </c>
      <c r="D8213" s="7" t="s">
        <v>837</v>
      </c>
      <c r="E8213" s="7" t="n">
        <v>2</v>
      </c>
    </row>
    <row r="8214" spans="1:9">
      <c r="A8214" t="s">
        <v>4</v>
      </c>
      <c r="B8214" s="4" t="s">
        <v>5</v>
      </c>
      <c r="C8214" s="4" t="s">
        <v>7</v>
      </c>
      <c r="D8214" s="4" t="s">
        <v>12</v>
      </c>
      <c r="E8214" s="4" t="s">
        <v>9</v>
      </c>
    </row>
    <row r="8215" spans="1:9">
      <c r="A8215" t="n">
        <v>75387</v>
      </c>
      <c r="B8215" s="16" t="n">
        <v>94</v>
      </c>
      <c r="C8215" s="7" t="n">
        <v>1</v>
      </c>
      <c r="D8215" s="7" t="s">
        <v>837</v>
      </c>
      <c r="E8215" s="7" t="n">
        <v>4</v>
      </c>
    </row>
    <row r="8216" spans="1:9">
      <c r="A8216" t="s">
        <v>4</v>
      </c>
      <c r="B8216" s="4" t="s">
        <v>5</v>
      </c>
      <c r="C8216" s="4" t="s">
        <v>7</v>
      </c>
      <c r="D8216" s="4" t="s">
        <v>12</v>
      </c>
      <c r="E8216" s="4" t="s">
        <v>10</v>
      </c>
      <c r="F8216" s="4" t="s">
        <v>10</v>
      </c>
      <c r="G8216" s="4" t="s">
        <v>10</v>
      </c>
    </row>
    <row r="8217" spans="1:9">
      <c r="A8217" t="n">
        <v>75399</v>
      </c>
      <c r="B8217" s="16" t="n">
        <v>94</v>
      </c>
      <c r="C8217" s="7" t="n">
        <v>2</v>
      </c>
      <c r="D8217" s="7" t="s">
        <v>838</v>
      </c>
      <c r="E8217" s="7" t="n">
        <v>14.33899974823</v>
      </c>
      <c r="F8217" s="7" t="n">
        <v>0.600000023841858</v>
      </c>
      <c r="G8217" s="7" t="n">
        <v>-25.4270000457764</v>
      </c>
    </row>
    <row r="8218" spans="1:9">
      <c r="A8218" t="s">
        <v>4</v>
      </c>
      <c r="B8218" s="4" t="s">
        <v>5</v>
      </c>
      <c r="C8218" s="4" t="s">
        <v>7</v>
      </c>
      <c r="D8218" s="4" t="s">
        <v>9</v>
      </c>
      <c r="E8218" s="4" t="s">
        <v>10</v>
      </c>
    </row>
    <row r="8219" spans="1:9">
      <c r="A8219" t="n">
        <v>75421</v>
      </c>
      <c r="B8219" s="25" t="n">
        <v>58</v>
      </c>
      <c r="C8219" s="7" t="n">
        <v>100</v>
      </c>
      <c r="D8219" s="7" t="n">
        <v>1000</v>
      </c>
      <c r="E8219" s="7" t="n">
        <v>1</v>
      </c>
    </row>
    <row r="8220" spans="1:9">
      <c r="A8220" t="s">
        <v>4</v>
      </c>
      <c r="B8220" s="4" t="s">
        <v>5</v>
      </c>
      <c r="C8220" s="4" t="s">
        <v>7</v>
      </c>
      <c r="D8220" s="4" t="s">
        <v>9</v>
      </c>
    </row>
    <row r="8221" spans="1:9">
      <c r="A8221" t="n">
        <v>75429</v>
      </c>
      <c r="B8221" s="25" t="n">
        <v>58</v>
      </c>
      <c r="C8221" s="7" t="n">
        <v>255</v>
      </c>
      <c r="D8221" s="7" t="n">
        <v>0</v>
      </c>
    </row>
    <row r="8222" spans="1:9">
      <c r="A8222" t="s">
        <v>4</v>
      </c>
      <c r="B8222" s="4" t="s">
        <v>5</v>
      </c>
      <c r="C8222" s="4" t="s">
        <v>7</v>
      </c>
      <c r="D8222" s="4" t="s">
        <v>9</v>
      </c>
    </row>
    <row r="8223" spans="1:9">
      <c r="A8223" t="n">
        <v>75433</v>
      </c>
      <c r="B8223" s="55" t="n">
        <v>45</v>
      </c>
      <c r="C8223" s="7" t="n">
        <v>7</v>
      </c>
      <c r="D8223" s="7" t="n">
        <v>255</v>
      </c>
    </row>
    <row r="8224" spans="1:9">
      <c r="A8224" t="s">
        <v>4</v>
      </c>
      <c r="B8224" s="4" t="s">
        <v>5</v>
      </c>
      <c r="C8224" s="4" t="s">
        <v>7</v>
      </c>
      <c r="D8224" s="4" t="s">
        <v>9</v>
      </c>
      <c r="E8224" s="4" t="s">
        <v>10</v>
      </c>
    </row>
    <row r="8225" spans="1:9">
      <c r="A8225" t="n">
        <v>75437</v>
      </c>
      <c r="B8225" s="25" t="n">
        <v>58</v>
      </c>
      <c r="C8225" s="7" t="n">
        <v>101</v>
      </c>
      <c r="D8225" s="7" t="n">
        <v>500</v>
      </c>
      <c r="E8225" s="7" t="n">
        <v>1</v>
      </c>
    </row>
    <row r="8226" spans="1:9">
      <c r="A8226" t="s">
        <v>4</v>
      </c>
      <c r="B8226" s="4" t="s">
        <v>5</v>
      </c>
      <c r="C8226" s="4" t="s">
        <v>7</v>
      </c>
      <c r="D8226" s="4" t="s">
        <v>9</v>
      </c>
    </row>
    <row r="8227" spans="1:9">
      <c r="A8227" t="n">
        <v>75445</v>
      </c>
      <c r="B8227" s="25" t="n">
        <v>58</v>
      </c>
      <c r="C8227" s="7" t="n">
        <v>254</v>
      </c>
      <c r="D8227" s="7" t="n">
        <v>0</v>
      </c>
    </row>
    <row r="8228" spans="1:9">
      <c r="A8228" t="s">
        <v>4</v>
      </c>
      <c r="B8228" s="4" t="s">
        <v>5</v>
      </c>
      <c r="C8228" s="4" t="s">
        <v>7</v>
      </c>
      <c r="D8228" s="4" t="s">
        <v>7</v>
      </c>
      <c r="E8228" s="4" t="s">
        <v>10</v>
      </c>
      <c r="F8228" s="4" t="s">
        <v>10</v>
      </c>
      <c r="G8228" s="4" t="s">
        <v>10</v>
      </c>
      <c r="H8228" s="4" t="s">
        <v>9</v>
      </c>
    </row>
    <row r="8229" spans="1:9">
      <c r="A8229" t="n">
        <v>75449</v>
      </c>
      <c r="B8229" s="55" t="n">
        <v>45</v>
      </c>
      <c r="C8229" s="7" t="n">
        <v>2</v>
      </c>
      <c r="D8229" s="7" t="n">
        <v>3</v>
      </c>
      <c r="E8229" s="7" t="n">
        <v>16.0100002288818</v>
      </c>
      <c r="F8229" s="7" t="n">
        <v>1.03999996185303</v>
      </c>
      <c r="G8229" s="7" t="n">
        <v>-25.1700000762939</v>
      </c>
      <c r="H8229" s="7" t="n">
        <v>0</v>
      </c>
    </row>
    <row r="8230" spans="1:9">
      <c r="A8230" t="s">
        <v>4</v>
      </c>
      <c r="B8230" s="4" t="s">
        <v>5</v>
      </c>
      <c r="C8230" s="4" t="s">
        <v>7</v>
      </c>
      <c r="D8230" s="4" t="s">
        <v>7</v>
      </c>
      <c r="E8230" s="4" t="s">
        <v>10</v>
      </c>
      <c r="F8230" s="4" t="s">
        <v>10</v>
      </c>
      <c r="G8230" s="4" t="s">
        <v>10</v>
      </c>
      <c r="H8230" s="4" t="s">
        <v>9</v>
      </c>
      <c r="I8230" s="4" t="s">
        <v>7</v>
      </c>
    </row>
    <row r="8231" spans="1:9">
      <c r="A8231" t="n">
        <v>75466</v>
      </c>
      <c r="B8231" s="55" t="n">
        <v>45</v>
      </c>
      <c r="C8231" s="7" t="n">
        <v>4</v>
      </c>
      <c r="D8231" s="7" t="n">
        <v>3</v>
      </c>
      <c r="E8231" s="7" t="n">
        <v>8.13000011444092</v>
      </c>
      <c r="F8231" s="7" t="n">
        <v>240.169998168945</v>
      </c>
      <c r="G8231" s="7" t="n">
        <v>352</v>
      </c>
      <c r="H8231" s="7" t="n">
        <v>0</v>
      </c>
      <c r="I8231" s="7" t="n">
        <v>0</v>
      </c>
    </row>
    <row r="8232" spans="1:9">
      <c r="A8232" t="s">
        <v>4</v>
      </c>
      <c r="B8232" s="4" t="s">
        <v>5</v>
      </c>
      <c r="C8232" s="4" t="s">
        <v>7</v>
      </c>
      <c r="D8232" s="4" t="s">
        <v>7</v>
      </c>
      <c r="E8232" s="4" t="s">
        <v>10</v>
      </c>
      <c r="F8232" s="4" t="s">
        <v>9</v>
      </c>
    </row>
    <row r="8233" spans="1:9">
      <c r="A8233" t="n">
        <v>75484</v>
      </c>
      <c r="B8233" s="55" t="n">
        <v>45</v>
      </c>
      <c r="C8233" s="7" t="n">
        <v>5</v>
      </c>
      <c r="D8233" s="7" t="n">
        <v>3</v>
      </c>
      <c r="E8233" s="7" t="n">
        <v>2</v>
      </c>
      <c r="F8233" s="7" t="n">
        <v>0</v>
      </c>
    </row>
    <row r="8234" spans="1:9">
      <c r="A8234" t="s">
        <v>4</v>
      </c>
      <c r="B8234" s="4" t="s">
        <v>5</v>
      </c>
      <c r="C8234" s="4" t="s">
        <v>7</v>
      </c>
      <c r="D8234" s="4" t="s">
        <v>7</v>
      </c>
      <c r="E8234" s="4" t="s">
        <v>10</v>
      </c>
      <c r="F8234" s="4" t="s">
        <v>9</v>
      </c>
    </row>
    <row r="8235" spans="1:9">
      <c r="A8235" t="n">
        <v>75493</v>
      </c>
      <c r="B8235" s="55" t="n">
        <v>45</v>
      </c>
      <c r="C8235" s="7" t="n">
        <v>11</v>
      </c>
      <c r="D8235" s="7" t="n">
        <v>3</v>
      </c>
      <c r="E8235" s="7" t="n">
        <v>40</v>
      </c>
      <c r="F8235" s="7" t="n">
        <v>0</v>
      </c>
    </row>
    <row r="8236" spans="1:9">
      <c r="A8236" t="s">
        <v>4</v>
      </c>
      <c r="B8236" s="4" t="s">
        <v>5</v>
      </c>
      <c r="C8236" s="4" t="s">
        <v>7</v>
      </c>
      <c r="D8236" s="4" t="s">
        <v>7</v>
      </c>
      <c r="E8236" s="4" t="s">
        <v>10</v>
      </c>
      <c r="F8236" s="4" t="s">
        <v>10</v>
      </c>
      <c r="G8236" s="4" t="s">
        <v>10</v>
      </c>
      <c r="H8236" s="4" t="s">
        <v>9</v>
      </c>
      <c r="I8236" s="4" t="s">
        <v>7</v>
      </c>
    </row>
    <row r="8237" spans="1:9">
      <c r="A8237" t="n">
        <v>75502</v>
      </c>
      <c r="B8237" s="55" t="n">
        <v>45</v>
      </c>
      <c r="C8237" s="7" t="n">
        <v>4</v>
      </c>
      <c r="D8237" s="7" t="n">
        <v>3</v>
      </c>
      <c r="E8237" s="7" t="n">
        <v>8.13000011444092</v>
      </c>
      <c r="F8237" s="7" t="n">
        <v>218.850006103516</v>
      </c>
      <c r="G8237" s="7" t="n">
        <v>352</v>
      </c>
      <c r="H8237" s="7" t="n">
        <v>30000</v>
      </c>
      <c r="I8237" s="7" t="n">
        <v>0</v>
      </c>
    </row>
    <row r="8238" spans="1:9">
      <c r="A8238" t="s">
        <v>4</v>
      </c>
      <c r="B8238" s="4" t="s">
        <v>5</v>
      </c>
      <c r="C8238" s="4" t="s">
        <v>7</v>
      </c>
      <c r="D8238" s="4" t="s">
        <v>9</v>
      </c>
    </row>
    <row r="8239" spans="1:9">
      <c r="A8239" t="n">
        <v>75520</v>
      </c>
      <c r="B8239" s="25" t="n">
        <v>58</v>
      </c>
      <c r="C8239" s="7" t="n">
        <v>255</v>
      </c>
      <c r="D8239" s="7" t="n">
        <v>0</v>
      </c>
    </row>
    <row r="8240" spans="1:9">
      <c r="A8240" t="s">
        <v>4</v>
      </c>
      <c r="B8240" s="4" t="s">
        <v>5</v>
      </c>
      <c r="C8240" s="4" t="s">
        <v>7</v>
      </c>
      <c r="D8240" s="4" t="s">
        <v>10</v>
      </c>
      <c r="E8240" s="4" t="s">
        <v>9</v>
      </c>
      <c r="F8240" s="4" t="s">
        <v>7</v>
      </c>
    </row>
    <row r="8241" spans="1:9">
      <c r="A8241" t="n">
        <v>75524</v>
      </c>
      <c r="B8241" s="13" t="n">
        <v>49</v>
      </c>
      <c r="C8241" s="7" t="n">
        <v>3</v>
      </c>
      <c r="D8241" s="7" t="n">
        <v>0.699999988079071</v>
      </c>
      <c r="E8241" s="7" t="n">
        <v>500</v>
      </c>
      <c r="F8241" s="7" t="n">
        <v>0</v>
      </c>
    </row>
    <row r="8242" spans="1:9">
      <c r="A8242" t="s">
        <v>4</v>
      </c>
      <c r="B8242" s="4" t="s">
        <v>5</v>
      </c>
      <c r="C8242" s="4" t="s">
        <v>7</v>
      </c>
      <c r="D8242" s="4" t="s">
        <v>9</v>
      </c>
      <c r="E8242" s="4" t="s">
        <v>12</v>
      </c>
    </row>
    <row r="8243" spans="1:9">
      <c r="A8243" t="n">
        <v>75533</v>
      </c>
      <c r="B8243" s="30" t="n">
        <v>51</v>
      </c>
      <c r="C8243" s="7" t="n">
        <v>4</v>
      </c>
      <c r="D8243" s="7" t="n">
        <v>24</v>
      </c>
      <c r="E8243" s="7" t="s">
        <v>169</v>
      </c>
    </row>
    <row r="8244" spans="1:9">
      <c r="A8244" t="s">
        <v>4</v>
      </c>
      <c r="B8244" s="4" t="s">
        <v>5</v>
      </c>
      <c r="C8244" s="4" t="s">
        <v>9</v>
      </c>
    </row>
    <row r="8245" spans="1:9">
      <c r="A8245" t="n">
        <v>75546</v>
      </c>
      <c r="B8245" s="26" t="n">
        <v>16</v>
      </c>
      <c r="C8245" s="7" t="n">
        <v>0</v>
      </c>
    </row>
    <row r="8246" spans="1:9">
      <c r="A8246" t="s">
        <v>4</v>
      </c>
      <c r="B8246" s="4" t="s">
        <v>5</v>
      </c>
      <c r="C8246" s="4" t="s">
        <v>9</v>
      </c>
      <c r="D8246" s="4" t="s">
        <v>7</v>
      </c>
      <c r="E8246" s="4" t="s">
        <v>11</v>
      </c>
      <c r="F8246" s="4" t="s">
        <v>52</v>
      </c>
      <c r="G8246" s="4" t="s">
        <v>7</v>
      </c>
      <c r="H8246" s="4" t="s">
        <v>7</v>
      </c>
      <c r="I8246" s="4" t="s">
        <v>7</v>
      </c>
      <c r="J8246" s="4" t="s">
        <v>11</v>
      </c>
      <c r="K8246" s="4" t="s">
        <v>52</v>
      </c>
      <c r="L8246" s="4" t="s">
        <v>7</v>
      </c>
      <c r="M8246" s="4" t="s">
        <v>7</v>
      </c>
      <c r="N8246" s="4" t="s">
        <v>7</v>
      </c>
      <c r="O8246" s="4" t="s">
        <v>11</v>
      </c>
      <c r="P8246" s="4" t="s">
        <v>52</v>
      </c>
      <c r="Q8246" s="4" t="s">
        <v>7</v>
      </c>
      <c r="R8246" s="4" t="s">
        <v>7</v>
      </c>
    </row>
    <row r="8247" spans="1:9">
      <c r="A8247" t="n">
        <v>75549</v>
      </c>
      <c r="B8247" s="31" t="n">
        <v>26</v>
      </c>
      <c r="C8247" s="7" t="n">
        <v>24</v>
      </c>
      <c r="D8247" s="7" t="n">
        <v>17</v>
      </c>
      <c r="E8247" s="7" t="n">
        <v>27332</v>
      </c>
      <c r="F8247" s="7" t="s">
        <v>839</v>
      </c>
      <c r="G8247" s="7" t="n">
        <v>2</v>
      </c>
      <c r="H8247" s="7" t="n">
        <v>3</v>
      </c>
      <c r="I8247" s="7" t="n">
        <v>17</v>
      </c>
      <c r="J8247" s="7" t="n">
        <v>27333</v>
      </c>
      <c r="K8247" s="7" t="s">
        <v>840</v>
      </c>
      <c r="L8247" s="7" t="n">
        <v>2</v>
      </c>
      <c r="M8247" s="7" t="n">
        <v>3</v>
      </c>
      <c r="N8247" s="7" t="n">
        <v>17</v>
      </c>
      <c r="O8247" s="7" t="n">
        <v>27334</v>
      </c>
      <c r="P8247" s="7" t="s">
        <v>841</v>
      </c>
      <c r="Q8247" s="7" t="n">
        <v>2</v>
      </c>
      <c r="R8247" s="7" t="n">
        <v>0</v>
      </c>
    </row>
    <row r="8248" spans="1:9">
      <c r="A8248" t="s">
        <v>4</v>
      </c>
      <c r="B8248" s="4" t="s">
        <v>5</v>
      </c>
    </row>
    <row r="8249" spans="1:9">
      <c r="A8249" t="n">
        <v>75761</v>
      </c>
      <c r="B8249" s="32" t="n">
        <v>28</v>
      </c>
    </row>
    <row r="8250" spans="1:9">
      <c r="A8250" t="s">
        <v>4</v>
      </c>
      <c r="B8250" s="4" t="s">
        <v>5</v>
      </c>
      <c r="C8250" s="4" t="s">
        <v>7</v>
      </c>
      <c r="D8250" s="4" t="s">
        <v>9</v>
      </c>
      <c r="E8250" s="4" t="s">
        <v>12</v>
      </c>
    </row>
    <row r="8251" spans="1:9">
      <c r="A8251" t="n">
        <v>75762</v>
      </c>
      <c r="B8251" s="30" t="n">
        <v>51</v>
      </c>
      <c r="C8251" s="7" t="n">
        <v>4</v>
      </c>
      <c r="D8251" s="7" t="n">
        <v>25</v>
      </c>
      <c r="E8251" s="7" t="s">
        <v>827</v>
      </c>
    </row>
    <row r="8252" spans="1:9">
      <c r="A8252" t="s">
        <v>4</v>
      </c>
      <c r="B8252" s="4" t="s">
        <v>5</v>
      </c>
      <c r="C8252" s="4" t="s">
        <v>9</v>
      </c>
    </row>
    <row r="8253" spans="1:9">
      <c r="A8253" t="n">
        <v>75775</v>
      </c>
      <c r="B8253" s="26" t="n">
        <v>16</v>
      </c>
      <c r="C8253" s="7" t="n">
        <v>0</v>
      </c>
    </row>
    <row r="8254" spans="1:9">
      <c r="A8254" t="s">
        <v>4</v>
      </c>
      <c r="B8254" s="4" t="s">
        <v>5</v>
      </c>
      <c r="C8254" s="4" t="s">
        <v>9</v>
      </c>
      <c r="D8254" s="4" t="s">
        <v>7</v>
      </c>
      <c r="E8254" s="4" t="s">
        <v>11</v>
      </c>
      <c r="F8254" s="4" t="s">
        <v>52</v>
      </c>
      <c r="G8254" s="4" t="s">
        <v>7</v>
      </c>
      <c r="H8254" s="4" t="s">
        <v>7</v>
      </c>
      <c r="I8254" s="4" t="s">
        <v>7</v>
      </c>
      <c r="J8254" s="4" t="s">
        <v>11</v>
      </c>
      <c r="K8254" s="4" t="s">
        <v>52</v>
      </c>
      <c r="L8254" s="4" t="s">
        <v>7</v>
      </c>
      <c r="M8254" s="4" t="s">
        <v>7</v>
      </c>
    </row>
    <row r="8255" spans="1:9">
      <c r="A8255" t="n">
        <v>75778</v>
      </c>
      <c r="B8255" s="31" t="n">
        <v>26</v>
      </c>
      <c r="C8255" s="7" t="n">
        <v>25</v>
      </c>
      <c r="D8255" s="7" t="n">
        <v>17</v>
      </c>
      <c r="E8255" s="7" t="n">
        <v>34321</v>
      </c>
      <c r="F8255" s="7" t="s">
        <v>842</v>
      </c>
      <c r="G8255" s="7" t="n">
        <v>2</v>
      </c>
      <c r="H8255" s="7" t="n">
        <v>3</v>
      </c>
      <c r="I8255" s="7" t="n">
        <v>17</v>
      </c>
      <c r="J8255" s="7" t="n">
        <v>34322</v>
      </c>
      <c r="K8255" s="7" t="s">
        <v>843</v>
      </c>
      <c r="L8255" s="7" t="n">
        <v>2</v>
      </c>
      <c r="M8255" s="7" t="n">
        <v>0</v>
      </c>
    </row>
    <row r="8256" spans="1:9">
      <c r="A8256" t="s">
        <v>4</v>
      </c>
      <c r="B8256" s="4" t="s">
        <v>5</v>
      </c>
    </row>
    <row r="8257" spans="1:18">
      <c r="A8257" t="n">
        <v>75944</v>
      </c>
      <c r="B8257" s="32" t="n">
        <v>28</v>
      </c>
    </row>
    <row r="8258" spans="1:18">
      <c r="A8258" t="s">
        <v>4</v>
      </c>
      <c r="B8258" s="4" t="s">
        <v>5</v>
      </c>
      <c r="C8258" s="4" t="s">
        <v>9</v>
      </c>
      <c r="D8258" s="4" t="s">
        <v>9</v>
      </c>
      <c r="E8258" s="4" t="s">
        <v>9</v>
      </c>
    </row>
    <row r="8259" spans="1:18">
      <c r="A8259" t="n">
        <v>75945</v>
      </c>
      <c r="B8259" s="63" t="n">
        <v>61</v>
      </c>
      <c r="C8259" s="7" t="n">
        <v>24</v>
      </c>
      <c r="D8259" s="7" t="n">
        <v>65533</v>
      </c>
      <c r="E8259" s="7" t="n">
        <v>1000</v>
      </c>
    </row>
    <row r="8260" spans="1:18">
      <c r="A8260" t="s">
        <v>4</v>
      </c>
      <c r="B8260" s="4" t="s">
        <v>5</v>
      </c>
      <c r="C8260" s="4" t="s">
        <v>7</v>
      </c>
      <c r="D8260" s="4" t="s">
        <v>9</v>
      </c>
      <c r="E8260" s="4" t="s">
        <v>12</v>
      </c>
    </row>
    <row r="8261" spans="1:18">
      <c r="A8261" t="n">
        <v>75952</v>
      </c>
      <c r="B8261" s="30" t="n">
        <v>51</v>
      </c>
      <c r="C8261" s="7" t="n">
        <v>4</v>
      </c>
      <c r="D8261" s="7" t="n">
        <v>24</v>
      </c>
      <c r="E8261" s="7" t="s">
        <v>169</v>
      </c>
    </row>
    <row r="8262" spans="1:18">
      <c r="A8262" t="s">
        <v>4</v>
      </c>
      <c r="B8262" s="4" t="s">
        <v>5</v>
      </c>
      <c r="C8262" s="4" t="s">
        <v>9</v>
      </c>
    </row>
    <row r="8263" spans="1:18">
      <c r="A8263" t="n">
        <v>75965</v>
      </c>
      <c r="B8263" s="26" t="n">
        <v>16</v>
      </c>
      <c r="C8263" s="7" t="n">
        <v>0</v>
      </c>
    </row>
    <row r="8264" spans="1:18">
      <c r="A8264" t="s">
        <v>4</v>
      </c>
      <c r="B8264" s="4" t="s">
        <v>5</v>
      </c>
      <c r="C8264" s="4" t="s">
        <v>9</v>
      </c>
      <c r="D8264" s="4" t="s">
        <v>7</v>
      </c>
      <c r="E8264" s="4" t="s">
        <v>11</v>
      </c>
      <c r="F8264" s="4" t="s">
        <v>52</v>
      </c>
      <c r="G8264" s="4" t="s">
        <v>7</v>
      </c>
      <c r="H8264" s="4" t="s">
        <v>7</v>
      </c>
      <c r="I8264" s="4" t="s">
        <v>7</v>
      </c>
      <c r="J8264" s="4" t="s">
        <v>11</v>
      </c>
      <c r="K8264" s="4" t="s">
        <v>52</v>
      </c>
      <c r="L8264" s="4" t="s">
        <v>7</v>
      </c>
      <c r="M8264" s="4" t="s">
        <v>7</v>
      </c>
    </row>
    <row r="8265" spans="1:18">
      <c r="A8265" t="n">
        <v>75968</v>
      </c>
      <c r="B8265" s="31" t="n">
        <v>26</v>
      </c>
      <c r="C8265" s="7" t="n">
        <v>24</v>
      </c>
      <c r="D8265" s="7" t="n">
        <v>17</v>
      </c>
      <c r="E8265" s="7" t="n">
        <v>27335</v>
      </c>
      <c r="F8265" s="7" t="s">
        <v>844</v>
      </c>
      <c r="G8265" s="7" t="n">
        <v>2</v>
      </c>
      <c r="H8265" s="7" t="n">
        <v>3</v>
      </c>
      <c r="I8265" s="7" t="n">
        <v>17</v>
      </c>
      <c r="J8265" s="7" t="n">
        <v>27336</v>
      </c>
      <c r="K8265" s="7" t="s">
        <v>845</v>
      </c>
      <c r="L8265" s="7" t="n">
        <v>2</v>
      </c>
      <c r="M8265" s="7" t="n">
        <v>0</v>
      </c>
    </row>
    <row r="8266" spans="1:18">
      <c r="A8266" t="s">
        <v>4</v>
      </c>
      <c r="B8266" s="4" t="s">
        <v>5</v>
      </c>
    </row>
    <row r="8267" spans="1:18">
      <c r="A8267" t="n">
        <v>76076</v>
      </c>
      <c r="B8267" s="32" t="n">
        <v>28</v>
      </c>
    </row>
    <row r="8268" spans="1:18">
      <c r="A8268" t="s">
        <v>4</v>
      </c>
      <c r="B8268" s="4" t="s">
        <v>5</v>
      </c>
      <c r="C8268" s="4" t="s">
        <v>9</v>
      </c>
      <c r="D8268" s="4" t="s">
        <v>10</v>
      </c>
      <c r="E8268" s="4" t="s">
        <v>10</v>
      </c>
      <c r="F8268" s="4" t="s">
        <v>10</v>
      </c>
      <c r="G8268" s="4" t="s">
        <v>9</v>
      </c>
      <c r="H8268" s="4" t="s">
        <v>9</v>
      </c>
    </row>
    <row r="8269" spans="1:18">
      <c r="A8269" t="n">
        <v>76077</v>
      </c>
      <c r="B8269" s="65" t="n">
        <v>60</v>
      </c>
      <c r="C8269" s="7" t="n">
        <v>24</v>
      </c>
      <c r="D8269" s="7" t="n">
        <v>0</v>
      </c>
      <c r="E8269" s="7" t="n">
        <v>-10</v>
      </c>
      <c r="F8269" s="7" t="n">
        <v>0</v>
      </c>
      <c r="G8269" s="7" t="n">
        <v>500</v>
      </c>
      <c r="H8269" s="7" t="n">
        <v>0</v>
      </c>
    </row>
    <row r="8270" spans="1:18">
      <c r="A8270" t="s">
        <v>4</v>
      </c>
      <c r="B8270" s="4" t="s">
        <v>5</v>
      </c>
      <c r="C8270" s="4" t="s">
        <v>9</v>
      </c>
    </row>
    <row r="8271" spans="1:18">
      <c r="A8271" t="n">
        <v>76096</v>
      </c>
      <c r="B8271" s="26" t="n">
        <v>16</v>
      </c>
      <c r="C8271" s="7" t="n">
        <v>500</v>
      </c>
    </row>
    <row r="8272" spans="1:18">
      <c r="A8272" t="s">
        <v>4</v>
      </c>
      <c r="B8272" s="4" t="s">
        <v>5</v>
      </c>
      <c r="C8272" s="4" t="s">
        <v>7</v>
      </c>
      <c r="D8272" s="4" t="s">
        <v>9</v>
      </c>
      <c r="E8272" s="4" t="s">
        <v>12</v>
      </c>
    </row>
    <row r="8273" spans="1:13">
      <c r="A8273" t="n">
        <v>76099</v>
      </c>
      <c r="B8273" s="30" t="n">
        <v>51</v>
      </c>
      <c r="C8273" s="7" t="n">
        <v>4</v>
      </c>
      <c r="D8273" s="7" t="n">
        <v>24</v>
      </c>
      <c r="E8273" s="7" t="s">
        <v>169</v>
      </c>
    </row>
    <row r="8274" spans="1:13">
      <c r="A8274" t="s">
        <v>4</v>
      </c>
      <c r="B8274" s="4" t="s">
        <v>5</v>
      </c>
      <c r="C8274" s="4" t="s">
        <v>9</v>
      </c>
    </row>
    <row r="8275" spans="1:13">
      <c r="A8275" t="n">
        <v>76112</v>
      </c>
      <c r="B8275" s="26" t="n">
        <v>16</v>
      </c>
      <c r="C8275" s="7" t="n">
        <v>0</v>
      </c>
    </row>
    <row r="8276" spans="1:13">
      <c r="A8276" t="s">
        <v>4</v>
      </c>
      <c r="B8276" s="4" t="s">
        <v>5</v>
      </c>
      <c r="C8276" s="4" t="s">
        <v>9</v>
      </c>
      <c r="D8276" s="4" t="s">
        <v>7</v>
      </c>
      <c r="E8276" s="4" t="s">
        <v>11</v>
      </c>
      <c r="F8276" s="4" t="s">
        <v>52</v>
      </c>
      <c r="G8276" s="4" t="s">
        <v>7</v>
      </c>
      <c r="H8276" s="4" t="s">
        <v>7</v>
      </c>
    </row>
    <row r="8277" spans="1:13">
      <c r="A8277" t="n">
        <v>76115</v>
      </c>
      <c r="B8277" s="31" t="n">
        <v>26</v>
      </c>
      <c r="C8277" s="7" t="n">
        <v>24</v>
      </c>
      <c r="D8277" s="7" t="n">
        <v>17</v>
      </c>
      <c r="E8277" s="7" t="n">
        <v>27337</v>
      </c>
      <c r="F8277" s="7" t="s">
        <v>846</v>
      </c>
      <c r="G8277" s="7" t="n">
        <v>2</v>
      </c>
      <c r="H8277" s="7" t="n">
        <v>0</v>
      </c>
    </row>
    <row r="8278" spans="1:13">
      <c r="A8278" t="s">
        <v>4</v>
      </c>
      <c r="B8278" s="4" t="s">
        <v>5</v>
      </c>
    </row>
    <row r="8279" spans="1:13">
      <c r="A8279" t="n">
        <v>76155</v>
      </c>
      <c r="B8279" s="32" t="n">
        <v>28</v>
      </c>
    </row>
    <row r="8280" spans="1:13">
      <c r="A8280" t="s">
        <v>4</v>
      </c>
      <c r="B8280" s="4" t="s">
        <v>5</v>
      </c>
      <c r="C8280" s="4" t="s">
        <v>7</v>
      </c>
      <c r="D8280" s="4" t="s">
        <v>9</v>
      </c>
      <c r="E8280" s="4" t="s">
        <v>12</v>
      </c>
    </row>
    <row r="8281" spans="1:13">
      <c r="A8281" t="n">
        <v>76156</v>
      </c>
      <c r="B8281" s="30" t="n">
        <v>51</v>
      </c>
      <c r="C8281" s="7" t="n">
        <v>4</v>
      </c>
      <c r="D8281" s="7" t="n">
        <v>25</v>
      </c>
      <c r="E8281" s="7" t="s">
        <v>847</v>
      </c>
    </row>
    <row r="8282" spans="1:13">
      <c r="A8282" t="s">
        <v>4</v>
      </c>
      <c r="B8282" s="4" t="s">
        <v>5</v>
      </c>
      <c r="C8282" s="4" t="s">
        <v>9</v>
      </c>
    </row>
    <row r="8283" spans="1:13">
      <c r="A8283" t="n">
        <v>76169</v>
      </c>
      <c r="B8283" s="26" t="n">
        <v>16</v>
      </c>
      <c r="C8283" s="7" t="n">
        <v>0</v>
      </c>
    </row>
    <row r="8284" spans="1:13">
      <c r="A8284" t="s">
        <v>4</v>
      </c>
      <c r="B8284" s="4" t="s">
        <v>5</v>
      </c>
      <c r="C8284" s="4" t="s">
        <v>9</v>
      </c>
      <c r="D8284" s="4" t="s">
        <v>7</v>
      </c>
      <c r="E8284" s="4" t="s">
        <v>11</v>
      </c>
      <c r="F8284" s="4" t="s">
        <v>52</v>
      </c>
      <c r="G8284" s="4" t="s">
        <v>7</v>
      </c>
      <c r="H8284" s="4" t="s">
        <v>7</v>
      </c>
    </row>
    <row r="8285" spans="1:13">
      <c r="A8285" t="n">
        <v>76172</v>
      </c>
      <c r="B8285" s="31" t="n">
        <v>26</v>
      </c>
      <c r="C8285" s="7" t="n">
        <v>25</v>
      </c>
      <c r="D8285" s="7" t="n">
        <v>17</v>
      </c>
      <c r="E8285" s="7" t="n">
        <v>34323</v>
      </c>
      <c r="F8285" s="7" t="s">
        <v>848</v>
      </c>
      <c r="G8285" s="7" t="n">
        <v>2</v>
      </c>
      <c r="H8285" s="7" t="n">
        <v>0</v>
      </c>
    </row>
    <row r="8286" spans="1:13">
      <c r="A8286" t="s">
        <v>4</v>
      </c>
      <c r="B8286" s="4" t="s">
        <v>5</v>
      </c>
    </row>
    <row r="8287" spans="1:13">
      <c r="A8287" t="n">
        <v>76270</v>
      </c>
      <c r="B8287" s="32" t="n">
        <v>28</v>
      </c>
    </row>
    <row r="8288" spans="1:13">
      <c r="A8288" t="s">
        <v>4</v>
      </c>
      <c r="B8288" s="4" t="s">
        <v>5</v>
      </c>
      <c r="C8288" s="4" t="s">
        <v>9</v>
      </c>
      <c r="D8288" s="4" t="s">
        <v>7</v>
      </c>
    </row>
    <row r="8289" spans="1:8">
      <c r="A8289" t="n">
        <v>76271</v>
      </c>
      <c r="B8289" s="60" t="n">
        <v>89</v>
      </c>
      <c r="C8289" s="7" t="n">
        <v>65533</v>
      </c>
      <c r="D8289" s="7" t="n">
        <v>1</v>
      </c>
    </row>
    <row r="8290" spans="1:8">
      <c r="A8290" t="s">
        <v>4</v>
      </c>
      <c r="B8290" s="4" t="s">
        <v>5</v>
      </c>
      <c r="C8290" s="4" t="s">
        <v>7</v>
      </c>
      <c r="D8290" s="4" t="s">
        <v>9</v>
      </c>
      <c r="E8290" s="4" t="s">
        <v>10</v>
      </c>
    </row>
    <row r="8291" spans="1:8">
      <c r="A8291" t="n">
        <v>76275</v>
      </c>
      <c r="B8291" s="25" t="n">
        <v>58</v>
      </c>
      <c r="C8291" s="7" t="n">
        <v>101</v>
      </c>
      <c r="D8291" s="7" t="n">
        <v>500</v>
      </c>
      <c r="E8291" s="7" t="n">
        <v>1</v>
      </c>
    </row>
    <row r="8292" spans="1:8">
      <c r="A8292" t="s">
        <v>4</v>
      </c>
      <c r="B8292" s="4" t="s">
        <v>5</v>
      </c>
      <c r="C8292" s="4" t="s">
        <v>7</v>
      </c>
      <c r="D8292" s="4" t="s">
        <v>9</v>
      </c>
    </row>
    <row r="8293" spans="1:8">
      <c r="A8293" t="n">
        <v>76283</v>
      </c>
      <c r="B8293" s="25" t="n">
        <v>58</v>
      </c>
      <c r="C8293" s="7" t="n">
        <v>254</v>
      </c>
      <c r="D8293" s="7" t="n">
        <v>0</v>
      </c>
    </row>
    <row r="8294" spans="1:8">
      <c r="A8294" t="s">
        <v>4</v>
      </c>
      <c r="B8294" s="4" t="s">
        <v>5</v>
      </c>
      <c r="C8294" s="4" t="s">
        <v>7</v>
      </c>
      <c r="D8294" s="4" t="s">
        <v>7</v>
      </c>
      <c r="E8294" s="4" t="s">
        <v>10</v>
      </c>
      <c r="F8294" s="4" t="s">
        <v>10</v>
      </c>
      <c r="G8294" s="4" t="s">
        <v>10</v>
      </c>
      <c r="H8294" s="4" t="s">
        <v>9</v>
      </c>
    </row>
    <row r="8295" spans="1:8">
      <c r="A8295" t="n">
        <v>76287</v>
      </c>
      <c r="B8295" s="55" t="n">
        <v>45</v>
      </c>
      <c r="C8295" s="7" t="n">
        <v>2</v>
      </c>
      <c r="D8295" s="7" t="n">
        <v>3</v>
      </c>
      <c r="E8295" s="7" t="n">
        <v>15.0699996948242</v>
      </c>
      <c r="F8295" s="7" t="n">
        <v>1.13999998569489</v>
      </c>
      <c r="G8295" s="7" t="n">
        <v>-25.75</v>
      </c>
      <c r="H8295" s="7" t="n">
        <v>0</v>
      </c>
    </row>
    <row r="8296" spans="1:8">
      <c r="A8296" t="s">
        <v>4</v>
      </c>
      <c r="B8296" s="4" t="s">
        <v>5</v>
      </c>
      <c r="C8296" s="4" t="s">
        <v>7</v>
      </c>
      <c r="D8296" s="4" t="s">
        <v>7</v>
      </c>
      <c r="E8296" s="4" t="s">
        <v>10</v>
      </c>
      <c r="F8296" s="4" t="s">
        <v>10</v>
      </c>
      <c r="G8296" s="4" t="s">
        <v>10</v>
      </c>
      <c r="H8296" s="4" t="s">
        <v>9</v>
      </c>
      <c r="I8296" s="4" t="s">
        <v>7</v>
      </c>
    </row>
    <row r="8297" spans="1:8">
      <c r="A8297" t="n">
        <v>76304</v>
      </c>
      <c r="B8297" s="55" t="n">
        <v>45</v>
      </c>
      <c r="C8297" s="7" t="n">
        <v>4</v>
      </c>
      <c r="D8297" s="7" t="n">
        <v>3</v>
      </c>
      <c r="E8297" s="7" t="n">
        <v>1.75999999046326</v>
      </c>
      <c r="F8297" s="7" t="n">
        <v>317.5</v>
      </c>
      <c r="G8297" s="7" t="n">
        <v>0</v>
      </c>
      <c r="H8297" s="7" t="n">
        <v>0</v>
      </c>
      <c r="I8297" s="7" t="n">
        <v>0</v>
      </c>
    </row>
    <row r="8298" spans="1:8">
      <c r="A8298" t="s">
        <v>4</v>
      </c>
      <c r="B8298" s="4" t="s">
        <v>5</v>
      </c>
      <c r="C8298" s="4" t="s">
        <v>7</v>
      </c>
      <c r="D8298" s="4" t="s">
        <v>7</v>
      </c>
      <c r="E8298" s="4" t="s">
        <v>10</v>
      </c>
      <c r="F8298" s="4" t="s">
        <v>9</v>
      </c>
    </row>
    <row r="8299" spans="1:8">
      <c r="A8299" t="n">
        <v>76322</v>
      </c>
      <c r="B8299" s="55" t="n">
        <v>45</v>
      </c>
      <c r="C8299" s="7" t="n">
        <v>5</v>
      </c>
      <c r="D8299" s="7" t="n">
        <v>3</v>
      </c>
      <c r="E8299" s="7" t="n">
        <v>3.59999990463257</v>
      </c>
      <c r="F8299" s="7" t="n">
        <v>0</v>
      </c>
    </row>
    <row r="8300" spans="1:8">
      <c r="A8300" t="s">
        <v>4</v>
      </c>
      <c r="B8300" s="4" t="s">
        <v>5</v>
      </c>
      <c r="C8300" s="4" t="s">
        <v>7</v>
      </c>
      <c r="D8300" s="4" t="s">
        <v>7</v>
      </c>
      <c r="E8300" s="4" t="s">
        <v>10</v>
      </c>
      <c r="F8300" s="4" t="s">
        <v>9</v>
      </c>
    </row>
    <row r="8301" spans="1:8">
      <c r="A8301" t="n">
        <v>76331</v>
      </c>
      <c r="B8301" s="55" t="n">
        <v>45</v>
      </c>
      <c r="C8301" s="7" t="n">
        <v>5</v>
      </c>
      <c r="D8301" s="7" t="n">
        <v>3</v>
      </c>
      <c r="E8301" s="7" t="n">
        <v>3.29999995231628</v>
      </c>
      <c r="F8301" s="7" t="n">
        <v>30000</v>
      </c>
    </row>
    <row r="8302" spans="1:8">
      <c r="A8302" t="s">
        <v>4</v>
      </c>
      <c r="B8302" s="4" t="s">
        <v>5</v>
      </c>
      <c r="C8302" s="4" t="s">
        <v>7</v>
      </c>
      <c r="D8302" s="4" t="s">
        <v>7</v>
      </c>
      <c r="E8302" s="4" t="s">
        <v>10</v>
      </c>
      <c r="F8302" s="4" t="s">
        <v>9</v>
      </c>
    </row>
    <row r="8303" spans="1:8">
      <c r="A8303" t="n">
        <v>76340</v>
      </c>
      <c r="B8303" s="55" t="n">
        <v>45</v>
      </c>
      <c r="C8303" s="7" t="n">
        <v>11</v>
      </c>
      <c r="D8303" s="7" t="n">
        <v>3</v>
      </c>
      <c r="E8303" s="7" t="n">
        <v>40</v>
      </c>
      <c r="F8303" s="7" t="n">
        <v>0</v>
      </c>
    </row>
    <row r="8304" spans="1:8">
      <c r="A8304" t="s">
        <v>4</v>
      </c>
      <c r="B8304" s="4" t="s">
        <v>5</v>
      </c>
      <c r="C8304" s="4" t="s">
        <v>9</v>
      </c>
      <c r="D8304" s="4" t="s">
        <v>10</v>
      </c>
      <c r="E8304" s="4" t="s">
        <v>10</v>
      </c>
      <c r="F8304" s="4" t="s">
        <v>10</v>
      </c>
      <c r="G8304" s="4" t="s">
        <v>9</v>
      </c>
      <c r="H8304" s="4" t="s">
        <v>9</v>
      </c>
    </row>
    <row r="8305" spans="1:9">
      <c r="A8305" t="n">
        <v>76349</v>
      </c>
      <c r="B8305" s="65" t="n">
        <v>60</v>
      </c>
      <c r="C8305" s="7" t="n">
        <v>24</v>
      </c>
      <c r="D8305" s="7" t="n">
        <v>0</v>
      </c>
      <c r="E8305" s="7" t="n">
        <v>0</v>
      </c>
      <c r="F8305" s="7" t="n">
        <v>0</v>
      </c>
      <c r="G8305" s="7" t="n">
        <v>0</v>
      </c>
      <c r="H8305" s="7" t="n">
        <v>0</v>
      </c>
    </row>
    <row r="8306" spans="1:9">
      <c r="A8306" t="s">
        <v>4</v>
      </c>
      <c r="B8306" s="4" t="s">
        <v>5</v>
      </c>
      <c r="C8306" s="4" t="s">
        <v>7</v>
      </c>
      <c r="D8306" s="4" t="s">
        <v>9</v>
      </c>
    </row>
    <row r="8307" spans="1:9">
      <c r="A8307" t="n">
        <v>76368</v>
      </c>
      <c r="B8307" s="25" t="n">
        <v>58</v>
      </c>
      <c r="C8307" s="7" t="n">
        <v>255</v>
      </c>
      <c r="D8307" s="7" t="n">
        <v>0</v>
      </c>
    </row>
    <row r="8308" spans="1:9">
      <c r="A8308" t="s">
        <v>4</v>
      </c>
      <c r="B8308" s="4" t="s">
        <v>5</v>
      </c>
      <c r="C8308" s="4" t="s">
        <v>7</v>
      </c>
      <c r="D8308" s="4" t="s">
        <v>9</v>
      </c>
      <c r="E8308" s="4" t="s">
        <v>12</v>
      </c>
    </row>
    <row r="8309" spans="1:9">
      <c r="A8309" t="n">
        <v>76372</v>
      </c>
      <c r="B8309" s="30" t="n">
        <v>51</v>
      </c>
      <c r="C8309" s="7" t="n">
        <v>4</v>
      </c>
      <c r="D8309" s="7" t="n">
        <v>0</v>
      </c>
      <c r="E8309" s="7" t="s">
        <v>358</v>
      </c>
    </row>
    <row r="8310" spans="1:9">
      <c r="A8310" t="s">
        <v>4</v>
      </c>
      <c r="B8310" s="4" t="s">
        <v>5</v>
      </c>
      <c r="C8310" s="4" t="s">
        <v>9</v>
      </c>
    </row>
    <row r="8311" spans="1:9">
      <c r="A8311" t="n">
        <v>76385</v>
      </c>
      <c r="B8311" s="26" t="n">
        <v>16</v>
      </c>
      <c r="C8311" s="7" t="n">
        <v>0</v>
      </c>
    </row>
    <row r="8312" spans="1:9">
      <c r="A8312" t="s">
        <v>4</v>
      </c>
      <c r="B8312" s="4" t="s">
        <v>5</v>
      </c>
      <c r="C8312" s="4" t="s">
        <v>9</v>
      </c>
      <c r="D8312" s="4" t="s">
        <v>7</v>
      </c>
      <c r="E8312" s="4" t="s">
        <v>11</v>
      </c>
      <c r="F8312" s="4" t="s">
        <v>52</v>
      </c>
      <c r="G8312" s="4" t="s">
        <v>7</v>
      </c>
      <c r="H8312" s="4" t="s">
        <v>7</v>
      </c>
      <c r="I8312" s="4" t="s">
        <v>7</v>
      </c>
      <c r="J8312" s="4" t="s">
        <v>11</v>
      </c>
      <c r="K8312" s="4" t="s">
        <v>52</v>
      </c>
      <c r="L8312" s="4" t="s">
        <v>7</v>
      </c>
      <c r="M8312" s="4" t="s">
        <v>7</v>
      </c>
      <c r="N8312" s="4" t="s">
        <v>7</v>
      </c>
      <c r="O8312" s="4" t="s">
        <v>11</v>
      </c>
      <c r="P8312" s="4" t="s">
        <v>52</v>
      </c>
      <c r="Q8312" s="4" t="s">
        <v>7</v>
      </c>
      <c r="R8312" s="4" t="s">
        <v>7</v>
      </c>
    </row>
    <row r="8313" spans="1:9">
      <c r="A8313" t="n">
        <v>76388</v>
      </c>
      <c r="B8313" s="31" t="n">
        <v>26</v>
      </c>
      <c r="C8313" s="7" t="n">
        <v>0</v>
      </c>
      <c r="D8313" s="7" t="n">
        <v>17</v>
      </c>
      <c r="E8313" s="7" t="n">
        <v>62131</v>
      </c>
      <c r="F8313" s="7" t="s">
        <v>849</v>
      </c>
      <c r="G8313" s="7" t="n">
        <v>2</v>
      </c>
      <c r="H8313" s="7" t="n">
        <v>3</v>
      </c>
      <c r="I8313" s="7" t="n">
        <v>17</v>
      </c>
      <c r="J8313" s="7" t="n">
        <v>62132</v>
      </c>
      <c r="K8313" s="7" t="s">
        <v>850</v>
      </c>
      <c r="L8313" s="7" t="n">
        <v>2</v>
      </c>
      <c r="M8313" s="7" t="n">
        <v>3</v>
      </c>
      <c r="N8313" s="7" t="n">
        <v>17</v>
      </c>
      <c r="O8313" s="7" t="n">
        <v>62133</v>
      </c>
      <c r="P8313" s="7" t="s">
        <v>851</v>
      </c>
      <c r="Q8313" s="7" t="n">
        <v>2</v>
      </c>
      <c r="R8313" s="7" t="n">
        <v>0</v>
      </c>
    </row>
    <row r="8314" spans="1:9">
      <c r="A8314" t="s">
        <v>4</v>
      </c>
      <c r="B8314" s="4" t="s">
        <v>5</v>
      </c>
    </row>
    <row r="8315" spans="1:9">
      <c r="A8315" t="n">
        <v>76534</v>
      </c>
      <c r="B8315" s="32" t="n">
        <v>28</v>
      </c>
    </row>
    <row r="8316" spans="1:9">
      <c r="A8316" t="s">
        <v>4</v>
      </c>
      <c r="B8316" s="4" t="s">
        <v>5</v>
      </c>
      <c r="C8316" s="4" t="s">
        <v>9</v>
      </c>
      <c r="D8316" s="4" t="s">
        <v>7</v>
      </c>
      <c r="E8316" s="4" t="s">
        <v>10</v>
      </c>
      <c r="F8316" s="4" t="s">
        <v>9</v>
      </c>
    </row>
    <row r="8317" spans="1:9">
      <c r="A8317" t="n">
        <v>76535</v>
      </c>
      <c r="B8317" s="47" t="n">
        <v>59</v>
      </c>
      <c r="C8317" s="7" t="n">
        <v>0</v>
      </c>
      <c r="D8317" s="7" t="n">
        <v>8</v>
      </c>
      <c r="E8317" s="7" t="n">
        <v>0.150000005960464</v>
      </c>
      <c r="F8317" s="7" t="n">
        <v>0</v>
      </c>
    </row>
    <row r="8318" spans="1:9">
      <c r="A8318" t="s">
        <v>4</v>
      </c>
      <c r="B8318" s="4" t="s">
        <v>5</v>
      </c>
      <c r="C8318" s="4" t="s">
        <v>9</v>
      </c>
    </row>
    <row r="8319" spans="1:9">
      <c r="A8319" t="n">
        <v>76545</v>
      </c>
      <c r="B8319" s="26" t="n">
        <v>16</v>
      </c>
      <c r="C8319" s="7" t="n">
        <v>1200</v>
      </c>
    </row>
    <row r="8320" spans="1:9">
      <c r="A8320" t="s">
        <v>4</v>
      </c>
      <c r="B8320" s="4" t="s">
        <v>5</v>
      </c>
      <c r="C8320" s="4" t="s">
        <v>9</v>
      </c>
      <c r="D8320" s="4" t="s">
        <v>7</v>
      </c>
      <c r="E8320" s="4" t="s">
        <v>10</v>
      </c>
      <c r="F8320" s="4" t="s">
        <v>9</v>
      </c>
    </row>
    <row r="8321" spans="1:18">
      <c r="A8321" t="n">
        <v>76548</v>
      </c>
      <c r="B8321" s="47" t="n">
        <v>59</v>
      </c>
      <c r="C8321" s="7" t="n">
        <v>0</v>
      </c>
      <c r="D8321" s="7" t="n">
        <v>255</v>
      </c>
      <c r="E8321" s="7" t="n">
        <v>0</v>
      </c>
      <c r="F8321" s="7" t="n">
        <v>0</v>
      </c>
    </row>
    <row r="8322" spans="1:18">
      <c r="A8322" t="s">
        <v>4</v>
      </c>
      <c r="B8322" s="4" t="s">
        <v>5</v>
      </c>
      <c r="C8322" s="4" t="s">
        <v>9</v>
      </c>
    </row>
    <row r="8323" spans="1:18">
      <c r="A8323" t="n">
        <v>76558</v>
      </c>
      <c r="B8323" s="26" t="n">
        <v>16</v>
      </c>
      <c r="C8323" s="7" t="n">
        <v>300</v>
      </c>
    </row>
    <row r="8324" spans="1:18">
      <c r="A8324" t="s">
        <v>4</v>
      </c>
      <c r="B8324" s="4" t="s">
        <v>5</v>
      </c>
      <c r="C8324" s="4" t="s">
        <v>7</v>
      </c>
      <c r="D8324" s="4" t="s">
        <v>9</v>
      </c>
      <c r="E8324" s="4" t="s">
        <v>12</v>
      </c>
    </row>
    <row r="8325" spans="1:18">
      <c r="A8325" t="n">
        <v>76561</v>
      </c>
      <c r="B8325" s="30" t="n">
        <v>51</v>
      </c>
      <c r="C8325" s="7" t="n">
        <v>4</v>
      </c>
      <c r="D8325" s="7" t="n">
        <v>0</v>
      </c>
      <c r="E8325" s="7" t="s">
        <v>287</v>
      </c>
    </row>
    <row r="8326" spans="1:18">
      <c r="A8326" t="s">
        <v>4</v>
      </c>
      <c r="B8326" s="4" t="s">
        <v>5</v>
      </c>
      <c r="C8326" s="4" t="s">
        <v>9</v>
      </c>
    </row>
    <row r="8327" spans="1:18">
      <c r="A8327" t="n">
        <v>76575</v>
      </c>
      <c r="B8327" s="26" t="n">
        <v>16</v>
      </c>
      <c r="C8327" s="7" t="n">
        <v>0</v>
      </c>
    </row>
    <row r="8328" spans="1:18">
      <c r="A8328" t="s">
        <v>4</v>
      </c>
      <c r="B8328" s="4" t="s">
        <v>5</v>
      </c>
      <c r="C8328" s="4" t="s">
        <v>9</v>
      </c>
      <c r="D8328" s="4" t="s">
        <v>7</v>
      </c>
      <c r="E8328" s="4" t="s">
        <v>11</v>
      </c>
      <c r="F8328" s="4" t="s">
        <v>52</v>
      </c>
      <c r="G8328" s="4" t="s">
        <v>7</v>
      </c>
      <c r="H8328" s="4" t="s">
        <v>7</v>
      </c>
      <c r="I8328" s="4" t="s">
        <v>7</v>
      </c>
      <c r="J8328" s="4" t="s">
        <v>11</v>
      </c>
      <c r="K8328" s="4" t="s">
        <v>52</v>
      </c>
      <c r="L8328" s="4" t="s">
        <v>7</v>
      </c>
      <c r="M8328" s="4" t="s">
        <v>7</v>
      </c>
    </row>
    <row r="8329" spans="1:18">
      <c r="A8329" t="n">
        <v>76578</v>
      </c>
      <c r="B8329" s="31" t="n">
        <v>26</v>
      </c>
      <c r="C8329" s="7" t="n">
        <v>0</v>
      </c>
      <c r="D8329" s="7" t="n">
        <v>17</v>
      </c>
      <c r="E8329" s="7" t="n">
        <v>62134</v>
      </c>
      <c r="F8329" s="7" t="s">
        <v>852</v>
      </c>
      <c r="G8329" s="7" t="n">
        <v>2</v>
      </c>
      <c r="H8329" s="7" t="n">
        <v>3</v>
      </c>
      <c r="I8329" s="7" t="n">
        <v>17</v>
      </c>
      <c r="J8329" s="7" t="n">
        <v>62135</v>
      </c>
      <c r="K8329" s="7" t="s">
        <v>853</v>
      </c>
      <c r="L8329" s="7" t="n">
        <v>2</v>
      </c>
      <c r="M8329" s="7" t="n">
        <v>0</v>
      </c>
    </row>
    <row r="8330" spans="1:18">
      <c r="A8330" t="s">
        <v>4</v>
      </c>
      <c r="B8330" s="4" t="s">
        <v>5</v>
      </c>
    </row>
    <row r="8331" spans="1:18">
      <c r="A8331" t="n">
        <v>76731</v>
      </c>
      <c r="B8331" s="32" t="n">
        <v>28</v>
      </c>
    </row>
    <row r="8332" spans="1:18">
      <c r="A8332" t="s">
        <v>4</v>
      </c>
      <c r="B8332" s="4" t="s">
        <v>5</v>
      </c>
      <c r="C8332" s="4" t="s">
        <v>7</v>
      </c>
      <c r="D8332" s="4" t="s">
        <v>9</v>
      </c>
      <c r="E8332" s="4" t="s">
        <v>12</v>
      </c>
      <c r="F8332" s="4" t="s">
        <v>12</v>
      </c>
      <c r="G8332" s="4" t="s">
        <v>12</v>
      </c>
      <c r="H8332" s="4" t="s">
        <v>12</v>
      </c>
    </row>
    <row r="8333" spans="1:18">
      <c r="A8333" t="n">
        <v>76732</v>
      </c>
      <c r="B8333" s="30" t="n">
        <v>51</v>
      </c>
      <c r="C8333" s="7" t="n">
        <v>3</v>
      </c>
      <c r="D8333" s="7" t="n">
        <v>24</v>
      </c>
      <c r="E8333" s="7" t="s">
        <v>262</v>
      </c>
      <c r="F8333" s="7" t="s">
        <v>246</v>
      </c>
      <c r="G8333" s="7" t="s">
        <v>245</v>
      </c>
      <c r="H8333" s="7" t="s">
        <v>246</v>
      </c>
    </row>
    <row r="8334" spans="1:18">
      <c r="A8334" t="s">
        <v>4</v>
      </c>
      <c r="B8334" s="4" t="s">
        <v>5</v>
      </c>
      <c r="C8334" s="4" t="s">
        <v>7</v>
      </c>
      <c r="D8334" s="4" t="s">
        <v>9</v>
      </c>
      <c r="E8334" s="4" t="s">
        <v>12</v>
      </c>
      <c r="F8334" s="4" t="s">
        <v>12</v>
      </c>
      <c r="G8334" s="4" t="s">
        <v>12</v>
      </c>
      <c r="H8334" s="4" t="s">
        <v>12</v>
      </c>
    </row>
    <row r="8335" spans="1:18">
      <c r="A8335" t="n">
        <v>76745</v>
      </c>
      <c r="B8335" s="30" t="n">
        <v>51</v>
      </c>
      <c r="C8335" s="7" t="n">
        <v>3</v>
      </c>
      <c r="D8335" s="7" t="n">
        <v>25</v>
      </c>
      <c r="E8335" s="7" t="s">
        <v>262</v>
      </c>
      <c r="F8335" s="7" t="s">
        <v>246</v>
      </c>
      <c r="G8335" s="7" t="s">
        <v>245</v>
      </c>
      <c r="H8335" s="7" t="s">
        <v>246</v>
      </c>
    </row>
    <row r="8336" spans="1:18">
      <c r="A8336" t="s">
        <v>4</v>
      </c>
      <c r="B8336" s="4" t="s">
        <v>5</v>
      </c>
      <c r="C8336" s="4" t="s">
        <v>9</v>
      </c>
      <c r="D8336" s="4" t="s">
        <v>7</v>
      </c>
      <c r="E8336" s="4" t="s">
        <v>10</v>
      </c>
      <c r="F8336" s="4" t="s">
        <v>9</v>
      </c>
    </row>
    <row r="8337" spans="1:13">
      <c r="A8337" t="n">
        <v>76758</v>
      </c>
      <c r="B8337" s="47" t="n">
        <v>59</v>
      </c>
      <c r="C8337" s="7" t="n">
        <v>24</v>
      </c>
      <c r="D8337" s="7" t="n">
        <v>13</v>
      </c>
      <c r="E8337" s="7" t="n">
        <v>0.150000005960464</v>
      </c>
      <c r="F8337" s="7" t="n">
        <v>0</v>
      </c>
    </row>
    <row r="8338" spans="1:13">
      <c r="A8338" t="s">
        <v>4</v>
      </c>
      <c r="B8338" s="4" t="s">
        <v>5</v>
      </c>
      <c r="C8338" s="4" t="s">
        <v>9</v>
      </c>
      <c r="D8338" s="4" t="s">
        <v>7</v>
      </c>
      <c r="E8338" s="4" t="s">
        <v>10</v>
      </c>
      <c r="F8338" s="4" t="s">
        <v>9</v>
      </c>
    </row>
    <row r="8339" spans="1:13">
      <c r="A8339" t="n">
        <v>76768</v>
      </c>
      <c r="B8339" s="47" t="n">
        <v>59</v>
      </c>
      <c r="C8339" s="7" t="n">
        <v>25</v>
      </c>
      <c r="D8339" s="7" t="n">
        <v>13</v>
      </c>
      <c r="E8339" s="7" t="n">
        <v>0.150000005960464</v>
      </c>
      <c r="F8339" s="7" t="n">
        <v>0</v>
      </c>
    </row>
    <row r="8340" spans="1:13">
      <c r="A8340" t="s">
        <v>4</v>
      </c>
      <c r="B8340" s="4" t="s">
        <v>5</v>
      </c>
      <c r="C8340" s="4" t="s">
        <v>9</v>
      </c>
    </row>
    <row r="8341" spans="1:13">
      <c r="A8341" t="n">
        <v>76778</v>
      </c>
      <c r="B8341" s="26" t="n">
        <v>16</v>
      </c>
      <c r="C8341" s="7" t="n">
        <v>1300</v>
      </c>
    </row>
    <row r="8342" spans="1:13">
      <c r="A8342" t="s">
        <v>4</v>
      </c>
      <c r="B8342" s="4" t="s">
        <v>5</v>
      </c>
      <c r="C8342" s="4" t="s">
        <v>7</v>
      </c>
      <c r="D8342" s="4" t="s">
        <v>9</v>
      </c>
      <c r="E8342" s="4" t="s">
        <v>10</v>
      </c>
    </row>
    <row r="8343" spans="1:13">
      <c r="A8343" t="n">
        <v>76781</v>
      </c>
      <c r="B8343" s="25" t="n">
        <v>58</v>
      </c>
      <c r="C8343" s="7" t="n">
        <v>101</v>
      </c>
      <c r="D8343" s="7" t="n">
        <v>500</v>
      </c>
      <c r="E8343" s="7" t="n">
        <v>1</v>
      </c>
    </row>
    <row r="8344" spans="1:13">
      <c r="A8344" t="s">
        <v>4</v>
      </c>
      <c r="B8344" s="4" t="s">
        <v>5</v>
      </c>
      <c r="C8344" s="4" t="s">
        <v>7</v>
      </c>
      <c r="D8344" s="4" t="s">
        <v>9</v>
      </c>
    </row>
    <row r="8345" spans="1:13">
      <c r="A8345" t="n">
        <v>76789</v>
      </c>
      <c r="B8345" s="25" t="n">
        <v>58</v>
      </c>
      <c r="C8345" s="7" t="n">
        <v>254</v>
      </c>
      <c r="D8345" s="7" t="n">
        <v>0</v>
      </c>
    </row>
    <row r="8346" spans="1:13">
      <c r="A8346" t="s">
        <v>4</v>
      </c>
      <c r="B8346" s="4" t="s">
        <v>5</v>
      </c>
      <c r="C8346" s="4" t="s">
        <v>7</v>
      </c>
      <c r="D8346" s="4" t="s">
        <v>7</v>
      </c>
      <c r="E8346" s="4" t="s">
        <v>10</v>
      </c>
      <c r="F8346" s="4" t="s">
        <v>10</v>
      </c>
      <c r="G8346" s="4" t="s">
        <v>10</v>
      </c>
      <c r="H8346" s="4" t="s">
        <v>9</v>
      </c>
    </row>
    <row r="8347" spans="1:13">
      <c r="A8347" t="n">
        <v>76793</v>
      </c>
      <c r="B8347" s="55" t="n">
        <v>45</v>
      </c>
      <c r="C8347" s="7" t="n">
        <v>2</v>
      </c>
      <c r="D8347" s="7" t="n">
        <v>3</v>
      </c>
      <c r="E8347" s="7" t="n">
        <v>16.3600006103516</v>
      </c>
      <c r="F8347" s="7" t="n">
        <v>1.23000001907349</v>
      </c>
      <c r="G8347" s="7" t="n">
        <v>-24.8700008392334</v>
      </c>
      <c r="H8347" s="7" t="n">
        <v>0</v>
      </c>
    </row>
    <row r="8348" spans="1:13">
      <c r="A8348" t="s">
        <v>4</v>
      </c>
      <c r="B8348" s="4" t="s">
        <v>5</v>
      </c>
      <c r="C8348" s="4" t="s">
        <v>7</v>
      </c>
      <c r="D8348" s="4" t="s">
        <v>7</v>
      </c>
      <c r="E8348" s="4" t="s">
        <v>10</v>
      </c>
      <c r="F8348" s="4" t="s">
        <v>10</v>
      </c>
      <c r="G8348" s="4" t="s">
        <v>10</v>
      </c>
      <c r="H8348" s="4" t="s">
        <v>9</v>
      </c>
      <c r="I8348" s="4" t="s">
        <v>7</v>
      </c>
    </row>
    <row r="8349" spans="1:13">
      <c r="A8349" t="n">
        <v>76810</v>
      </c>
      <c r="B8349" s="55" t="n">
        <v>45</v>
      </c>
      <c r="C8349" s="7" t="n">
        <v>4</v>
      </c>
      <c r="D8349" s="7" t="n">
        <v>3</v>
      </c>
      <c r="E8349" s="7" t="n">
        <v>354.079986572266</v>
      </c>
      <c r="F8349" s="7" t="n">
        <v>223.559997558594</v>
      </c>
      <c r="G8349" s="7" t="n">
        <v>0</v>
      </c>
      <c r="H8349" s="7" t="n">
        <v>0</v>
      </c>
      <c r="I8349" s="7" t="n">
        <v>1</v>
      </c>
    </row>
    <row r="8350" spans="1:13">
      <c r="A8350" t="s">
        <v>4</v>
      </c>
      <c r="B8350" s="4" t="s">
        <v>5</v>
      </c>
      <c r="C8350" s="4" t="s">
        <v>7</v>
      </c>
      <c r="D8350" s="4" t="s">
        <v>7</v>
      </c>
      <c r="E8350" s="4" t="s">
        <v>10</v>
      </c>
      <c r="F8350" s="4" t="s">
        <v>9</v>
      </c>
    </row>
    <row r="8351" spans="1:13">
      <c r="A8351" t="n">
        <v>76828</v>
      </c>
      <c r="B8351" s="55" t="n">
        <v>45</v>
      </c>
      <c r="C8351" s="7" t="n">
        <v>5</v>
      </c>
      <c r="D8351" s="7" t="n">
        <v>3</v>
      </c>
      <c r="E8351" s="7" t="n">
        <v>2.90000009536743</v>
      </c>
      <c r="F8351" s="7" t="n">
        <v>0</v>
      </c>
    </row>
    <row r="8352" spans="1:13">
      <c r="A8352" t="s">
        <v>4</v>
      </c>
      <c r="B8352" s="4" t="s">
        <v>5</v>
      </c>
      <c r="C8352" s="4" t="s">
        <v>7</v>
      </c>
      <c r="D8352" s="4" t="s">
        <v>7</v>
      </c>
      <c r="E8352" s="4" t="s">
        <v>10</v>
      </c>
      <c r="F8352" s="4" t="s">
        <v>9</v>
      </c>
    </row>
    <row r="8353" spans="1:9">
      <c r="A8353" t="n">
        <v>76837</v>
      </c>
      <c r="B8353" s="55" t="n">
        <v>45</v>
      </c>
      <c r="C8353" s="7" t="n">
        <v>11</v>
      </c>
      <c r="D8353" s="7" t="n">
        <v>3</v>
      </c>
      <c r="E8353" s="7" t="n">
        <v>40</v>
      </c>
      <c r="F8353" s="7" t="n">
        <v>0</v>
      </c>
    </row>
    <row r="8354" spans="1:9">
      <c r="A8354" t="s">
        <v>4</v>
      </c>
      <c r="B8354" s="4" t="s">
        <v>5</v>
      </c>
      <c r="C8354" s="4" t="s">
        <v>9</v>
      </c>
      <c r="D8354" s="4" t="s">
        <v>9</v>
      </c>
      <c r="E8354" s="4" t="s">
        <v>9</v>
      </c>
    </row>
    <row r="8355" spans="1:9">
      <c r="A8355" t="n">
        <v>76846</v>
      </c>
      <c r="B8355" s="63" t="n">
        <v>61</v>
      </c>
      <c r="C8355" s="7" t="n">
        <v>24</v>
      </c>
      <c r="D8355" s="7" t="n">
        <v>0</v>
      </c>
      <c r="E8355" s="7" t="n">
        <v>1000</v>
      </c>
    </row>
    <row r="8356" spans="1:9">
      <c r="A8356" t="s">
        <v>4</v>
      </c>
      <c r="B8356" s="4" t="s">
        <v>5</v>
      </c>
      <c r="C8356" s="4" t="s">
        <v>7</v>
      </c>
      <c r="D8356" s="4" t="s">
        <v>9</v>
      </c>
    </row>
    <row r="8357" spans="1:9">
      <c r="A8357" t="n">
        <v>76853</v>
      </c>
      <c r="B8357" s="25" t="n">
        <v>58</v>
      </c>
      <c r="C8357" s="7" t="n">
        <v>255</v>
      </c>
      <c r="D8357" s="7" t="n">
        <v>0</v>
      </c>
    </row>
    <row r="8358" spans="1:9">
      <c r="A8358" t="s">
        <v>4</v>
      </c>
      <c r="B8358" s="4" t="s">
        <v>5</v>
      </c>
      <c r="C8358" s="4" t="s">
        <v>7</v>
      </c>
      <c r="D8358" s="4" t="s">
        <v>9</v>
      </c>
      <c r="E8358" s="4" t="s">
        <v>12</v>
      </c>
    </row>
    <row r="8359" spans="1:9">
      <c r="A8359" t="n">
        <v>76857</v>
      </c>
      <c r="B8359" s="30" t="n">
        <v>51</v>
      </c>
      <c r="C8359" s="7" t="n">
        <v>4</v>
      </c>
      <c r="D8359" s="7" t="n">
        <v>24</v>
      </c>
      <c r="E8359" s="7" t="s">
        <v>85</v>
      </c>
    </row>
    <row r="8360" spans="1:9">
      <c r="A8360" t="s">
        <v>4</v>
      </c>
      <c r="B8360" s="4" t="s">
        <v>5</v>
      </c>
      <c r="C8360" s="4" t="s">
        <v>9</v>
      </c>
    </row>
    <row r="8361" spans="1:9">
      <c r="A8361" t="n">
        <v>76871</v>
      </c>
      <c r="B8361" s="26" t="n">
        <v>16</v>
      </c>
      <c r="C8361" s="7" t="n">
        <v>0</v>
      </c>
    </row>
    <row r="8362" spans="1:9">
      <c r="A8362" t="s">
        <v>4</v>
      </c>
      <c r="B8362" s="4" t="s">
        <v>5</v>
      </c>
      <c r="C8362" s="4" t="s">
        <v>9</v>
      </c>
      <c r="D8362" s="4" t="s">
        <v>7</v>
      </c>
      <c r="E8362" s="4" t="s">
        <v>11</v>
      </c>
      <c r="F8362" s="4" t="s">
        <v>52</v>
      </c>
      <c r="G8362" s="4" t="s">
        <v>7</v>
      </c>
      <c r="H8362" s="4" t="s">
        <v>7</v>
      </c>
      <c r="I8362" s="4" t="s">
        <v>7</v>
      </c>
      <c r="J8362" s="4" t="s">
        <v>11</v>
      </c>
      <c r="K8362" s="4" t="s">
        <v>52</v>
      </c>
      <c r="L8362" s="4" t="s">
        <v>7</v>
      </c>
      <c r="M8362" s="4" t="s">
        <v>7</v>
      </c>
    </row>
    <row r="8363" spans="1:9">
      <c r="A8363" t="n">
        <v>76874</v>
      </c>
      <c r="B8363" s="31" t="n">
        <v>26</v>
      </c>
      <c r="C8363" s="7" t="n">
        <v>24</v>
      </c>
      <c r="D8363" s="7" t="n">
        <v>17</v>
      </c>
      <c r="E8363" s="7" t="n">
        <v>27338</v>
      </c>
      <c r="F8363" s="7" t="s">
        <v>854</v>
      </c>
      <c r="G8363" s="7" t="n">
        <v>2</v>
      </c>
      <c r="H8363" s="7" t="n">
        <v>3</v>
      </c>
      <c r="I8363" s="7" t="n">
        <v>17</v>
      </c>
      <c r="J8363" s="7" t="n">
        <v>27339</v>
      </c>
      <c r="K8363" s="7" t="s">
        <v>855</v>
      </c>
      <c r="L8363" s="7" t="n">
        <v>2</v>
      </c>
      <c r="M8363" s="7" t="n">
        <v>0</v>
      </c>
    </row>
    <row r="8364" spans="1:9">
      <c r="A8364" t="s">
        <v>4</v>
      </c>
      <c r="B8364" s="4" t="s">
        <v>5</v>
      </c>
    </row>
    <row r="8365" spans="1:9">
      <c r="A8365" t="n">
        <v>76989</v>
      </c>
      <c r="B8365" s="32" t="n">
        <v>28</v>
      </c>
    </row>
    <row r="8366" spans="1:9">
      <c r="A8366" t="s">
        <v>4</v>
      </c>
      <c r="B8366" s="4" t="s">
        <v>5</v>
      </c>
      <c r="C8366" s="4" t="s">
        <v>7</v>
      </c>
      <c r="D8366" s="4" t="s">
        <v>9</v>
      </c>
      <c r="E8366" s="4" t="s">
        <v>12</v>
      </c>
    </row>
    <row r="8367" spans="1:9">
      <c r="A8367" t="n">
        <v>76990</v>
      </c>
      <c r="B8367" s="30" t="n">
        <v>51</v>
      </c>
      <c r="C8367" s="7" t="n">
        <v>4</v>
      </c>
      <c r="D8367" s="7" t="n">
        <v>25</v>
      </c>
      <c r="E8367" s="7" t="s">
        <v>856</v>
      </c>
    </row>
    <row r="8368" spans="1:9">
      <c r="A8368" t="s">
        <v>4</v>
      </c>
      <c r="B8368" s="4" t="s">
        <v>5</v>
      </c>
      <c r="C8368" s="4" t="s">
        <v>9</v>
      </c>
    </row>
    <row r="8369" spans="1:13">
      <c r="A8369" t="n">
        <v>77004</v>
      </c>
      <c r="B8369" s="26" t="n">
        <v>16</v>
      </c>
      <c r="C8369" s="7" t="n">
        <v>0</v>
      </c>
    </row>
    <row r="8370" spans="1:13">
      <c r="A8370" t="s">
        <v>4</v>
      </c>
      <c r="B8370" s="4" t="s">
        <v>5</v>
      </c>
      <c r="C8370" s="4" t="s">
        <v>9</v>
      </c>
      <c r="D8370" s="4" t="s">
        <v>7</v>
      </c>
      <c r="E8370" s="4" t="s">
        <v>11</v>
      </c>
      <c r="F8370" s="4" t="s">
        <v>52</v>
      </c>
      <c r="G8370" s="4" t="s">
        <v>7</v>
      </c>
      <c r="H8370" s="4" t="s">
        <v>7</v>
      </c>
    </row>
    <row r="8371" spans="1:13">
      <c r="A8371" t="n">
        <v>77007</v>
      </c>
      <c r="B8371" s="31" t="n">
        <v>26</v>
      </c>
      <c r="C8371" s="7" t="n">
        <v>25</v>
      </c>
      <c r="D8371" s="7" t="n">
        <v>17</v>
      </c>
      <c r="E8371" s="7" t="n">
        <v>34324</v>
      </c>
      <c r="F8371" s="7" t="s">
        <v>857</v>
      </c>
      <c r="G8371" s="7" t="n">
        <v>2</v>
      </c>
      <c r="H8371" s="7" t="n">
        <v>0</v>
      </c>
    </row>
    <row r="8372" spans="1:13">
      <c r="A8372" t="s">
        <v>4</v>
      </c>
      <c r="B8372" s="4" t="s">
        <v>5</v>
      </c>
    </row>
    <row r="8373" spans="1:13">
      <c r="A8373" t="n">
        <v>77063</v>
      </c>
      <c r="B8373" s="32" t="n">
        <v>28</v>
      </c>
    </row>
    <row r="8374" spans="1:13">
      <c r="A8374" t="s">
        <v>4</v>
      </c>
      <c r="B8374" s="4" t="s">
        <v>5</v>
      </c>
      <c r="C8374" s="4" t="s">
        <v>7</v>
      </c>
      <c r="D8374" s="4" t="s">
        <v>9</v>
      </c>
      <c r="E8374" s="4" t="s">
        <v>10</v>
      </c>
      <c r="F8374" s="4" t="s">
        <v>9</v>
      </c>
      <c r="G8374" s="4" t="s">
        <v>11</v>
      </c>
      <c r="H8374" s="4" t="s">
        <v>11</v>
      </c>
      <c r="I8374" s="4" t="s">
        <v>9</v>
      </c>
      <c r="J8374" s="4" t="s">
        <v>9</v>
      </c>
      <c r="K8374" s="4" t="s">
        <v>11</v>
      </c>
      <c r="L8374" s="4" t="s">
        <v>11</v>
      </c>
      <c r="M8374" s="4" t="s">
        <v>11</v>
      </c>
      <c r="N8374" s="4" t="s">
        <v>11</v>
      </c>
      <c r="O8374" s="4" t="s">
        <v>12</v>
      </c>
    </row>
    <row r="8375" spans="1:13">
      <c r="A8375" t="n">
        <v>77064</v>
      </c>
      <c r="B8375" s="9" t="n">
        <v>50</v>
      </c>
      <c r="C8375" s="7" t="n">
        <v>0</v>
      </c>
      <c r="D8375" s="7" t="n">
        <v>4255</v>
      </c>
      <c r="E8375" s="7" t="n">
        <v>0.400000005960464</v>
      </c>
      <c r="F8375" s="7" t="n">
        <v>0</v>
      </c>
      <c r="G8375" s="7" t="n">
        <v>0</v>
      </c>
      <c r="H8375" s="7" t="n">
        <v>0</v>
      </c>
      <c r="I8375" s="7" t="n">
        <v>0</v>
      </c>
      <c r="J8375" s="7" t="n">
        <v>65533</v>
      </c>
      <c r="K8375" s="7" t="n">
        <v>0</v>
      </c>
      <c r="L8375" s="7" t="n">
        <v>0</v>
      </c>
      <c r="M8375" s="7" t="n">
        <v>0</v>
      </c>
      <c r="N8375" s="7" t="n">
        <v>0</v>
      </c>
      <c r="O8375" s="7" t="s">
        <v>13</v>
      </c>
    </row>
    <row r="8376" spans="1:13">
      <c r="A8376" t="s">
        <v>4</v>
      </c>
      <c r="B8376" s="4" t="s">
        <v>5</v>
      </c>
      <c r="C8376" s="4" t="s">
        <v>7</v>
      </c>
      <c r="D8376" s="4" t="s">
        <v>9</v>
      </c>
      <c r="E8376" s="4" t="s">
        <v>9</v>
      </c>
      <c r="F8376" s="4" t="s">
        <v>11</v>
      </c>
    </row>
    <row r="8377" spans="1:13">
      <c r="A8377" t="n">
        <v>77103</v>
      </c>
      <c r="B8377" s="77" t="n">
        <v>84</v>
      </c>
      <c r="C8377" s="7" t="n">
        <v>0</v>
      </c>
      <c r="D8377" s="7" t="n">
        <v>0</v>
      </c>
      <c r="E8377" s="7" t="n">
        <v>0</v>
      </c>
      <c r="F8377" s="7" t="n">
        <v>1056964608</v>
      </c>
    </row>
    <row r="8378" spans="1:13">
      <c r="A8378" t="s">
        <v>4</v>
      </c>
      <c r="B8378" s="4" t="s">
        <v>5</v>
      </c>
      <c r="C8378" s="4" t="s">
        <v>9</v>
      </c>
      <c r="D8378" s="4" t="s">
        <v>9</v>
      </c>
      <c r="E8378" s="4" t="s">
        <v>9</v>
      </c>
    </row>
    <row r="8379" spans="1:13">
      <c r="A8379" t="n">
        <v>77113</v>
      </c>
      <c r="B8379" s="63" t="n">
        <v>61</v>
      </c>
      <c r="C8379" s="7" t="n">
        <v>25</v>
      </c>
      <c r="D8379" s="7" t="n">
        <v>0</v>
      </c>
      <c r="E8379" s="7" t="n">
        <v>2000</v>
      </c>
    </row>
    <row r="8380" spans="1:13">
      <c r="A8380" t="s">
        <v>4</v>
      </c>
      <c r="B8380" s="4" t="s">
        <v>5</v>
      </c>
      <c r="C8380" s="4" t="s">
        <v>7</v>
      </c>
      <c r="D8380" s="4" t="s">
        <v>7</v>
      </c>
      <c r="E8380" s="4" t="s">
        <v>10</v>
      </c>
      <c r="F8380" s="4" t="s">
        <v>10</v>
      </c>
      <c r="G8380" s="4" t="s">
        <v>10</v>
      </c>
      <c r="H8380" s="4" t="s">
        <v>9</v>
      </c>
    </row>
    <row r="8381" spans="1:13">
      <c r="A8381" t="n">
        <v>77120</v>
      </c>
      <c r="B8381" s="55" t="n">
        <v>45</v>
      </c>
      <c r="C8381" s="7" t="n">
        <v>2</v>
      </c>
      <c r="D8381" s="7" t="n">
        <v>3</v>
      </c>
      <c r="E8381" s="7" t="n">
        <v>16.3999996185303</v>
      </c>
      <c r="F8381" s="7" t="n">
        <v>1.35000002384186</v>
      </c>
      <c r="G8381" s="7" t="n">
        <v>-24.8299999237061</v>
      </c>
      <c r="H8381" s="7" t="n">
        <v>1200</v>
      </c>
    </row>
    <row r="8382" spans="1:13">
      <c r="A8382" t="s">
        <v>4</v>
      </c>
      <c r="B8382" s="4" t="s">
        <v>5</v>
      </c>
      <c r="C8382" s="4" t="s">
        <v>7</v>
      </c>
      <c r="D8382" s="4" t="s">
        <v>7</v>
      </c>
      <c r="E8382" s="4" t="s">
        <v>10</v>
      </c>
      <c r="F8382" s="4" t="s">
        <v>10</v>
      </c>
      <c r="G8382" s="4" t="s">
        <v>10</v>
      </c>
      <c r="H8382" s="4" t="s">
        <v>9</v>
      </c>
      <c r="I8382" s="4" t="s">
        <v>7</v>
      </c>
    </row>
    <row r="8383" spans="1:13">
      <c r="A8383" t="n">
        <v>77137</v>
      </c>
      <c r="B8383" s="55" t="n">
        <v>45</v>
      </c>
      <c r="C8383" s="7" t="n">
        <v>4</v>
      </c>
      <c r="D8383" s="7" t="n">
        <v>3</v>
      </c>
      <c r="E8383" s="7" t="n">
        <v>354.079986572266</v>
      </c>
      <c r="F8383" s="7" t="n">
        <v>223.559997558594</v>
      </c>
      <c r="G8383" s="7" t="n">
        <v>6</v>
      </c>
      <c r="H8383" s="7" t="n">
        <v>1200</v>
      </c>
      <c r="I8383" s="7" t="n">
        <v>0</v>
      </c>
    </row>
    <row r="8384" spans="1:13">
      <c r="A8384" t="s">
        <v>4</v>
      </c>
      <c r="B8384" s="4" t="s">
        <v>5</v>
      </c>
      <c r="C8384" s="4" t="s">
        <v>7</v>
      </c>
      <c r="D8384" s="4" t="s">
        <v>7</v>
      </c>
      <c r="E8384" s="4" t="s">
        <v>10</v>
      </c>
      <c r="F8384" s="4" t="s">
        <v>9</v>
      </c>
    </row>
    <row r="8385" spans="1:15">
      <c r="A8385" t="n">
        <v>77155</v>
      </c>
      <c r="B8385" s="55" t="n">
        <v>45</v>
      </c>
      <c r="C8385" s="7" t="n">
        <v>5</v>
      </c>
      <c r="D8385" s="7" t="n">
        <v>3</v>
      </c>
      <c r="E8385" s="7" t="n">
        <v>2</v>
      </c>
      <c r="F8385" s="7" t="n">
        <v>1200</v>
      </c>
    </row>
    <row r="8386" spans="1:15">
      <c r="A8386" t="s">
        <v>4</v>
      </c>
      <c r="B8386" s="4" t="s">
        <v>5</v>
      </c>
      <c r="C8386" s="4" t="s">
        <v>7</v>
      </c>
      <c r="D8386" s="4" t="s">
        <v>9</v>
      </c>
    </row>
    <row r="8387" spans="1:15">
      <c r="A8387" t="n">
        <v>77164</v>
      </c>
      <c r="B8387" s="55" t="n">
        <v>45</v>
      </c>
      <c r="C8387" s="7" t="n">
        <v>7</v>
      </c>
      <c r="D8387" s="7" t="n">
        <v>255</v>
      </c>
    </row>
    <row r="8388" spans="1:15">
      <c r="A8388" t="s">
        <v>4</v>
      </c>
      <c r="B8388" s="4" t="s">
        <v>5</v>
      </c>
      <c r="C8388" s="4" t="s">
        <v>7</v>
      </c>
      <c r="D8388" s="4" t="s">
        <v>9</v>
      </c>
      <c r="E8388" s="4" t="s">
        <v>9</v>
      </c>
      <c r="F8388" s="4" t="s">
        <v>11</v>
      </c>
    </row>
    <row r="8389" spans="1:15">
      <c r="A8389" t="n">
        <v>77168</v>
      </c>
      <c r="B8389" s="77" t="n">
        <v>84</v>
      </c>
      <c r="C8389" s="7" t="n">
        <v>1</v>
      </c>
      <c r="D8389" s="7" t="n">
        <v>0</v>
      </c>
      <c r="E8389" s="7" t="n">
        <v>0</v>
      </c>
      <c r="F8389" s="7" t="n">
        <v>0</v>
      </c>
    </row>
    <row r="8390" spans="1:15">
      <c r="A8390" t="s">
        <v>4</v>
      </c>
      <c r="B8390" s="4" t="s">
        <v>5</v>
      </c>
      <c r="C8390" s="4" t="s">
        <v>7</v>
      </c>
      <c r="D8390" s="4" t="s">
        <v>10</v>
      </c>
      <c r="E8390" s="4" t="s">
        <v>10</v>
      </c>
      <c r="F8390" s="4" t="s">
        <v>10</v>
      </c>
    </row>
    <row r="8391" spans="1:15">
      <c r="A8391" t="n">
        <v>77178</v>
      </c>
      <c r="B8391" s="55" t="n">
        <v>45</v>
      </c>
      <c r="C8391" s="7" t="n">
        <v>9</v>
      </c>
      <c r="D8391" s="7" t="n">
        <v>0.0500000007450581</v>
      </c>
      <c r="E8391" s="7" t="n">
        <v>0.0500000007450581</v>
      </c>
      <c r="F8391" s="7" t="n">
        <v>0.200000002980232</v>
      </c>
    </row>
    <row r="8392" spans="1:15">
      <c r="A8392" t="s">
        <v>4</v>
      </c>
      <c r="B8392" s="4" t="s">
        <v>5</v>
      </c>
      <c r="C8392" s="4" t="s">
        <v>7</v>
      </c>
      <c r="D8392" s="4" t="s">
        <v>9</v>
      </c>
      <c r="E8392" s="4" t="s">
        <v>12</v>
      </c>
      <c r="F8392" s="4" t="s">
        <v>12</v>
      </c>
      <c r="G8392" s="4" t="s">
        <v>12</v>
      </c>
      <c r="H8392" s="4" t="s">
        <v>12</v>
      </c>
    </row>
    <row r="8393" spans="1:15">
      <c r="A8393" t="n">
        <v>77192</v>
      </c>
      <c r="B8393" s="30" t="n">
        <v>51</v>
      </c>
      <c r="C8393" s="7" t="n">
        <v>3</v>
      </c>
      <c r="D8393" s="7" t="n">
        <v>24</v>
      </c>
      <c r="E8393" s="7" t="s">
        <v>858</v>
      </c>
      <c r="F8393" s="7" t="s">
        <v>244</v>
      </c>
      <c r="G8393" s="7" t="s">
        <v>245</v>
      </c>
      <c r="H8393" s="7" t="s">
        <v>246</v>
      </c>
    </row>
    <row r="8394" spans="1:15">
      <c r="A8394" t="s">
        <v>4</v>
      </c>
      <c r="B8394" s="4" t="s">
        <v>5</v>
      </c>
      <c r="C8394" s="4" t="s">
        <v>7</v>
      </c>
      <c r="D8394" s="4" t="s">
        <v>9</v>
      </c>
      <c r="E8394" s="4" t="s">
        <v>12</v>
      </c>
    </row>
    <row r="8395" spans="1:15">
      <c r="A8395" t="n">
        <v>77205</v>
      </c>
      <c r="B8395" s="30" t="n">
        <v>51</v>
      </c>
      <c r="C8395" s="7" t="n">
        <v>4</v>
      </c>
      <c r="D8395" s="7" t="n">
        <v>25</v>
      </c>
      <c r="E8395" s="7" t="s">
        <v>287</v>
      </c>
    </row>
    <row r="8396" spans="1:15">
      <c r="A8396" t="s">
        <v>4</v>
      </c>
      <c r="B8396" s="4" t="s">
        <v>5</v>
      </c>
      <c r="C8396" s="4" t="s">
        <v>9</v>
      </c>
    </row>
    <row r="8397" spans="1:15">
      <c r="A8397" t="n">
        <v>77219</v>
      </c>
      <c r="B8397" s="26" t="n">
        <v>16</v>
      </c>
      <c r="C8397" s="7" t="n">
        <v>0</v>
      </c>
    </row>
    <row r="8398" spans="1:15">
      <c r="A8398" t="s">
        <v>4</v>
      </c>
      <c r="B8398" s="4" t="s">
        <v>5</v>
      </c>
      <c r="C8398" s="4" t="s">
        <v>9</v>
      </c>
      <c r="D8398" s="4" t="s">
        <v>7</v>
      </c>
      <c r="E8398" s="4" t="s">
        <v>11</v>
      </c>
      <c r="F8398" s="4" t="s">
        <v>52</v>
      </c>
      <c r="G8398" s="4" t="s">
        <v>7</v>
      </c>
      <c r="H8398" s="4" t="s">
        <v>7</v>
      </c>
    </row>
    <row r="8399" spans="1:15">
      <c r="A8399" t="n">
        <v>77222</v>
      </c>
      <c r="B8399" s="31" t="n">
        <v>26</v>
      </c>
      <c r="C8399" s="7" t="n">
        <v>25</v>
      </c>
      <c r="D8399" s="7" t="n">
        <v>17</v>
      </c>
      <c r="E8399" s="7" t="n">
        <v>34325</v>
      </c>
      <c r="F8399" s="7" t="s">
        <v>859</v>
      </c>
      <c r="G8399" s="7" t="n">
        <v>2</v>
      </c>
      <c r="H8399" s="7" t="n">
        <v>0</v>
      </c>
    </row>
    <row r="8400" spans="1:15">
      <c r="A8400" t="s">
        <v>4</v>
      </c>
      <c r="B8400" s="4" t="s">
        <v>5</v>
      </c>
    </row>
    <row r="8401" spans="1:8">
      <c r="A8401" t="n">
        <v>77306</v>
      </c>
      <c r="B8401" s="32" t="n">
        <v>28</v>
      </c>
    </row>
    <row r="8402" spans="1:8">
      <c r="A8402" t="s">
        <v>4</v>
      </c>
      <c r="B8402" s="4" t="s">
        <v>5</v>
      </c>
      <c r="C8402" s="4" t="s">
        <v>9</v>
      </c>
      <c r="D8402" s="4" t="s">
        <v>7</v>
      </c>
    </row>
    <row r="8403" spans="1:8">
      <c r="A8403" t="n">
        <v>77307</v>
      </c>
      <c r="B8403" s="60" t="n">
        <v>89</v>
      </c>
      <c r="C8403" s="7" t="n">
        <v>65533</v>
      </c>
      <c r="D8403" s="7" t="n">
        <v>1</v>
      </c>
    </row>
    <row r="8404" spans="1:8">
      <c r="A8404" t="s">
        <v>4</v>
      </c>
      <c r="B8404" s="4" t="s">
        <v>5</v>
      </c>
      <c r="C8404" s="4" t="s">
        <v>7</v>
      </c>
      <c r="D8404" s="4" t="s">
        <v>9</v>
      </c>
      <c r="E8404" s="4" t="s">
        <v>10</v>
      </c>
    </row>
    <row r="8405" spans="1:8">
      <c r="A8405" t="n">
        <v>77311</v>
      </c>
      <c r="B8405" s="25" t="n">
        <v>58</v>
      </c>
      <c r="C8405" s="7" t="n">
        <v>101</v>
      </c>
      <c r="D8405" s="7" t="n">
        <v>500</v>
      </c>
      <c r="E8405" s="7" t="n">
        <v>1</v>
      </c>
    </row>
    <row r="8406" spans="1:8">
      <c r="A8406" t="s">
        <v>4</v>
      </c>
      <c r="B8406" s="4" t="s">
        <v>5</v>
      </c>
      <c r="C8406" s="4" t="s">
        <v>7</v>
      </c>
      <c r="D8406" s="4" t="s">
        <v>9</v>
      </c>
    </row>
    <row r="8407" spans="1:8">
      <c r="A8407" t="n">
        <v>77319</v>
      </c>
      <c r="B8407" s="25" t="n">
        <v>58</v>
      </c>
      <c r="C8407" s="7" t="n">
        <v>254</v>
      </c>
      <c r="D8407" s="7" t="n">
        <v>0</v>
      </c>
    </row>
    <row r="8408" spans="1:8">
      <c r="A8408" t="s">
        <v>4</v>
      </c>
      <c r="B8408" s="4" t="s">
        <v>5</v>
      </c>
      <c r="C8408" s="4" t="s">
        <v>7</v>
      </c>
      <c r="D8408" s="4" t="s">
        <v>7</v>
      </c>
      <c r="E8408" s="4" t="s">
        <v>10</v>
      </c>
      <c r="F8408" s="4" t="s">
        <v>10</v>
      </c>
      <c r="G8408" s="4" t="s">
        <v>10</v>
      </c>
      <c r="H8408" s="4" t="s">
        <v>9</v>
      </c>
    </row>
    <row r="8409" spans="1:8">
      <c r="A8409" t="n">
        <v>77323</v>
      </c>
      <c r="B8409" s="55" t="n">
        <v>45</v>
      </c>
      <c r="C8409" s="7" t="n">
        <v>2</v>
      </c>
      <c r="D8409" s="7" t="n">
        <v>3</v>
      </c>
      <c r="E8409" s="7" t="n">
        <v>15.0699996948242</v>
      </c>
      <c r="F8409" s="7" t="n">
        <v>1.13999998569489</v>
      </c>
      <c r="G8409" s="7" t="n">
        <v>-25.75</v>
      </c>
      <c r="H8409" s="7" t="n">
        <v>0</v>
      </c>
    </row>
    <row r="8410" spans="1:8">
      <c r="A8410" t="s">
        <v>4</v>
      </c>
      <c r="B8410" s="4" t="s">
        <v>5</v>
      </c>
      <c r="C8410" s="4" t="s">
        <v>7</v>
      </c>
      <c r="D8410" s="4" t="s">
        <v>7</v>
      </c>
      <c r="E8410" s="4" t="s">
        <v>10</v>
      </c>
      <c r="F8410" s="4" t="s">
        <v>10</v>
      </c>
      <c r="G8410" s="4" t="s">
        <v>10</v>
      </c>
      <c r="H8410" s="4" t="s">
        <v>9</v>
      </c>
      <c r="I8410" s="4" t="s">
        <v>7</v>
      </c>
    </row>
    <row r="8411" spans="1:8">
      <c r="A8411" t="n">
        <v>77340</v>
      </c>
      <c r="B8411" s="55" t="n">
        <v>45</v>
      </c>
      <c r="C8411" s="7" t="n">
        <v>4</v>
      </c>
      <c r="D8411" s="7" t="n">
        <v>3</v>
      </c>
      <c r="E8411" s="7" t="n">
        <v>1.75999999046326</v>
      </c>
      <c r="F8411" s="7" t="n">
        <v>317.5</v>
      </c>
      <c r="G8411" s="7" t="n">
        <v>0</v>
      </c>
      <c r="H8411" s="7" t="n">
        <v>0</v>
      </c>
      <c r="I8411" s="7" t="n">
        <v>0</v>
      </c>
    </row>
    <row r="8412" spans="1:8">
      <c r="A8412" t="s">
        <v>4</v>
      </c>
      <c r="B8412" s="4" t="s">
        <v>5</v>
      </c>
      <c r="C8412" s="4" t="s">
        <v>7</v>
      </c>
      <c r="D8412" s="4" t="s">
        <v>7</v>
      </c>
      <c r="E8412" s="4" t="s">
        <v>10</v>
      </c>
      <c r="F8412" s="4" t="s">
        <v>9</v>
      </c>
    </row>
    <row r="8413" spans="1:8">
      <c r="A8413" t="n">
        <v>77358</v>
      </c>
      <c r="B8413" s="55" t="n">
        <v>45</v>
      </c>
      <c r="C8413" s="7" t="n">
        <v>5</v>
      </c>
      <c r="D8413" s="7" t="n">
        <v>3</v>
      </c>
      <c r="E8413" s="7" t="n">
        <v>3.40000009536743</v>
      </c>
      <c r="F8413" s="7" t="n">
        <v>0</v>
      </c>
    </row>
    <row r="8414" spans="1:8">
      <c r="A8414" t="s">
        <v>4</v>
      </c>
      <c r="B8414" s="4" t="s">
        <v>5</v>
      </c>
      <c r="C8414" s="4" t="s">
        <v>7</v>
      </c>
      <c r="D8414" s="4" t="s">
        <v>7</v>
      </c>
      <c r="E8414" s="4" t="s">
        <v>10</v>
      </c>
      <c r="F8414" s="4" t="s">
        <v>9</v>
      </c>
    </row>
    <row r="8415" spans="1:8">
      <c r="A8415" t="n">
        <v>77367</v>
      </c>
      <c r="B8415" s="55" t="n">
        <v>45</v>
      </c>
      <c r="C8415" s="7" t="n">
        <v>5</v>
      </c>
      <c r="D8415" s="7" t="n">
        <v>3</v>
      </c>
      <c r="E8415" s="7" t="n">
        <v>3.20000004768372</v>
      </c>
      <c r="F8415" s="7" t="n">
        <v>20000</v>
      </c>
    </row>
    <row r="8416" spans="1:8">
      <c r="A8416" t="s">
        <v>4</v>
      </c>
      <c r="B8416" s="4" t="s">
        <v>5</v>
      </c>
      <c r="C8416" s="4" t="s">
        <v>7</v>
      </c>
      <c r="D8416" s="4" t="s">
        <v>7</v>
      </c>
      <c r="E8416" s="4" t="s">
        <v>10</v>
      </c>
      <c r="F8416" s="4" t="s">
        <v>9</v>
      </c>
    </row>
    <row r="8417" spans="1:9">
      <c r="A8417" t="n">
        <v>77376</v>
      </c>
      <c r="B8417" s="55" t="n">
        <v>45</v>
      </c>
      <c r="C8417" s="7" t="n">
        <v>11</v>
      </c>
      <c r="D8417" s="7" t="n">
        <v>3</v>
      </c>
      <c r="E8417" s="7" t="n">
        <v>40</v>
      </c>
      <c r="F8417" s="7" t="n">
        <v>0</v>
      </c>
    </row>
    <row r="8418" spans="1:9">
      <c r="A8418" t="s">
        <v>4</v>
      </c>
      <c r="B8418" s="4" t="s">
        <v>5</v>
      </c>
      <c r="C8418" s="4" t="s">
        <v>7</v>
      </c>
      <c r="D8418" s="4" t="s">
        <v>9</v>
      </c>
    </row>
    <row r="8419" spans="1:9">
      <c r="A8419" t="n">
        <v>77385</v>
      </c>
      <c r="B8419" s="25" t="n">
        <v>58</v>
      </c>
      <c r="C8419" s="7" t="n">
        <v>255</v>
      </c>
      <c r="D8419" s="7" t="n">
        <v>0</v>
      </c>
    </row>
    <row r="8420" spans="1:9">
      <c r="A8420" t="s">
        <v>4</v>
      </c>
      <c r="B8420" s="4" t="s">
        <v>5</v>
      </c>
      <c r="C8420" s="4" t="s">
        <v>7</v>
      </c>
      <c r="D8420" s="4" t="s">
        <v>9</v>
      </c>
      <c r="E8420" s="4" t="s">
        <v>12</v>
      </c>
      <c r="F8420" s="4" t="s">
        <v>12</v>
      </c>
      <c r="G8420" s="4" t="s">
        <v>12</v>
      </c>
      <c r="H8420" s="4" t="s">
        <v>12</v>
      </c>
    </row>
    <row r="8421" spans="1:9">
      <c r="A8421" t="n">
        <v>77389</v>
      </c>
      <c r="B8421" s="30" t="n">
        <v>51</v>
      </c>
      <c r="C8421" s="7" t="n">
        <v>3</v>
      </c>
      <c r="D8421" s="7" t="n">
        <v>0</v>
      </c>
      <c r="E8421" s="7" t="s">
        <v>262</v>
      </c>
      <c r="F8421" s="7" t="s">
        <v>263</v>
      </c>
      <c r="G8421" s="7" t="s">
        <v>245</v>
      </c>
      <c r="H8421" s="7" t="s">
        <v>246</v>
      </c>
    </row>
    <row r="8422" spans="1:9">
      <c r="A8422" t="s">
        <v>4</v>
      </c>
      <c r="B8422" s="4" t="s">
        <v>5</v>
      </c>
      <c r="C8422" s="4" t="s">
        <v>9</v>
      </c>
      <c r="D8422" s="4" t="s">
        <v>7</v>
      </c>
      <c r="E8422" s="4" t="s">
        <v>10</v>
      </c>
      <c r="F8422" s="4" t="s">
        <v>9</v>
      </c>
    </row>
    <row r="8423" spans="1:9">
      <c r="A8423" t="n">
        <v>77402</v>
      </c>
      <c r="B8423" s="47" t="n">
        <v>59</v>
      </c>
      <c r="C8423" s="7" t="n">
        <v>0</v>
      </c>
      <c r="D8423" s="7" t="n">
        <v>1</v>
      </c>
      <c r="E8423" s="7" t="n">
        <v>0.150000005960464</v>
      </c>
      <c r="F8423" s="7" t="n">
        <v>0</v>
      </c>
    </row>
    <row r="8424" spans="1:9">
      <c r="A8424" t="s">
        <v>4</v>
      </c>
      <c r="B8424" s="4" t="s">
        <v>5</v>
      </c>
      <c r="C8424" s="4" t="s">
        <v>9</v>
      </c>
    </row>
    <row r="8425" spans="1:9">
      <c r="A8425" t="n">
        <v>77412</v>
      </c>
      <c r="B8425" s="26" t="n">
        <v>16</v>
      </c>
      <c r="C8425" s="7" t="n">
        <v>1000</v>
      </c>
    </row>
    <row r="8426" spans="1:9">
      <c r="A8426" t="s">
        <v>4</v>
      </c>
      <c r="B8426" s="4" t="s">
        <v>5</v>
      </c>
      <c r="C8426" s="4" t="s">
        <v>9</v>
      </c>
      <c r="D8426" s="4" t="s">
        <v>7</v>
      </c>
      <c r="E8426" s="4" t="s">
        <v>7</v>
      </c>
      <c r="F8426" s="4" t="s">
        <v>12</v>
      </c>
    </row>
    <row r="8427" spans="1:9">
      <c r="A8427" t="n">
        <v>77415</v>
      </c>
      <c r="B8427" s="48" t="n">
        <v>47</v>
      </c>
      <c r="C8427" s="7" t="n">
        <v>0</v>
      </c>
      <c r="D8427" s="7" t="n">
        <v>0</v>
      </c>
      <c r="E8427" s="7" t="n">
        <v>0</v>
      </c>
      <c r="F8427" s="7" t="s">
        <v>809</v>
      </c>
    </row>
    <row r="8428" spans="1:9">
      <c r="A8428" t="s">
        <v>4</v>
      </c>
      <c r="B8428" s="4" t="s">
        <v>5</v>
      </c>
      <c r="C8428" s="4" t="s">
        <v>7</v>
      </c>
      <c r="D8428" s="4" t="s">
        <v>10</v>
      </c>
      <c r="E8428" s="4" t="s">
        <v>10</v>
      </c>
      <c r="F8428" s="4" t="s">
        <v>10</v>
      </c>
    </row>
    <row r="8429" spans="1:9">
      <c r="A8429" t="n">
        <v>77434</v>
      </c>
      <c r="B8429" s="55" t="n">
        <v>45</v>
      </c>
      <c r="C8429" s="7" t="n">
        <v>9</v>
      </c>
      <c r="D8429" s="7" t="n">
        <v>0.0500000007450581</v>
      </c>
      <c r="E8429" s="7" t="n">
        <v>0.0500000007450581</v>
      </c>
      <c r="F8429" s="7" t="n">
        <v>0.200000002980232</v>
      </c>
    </row>
    <row r="8430" spans="1:9">
      <c r="A8430" t="s">
        <v>4</v>
      </c>
      <c r="B8430" s="4" t="s">
        <v>5</v>
      </c>
      <c r="C8430" s="4" t="s">
        <v>7</v>
      </c>
      <c r="D8430" s="4" t="s">
        <v>9</v>
      </c>
      <c r="E8430" s="4" t="s">
        <v>12</v>
      </c>
    </row>
    <row r="8431" spans="1:9">
      <c r="A8431" t="n">
        <v>77448</v>
      </c>
      <c r="B8431" s="30" t="n">
        <v>51</v>
      </c>
      <c r="C8431" s="7" t="n">
        <v>4</v>
      </c>
      <c r="D8431" s="7" t="n">
        <v>0</v>
      </c>
      <c r="E8431" s="7" t="s">
        <v>282</v>
      </c>
    </row>
    <row r="8432" spans="1:9">
      <c r="A8432" t="s">
        <v>4</v>
      </c>
      <c r="B8432" s="4" t="s">
        <v>5</v>
      </c>
      <c r="C8432" s="4" t="s">
        <v>9</v>
      </c>
    </row>
    <row r="8433" spans="1:8">
      <c r="A8433" t="n">
        <v>77462</v>
      </c>
      <c r="B8433" s="26" t="n">
        <v>16</v>
      </c>
      <c r="C8433" s="7" t="n">
        <v>0</v>
      </c>
    </row>
    <row r="8434" spans="1:8">
      <c r="A8434" t="s">
        <v>4</v>
      </c>
      <c r="B8434" s="4" t="s">
        <v>5</v>
      </c>
      <c r="C8434" s="4" t="s">
        <v>9</v>
      </c>
      <c r="D8434" s="4" t="s">
        <v>7</v>
      </c>
      <c r="E8434" s="4" t="s">
        <v>11</v>
      </c>
      <c r="F8434" s="4" t="s">
        <v>52</v>
      </c>
      <c r="G8434" s="4" t="s">
        <v>7</v>
      </c>
      <c r="H8434" s="4" t="s">
        <v>7</v>
      </c>
    </row>
    <row r="8435" spans="1:8">
      <c r="A8435" t="n">
        <v>77465</v>
      </c>
      <c r="B8435" s="31" t="n">
        <v>26</v>
      </c>
      <c r="C8435" s="7" t="n">
        <v>0</v>
      </c>
      <c r="D8435" s="7" t="n">
        <v>17</v>
      </c>
      <c r="E8435" s="7" t="n">
        <v>62136</v>
      </c>
      <c r="F8435" s="7" t="s">
        <v>860</v>
      </c>
      <c r="G8435" s="7" t="n">
        <v>2</v>
      </c>
      <c r="H8435" s="7" t="n">
        <v>0</v>
      </c>
    </row>
    <row r="8436" spans="1:8">
      <c r="A8436" t="s">
        <v>4</v>
      </c>
      <c r="B8436" s="4" t="s">
        <v>5</v>
      </c>
    </row>
    <row r="8437" spans="1:8">
      <c r="A8437" t="n">
        <v>77522</v>
      </c>
      <c r="B8437" s="32" t="n">
        <v>28</v>
      </c>
    </row>
    <row r="8438" spans="1:8">
      <c r="A8438" t="s">
        <v>4</v>
      </c>
      <c r="B8438" s="4" t="s">
        <v>5</v>
      </c>
      <c r="C8438" s="4" t="s">
        <v>9</v>
      </c>
    </row>
    <row r="8439" spans="1:8">
      <c r="A8439" t="n">
        <v>77523</v>
      </c>
      <c r="B8439" s="26" t="n">
        <v>16</v>
      </c>
      <c r="C8439" s="7" t="n">
        <v>300</v>
      </c>
    </row>
    <row r="8440" spans="1:8">
      <c r="A8440" t="s">
        <v>4</v>
      </c>
      <c r="B8440" s="4" t="s">
        <v>5</v>
      </c>
      <c r="C8440" s="4" t="s">
        <v>7</v>
      </c>
      <c r="D8440" s="4" t="s">
        <v>9</v>
      </c>
      <c r="E8440" s="4" t="s">
        <v>12</v>
      </c>
    </row>
    <row r="8441" spans="1:8">
      <c r="A8441" t="n">
        <v>77526</v>
      </c>
      <c r="B8441" s="30" t="n">
        <v>51</v>
      </c>
      <c r="C8441" s="7" t="n">
        <v>4</v>
      </c>
      <c r="D8441" s="7" t="n">
        <v>0</v>
      </c>
      <c r="E8441" s="7" t="s">
        <v>278</v>
      </c>
    </row>
    <row r="8442" spans="1:8">
      <c r="A8442" t="s">
        <v>4</v>
      </c>
      <c r="B8442" s="4" t="s">
        <v>5</v>
      </c>
      <c r="C8442" s="4" t="s">
        <v>9</v>
      </c>
    </row>
    <row r="8443" spans="1:8">
      <c r="A8443" t="n">
        <v>77540</v>
      </c>
      <c r="B8443" s="26" t="n">
        <v>16</v>
      </c>
      <c r="C8443" s="7" t="n">
        <v>0</v>
      </c>
    </row>
    <row r="8444" spans="1:8">
      <c r="A8444" t="s">
        <v>4</v>
      </c>
      <c r="B8444" s="4" t="s">
        <v>5</v>
      </c>
      <c r="C8444" s="4" t="s">
        <v>9</v>
      </c>
      <c r="D8444" s="4" t="s">
        <v>7</v>
      </c>
      <c r="E8444" s="4" t="s">
        <v>11</v>
      </c>
      <c r="F8444" s="4" t="s">
        <v>52</v>
      </c>
      <c r="G8444" s="4" t="s">
        <v>7</v>
      </c>
      <c r="H8444" s="4" t="s">
        <v>7</v>
      </c>
      <c r="I8444" s="4" t="s">
        <v>7</v>
      </c>
      <c r="J8444" s="4" t="s">
        <v>11</v>
      </c>
      <c r="K8444" s="4" t="s">
        <v>52</v>
      </c>
      <c r="L8444" s="4" t="s">
        <v>7</v>
      </c>
      <c r="M8444" s="4" t="s">
        <v>7</v>
      </c>
    </row>
    <row r="8445" spans="1:8">
      <c r="A8445" t="n">
        <v>77543</v>
      </c>
      <c r="B8445" s="31" t="n">
        <v>26</v>
      </c>
      <c r="C8445" s="7" t="n">
        <v>0</v>
      </c>
      <c r="D8445" s="7" t="n">
        <v>17</v>
      </c>
      <c r="E8445" s="7" t="n">
        <v>62137</v>
      </c>
      <c r="F8445" s="7" t="s">
        <v>861</v>
      </c>
      <c r="G8445" s="7" t="n">
        <v>2</v>
      </c>
      <c r="H8445" s="7" t="n">
        <v>3</v>
      </c>
      <c r="I8445" s="7" t="n">
        <v>17</v>
      </c>
      <c r="J8445" s="7" t="n">
        <v>62138</v>
      </c>
      <c r="K8445" s="7" t="s">
        <v>862</v>
      </c>
      <c r="L8445" s="7" t="n">
        <v>2</v>
      </c>
      <c r="M8445" s="7" t="n">
        <v>0</v>
      </c>
    </row>
    <row r="8446" spans="1:8">
      <c r="A8446" t="s">
        <v>4</v>
      </c>
      <c r="B8446" s="4" t="s">
        <v>5</v>
      </c>
    </row>
    <row r="8447" spans="1:8">
      <c r="A8447" t="n">
        <v>77732</v>
      </c>
      <c r="B8447" s="32" t="n">
        <v>28</v>
      </c>
    </row>
    <row r="8448" spans="1:8">
      <c r="A8448" t="s">
        <v>4</v>
      </c>
      <c r="B8448" s="4" t="s">
        <v>5</v>
      </c>
      <c r="C8448" s="4" t="s">
        <v>7</v>
      </c>
      <c r="D8448" s="4" t="s">
        <v>9</v>
      </c>
      <c r="E8448" s="4" t="s">
        <v>12</v>
      </c>
    </row>
    <row r="8449" spans="1:13">
      <c r="A8449" t="n">
        <v>77733</v>
      </c>
      <c r="B8449" s="30" t="n">
        <v>51</v>
      </c>
      <c r="C8449" s="7" t="n">
        <v>4</v>
      </c>
      <c r="D8449" s="7" t="n">
        <v>24</v>
      </c>
      <c r="E8449" s="7" t="s">
        <v>85</v>
      </c>
    </row>
    <row r="8450" spans="1:13">
      <c r="A8450" t="s">
        <v>4</v>
      </c>
      <c r="B8450" s="4" t="s">
        <v>5</v>
      </c>
      <c r="C8450" s="4" t="s">
        <v>9</v>
      </c>
    </row>
    <row r="8451" spans="1:13">
      <c r="A8451" t="n">
        <v>77747</v>
      </c>
      <c r="B8451" s="26" t="n">
        <v>16</v>
      </c>
      <c r="C8451" s="7" t="n">
        <v>0</v>
      </c>
    </row>
    <row r="8452" spans="1:13">
      <c r="A8452" t="s">
        <v>4</v>
      </c>
      <c r="B8452" s="4" t="s">
        <v>5</v>
      </c>
      <c r="C8452" s="4" t="s">
        <v>9</v>
      </c>
      <c r="D8452" s="4" t="s">
        <v>7</v>
      </c>
      <c r="E8452" s="4" t="s">
        <v>11</v>
      </c>
      <c r="F8452" s="4" t="s">
        <v>52</v>
      </c>
      <c r="G8452" s="4" t="s">
        <v>7</v>
      </c>
      <c r="H8452" s="4" t="s">
        <v>7</v>
      </c>
    </row>
    <row r="8453" spans="1:13">
      <c r="A8453" t="n">
        <v>77750</v>
      </c>
      <c r="B8453" s="31" t="n">
        <v>26</v>
      </c>
      <c r="C8453" s="7" t="n">
        <v>24</v>
      </c>
      <c r="D8453" s="7" t="n">
        <v>17</v>
      </c>
      <c r="E8453" s="7" t="n">
        <v>27340</v>
      </c>
      <c r="F8453" s="7" t="s">
        <v>863</v>
      </c>
      <c r="G8453" s="7" t="n">
        <v>2</v>
      </c>
      <c r="H8453" s="7" t="n">
        <v>0</v>
      </c>
    </row>
    <row r="8454" spans="1:13">
      <c r="A8454" t="s">
        <v>4</v>
      </c>
      <c r="B8454" s="4" t="s">
        <v>5</v>
      </c>
    </row>
    <row r="8455" spans="1:13">
      <c r="A8455" t="n">
        <v>77769</v>
      </c>
      <c r="B8455" s="32" t="n">
        <v>28</v>
      </c>
    </row>
    <row r="8456" spans="1:13">
      <c r="A8456" t="s">
        <v>4</v>
      </c>
      <c r="B8456" s="4" t="s">
        <v>5</v>
      </c>
      <c r="C8456" s="4" t="s">
        <v>7</v>
      </c>
      <c r="D8456" s="4" t="s">
        <v>9</v>
      </c>
      <c r="E8456" s="4" t="s">
        <v>12</v>
      </c>
    </row>
    <row r="8457" spans="1:13">
      <c r="A8457" t="n">
        <v>77770</v>
      </c>
      <c r="B8457" s="30" t="n">
        <v>51</v>
      </c>
      <c r="C8457" s="7" t="n">
        <v>4</v>
      </c>
      <c r="D8457" s="7" t="n">
        <v>25</v>
      </c>
      <c r="E8457" s="7" t="s">
        <v>105</v>
      </c>
    </row>
    <row r="8458" spans="1:13">
      <c r="A8458" t="s">
        <v>4</v>
      </c>
      <c r="B8458" s="4" t="s">
        <v>5</v>
      </c>
      <c r="C8458" s="4" t="s">
        <v>9</v>
      </c>
    </row>
    <row r="8459" spans="1:13">
      <c r="A8459" t="n">
        <v>77785</v>
      </c>
      <c r="B8459" s="26" t="n">
        <v>16</v>
      </c>
      <c r="C8459" s="7" t="n">
        <v>0</v>
      </c>
    </row>
    <row r="8460" spans="1:13">
      <c r="A8460" t="s">
        <v>4</v>
      </c>
      <c r="B8460" s="4" t="s">
        <v>5</v>
      </c>
      <c r="C8460" s="4" t="s">
        <v>9</v>
      </c>
      <c r="D8460" s="4" t="s">
        <v>7</v>
      </c>
      <c r="E8460" s="4" t="s">
        <v>11</v>
      </c>
      <c r="F8460" s="4" t="s">
        <v>52</v>
      </c>
      <c r="G8460" s="4" t="s">
        <v>7</v>
      </c>
      <c r="H8460" s="4" t="s">
        <v>7</v>
      </c>
    </row>
    <row r="8461" spans="1:13">
      <c r="A8461" t="n">
        <v>77788</v>
      </c>
      <c r="B8461" s="31" t="n">
        <v>26</v>
      </c>
      <c r="C8461" s="7" t="n">
        <v>25</v>
      </c>
      <c r="D8461" s="7" t="n">
        <v>17</v>
      </c>
      <c r="E8461" s="7" t="n">
        <v>34326</v>
      </c>
      <c r="F8461" s="7" t="s">
        <v>864</v>
      </c>
      <c r="G8461" s="7" t="n">
        <v>2</v>
      </c>
      <c r="H8461" s="7" t="n">
        <v>0</v>
      </c>
    </row>
    <row r="8462" spans="1:13">
      <c r="A8462" t="s">
        <v>4</v>
      </c>
      <c r="B8462" s="4" t="s">
        <v>5</v>
      </c>
    </row>
    <row r="8463" spans="1:13">
      <c r="A8463" t="n">
        <v>77803</v>
      </c>
      <c r="B8463" s="32" t="n">
        <v>28</v>
      </c>
    </row>
    <row r="8464" spans="1:13">
      <c r="A8464" t="s">
        <v>4</v>
      </c>
      <c r="B8464" s="4" t="s">
        <v>5</v>
      </c>
      <c r="C8464" s="4" t="s">
        <v>7</v>
      </c>
      <c r="D8464" s="4" t="s">
        <v>9</v>
      </c>
      <c r="E8464" s="4" t="s">
        <v>10</v>
      </c>
    </row>
    <row r="8465" spans="1:8">
      <c r="A8465" t="n">
        <v>77804</v>
      </c>
      <c r="B8465" s="25" t="n">
        <v>58</v>
      </c>
      <c r="C8465" s="7" t="n">
        <v>101</v>
      </c>
      <c r="D8465" s="7" t="n">
        <v>500</v>
      </c>
      <c r="E8465" s="7" t="n">
        <v>1</v>
      </c>
    </row>
    <row r="8466" spans="1:8">
      <c r="A8466" t="s">
        <v>4</v>
      </c>
      <c r="B8466" s="4" t="s">
        <v>5</v>
      </c>
      <c r="C8466" s="4" t="s">
        <v>7</v>
      </c>
      <c r="D8466" s="4" t="s">
        <v>9</v>
      </c>
    </row>
    <row r="8467" spans="1:8">
      <c r="A8467" t="n">
        <v>77812</v>
      </c>
      <c r="B8467" s="25" t="n">
        <v>58</v>
      </c>
      <c r="C8467" s="7" t="n">
        <v>254</v>
      </c>
      <c r="D8467" s="7" t="n">
        <v>0</v>
      </c>
    </row>
    <row r="8468" spans="1:8">
      <c r="A8468" t="s">
        <v>4</v>
      </c>
      <c r="B8468" s="4" t="s">
        <v>5</v>
      </c>
      <c r="C8468" s="4" t="s">
        <v>7</v>
      </c>
      <c r="D8468" s="4" t="s">
        <v>9</v>
      </c>
      <c r="E8468" s="4" t="s">
        <v>12</v>
      </c>
      <c r="F8468" s="4" t="s">
        <v>12</v>
      </c>
      <c r="G8468" s="4" t="s">
        <v>12</v>
      </c>
      <c r="H8468" s="4" t="s">
        <v>12</v>
      </c>
    </row>
    <row r="8469" spans="1:8">
      <c r="A8469" t="n">
        <v>77816</v>
      </c>
      <c r="B8469" s="30" t="n">
        <v>51</v>
      </c>
      <c r="C8469" s="7" t="n">
        <v>3</v>
      </c>
      <c r="D8469" s="7" t="n">
        <v>24</v>
      </c>
      <c r="E8469" s="7" t="s">
        <v>266</v>
      </c>
      <c r="F8469" s="7" t="s">
        <v>244</v>
      </c>
      <c r="G8469" s="7" t="s">
        <v>245</v>
      </c>
      <c r="H8469" s="7" t="s">
        <v>246</v>
      </c>
    </row>
    <row r="8470" spans="1:8">
      <c r="A8470" t="s">
        <v>4</v>
      </c>
      <c r="B8470" s="4" t="s">
        <v>5</v>
      </c>
      <c r="C8470" s="4" t="s">
        <v>7</v>
      </c>
      <c r="D8470" s="4" t="s">
        <v>7</v>
      </c>
      <c r="E8470" s="4" t="s">
        <v>10</v>
      </c>
      <c r="F8470" s="4" t="s">
        <v>10</v>
      </c>
      <c r="G8470" s="4" t="s">
        <v>10</v>
      </c>
      <c r="H8470" s="4" t="s">
        <v>9</v>
      </c>
    </row>
    <row r="8471" spans="1:8">
      <c r="A8471" t="n">
        <v>77829</v>
      </c>
      <c r="B8471" s="55" t="n">
        <v>45</v>
      </c>
      <c r="C8471" s="7" t="n">
        <v>2</v>
      </c>
      <c r="D8471" s="7" t="n">
        <v>3</v>
      </c>
      <c r="E8471" s="7" t="n">
        <v>16.3600006103516</v>
      </c>
      <c r="F8471" s="7" t="n">
        <v>1.03999996185303</v>
      </c>
      <c r="G8471" s="7" t="n">
        <v>-24.9599990844727</v>
      </c>
      <c r="H8471" s="7" t="n">
        <v>0</v>
      </c>
    </row>
    <row r="8472" spans="1:8">
      <c r="A8472" t="s">
        <v>4</v>
      </c>
      <c r="B8472" s="4" t="s">
        <v>5</v>
      </c>
      <c r="C8472" s="4" t="s">
        <v>7</v>
      </c>
      <c r="D8472" s="4" t="s">
        <v>7</v>
      </c>
      <c r="E8472" s="4" t="s">
        <v>10</v>
      </c>
      <c r="F8472" s="4" t="s">
        <v>10</v>
      </c>
      <c r="G8472" s="4" t="s">
        <v>10</v>
      </c>
      <c r="H8472" s="4" t="s">
        <v>9</v>
      </c>
      <c r="I8472" s="4" t="s">
        <v>7</v>
      </c>
    </row>
    <row r="8473" spans="1:8">
      <c r="A8473" t="n">
        <v>77846</v>
      </c>
      <c r="B8473" s="55" t="n">
        <v>45</v>
      </c>
      <c r="C8473" s="7" t="n">
        <v>4</v>
      </c>
      <c r="D8473" s="7" t="n">
        <v>3</v>
      </c>
      <c r="E8473" s="7" t="n">
        <v>10.6999998092651</v>
      </c>
      <c r="F8473" s="7" t="n">
        <v>242.130004882813</v>
      </c>
      <c r="G8473" s="7" t="n">
        <v>0</v>
      </c>
      <c r="H8473" s="7" t="n">
        <v>0</v>
      </c>
      <c r="I8473" s="7" t="n">
        <v>1</v>
      </c>
    </row>
    <row r="8474" spans="1:8">
      <c r="A8474" t="s">
        <v>4</v>
      </c>
      <c r="B8474" s="4" t="s">
        <v>5</v>
      </c>
      <c r="C8474" s="4" t="s">
        <v>7</v>
      </c>
      <c r="D8474" s="4" t="s">
        <v>7</v>
      </c>
      <c r="E8474" s="4" t="s">
        <v>10</v>
      </c>
      <c r="F8474" s="4" t="s">
        <v>9</v>
      </c>
    </row>
    <row r="8475" spans="1:8">
      <c r="A8475" t="n">
        <v>77864</v>
      </c>
      <c r="B8475" s="55" t="n">
        <v>45</v>
      </c>
      <c r="C8475" s="7" t="n">
        <v>5</v>
      </c>
      <c r="D8475" s="7" t="n">
        <v>3</v>
      </c>
      <c r="E8475" s="7" t="n">
        <v>2.40000009536743</v>
      </c>
      <c r="F8475" s="7" t="n">
        <v>0</v>
      </c>
    </row>
    <row r="8476" spans="1:8">
      <c r="A8476" t="s">
        <v>4</v>
      </c>
      <c r="B8476" s="4" t="s">
        <v>5</v>
      </c>
      <c r="C8476" s="4" t="s">
        <v>7</v>
      </c>
      <c r="D8476" s="4" t="s">
        <v>7</v>
      </c>
      <c r="E8476" s="4" t="s">
        <v>10</v>
      </c>
      <c r="F8476" s="4" t="s">
        <v>9</v>
      </c>
    </row>
    <row r="8477" spans="1:8">
      <c r="A8477" t="n">
        <v>77873</v>
      </c>
      <c r="B8477" s="55" t="n">
        <v>45</v>
      </c>
      <c r="C8477" s="7" t="n">
        <v>11</v>
      </c>
      <c r="D8477" s="7" t="n">
        <v>3</v>
      </c>
      <c r="E8477" s="7" t="n">
        <v>40</v>
      </c>
      <c r="F8477" s="7" t="n">
        <v>0</v>
      </c>
    </row>
    <row r="8478" spans="1:8">
      <c r="A8478" t="s">
        <v>4</v>
      </c>
      <c r="B8478" s="4" t="s">
        <v>5</v>
      </c>
      <c r="C8478" s="4" t="s">
        <v>7</v>
      </c>
      <c r="D8478" s="4" t="s">
        <v>7</v>
      </c>
      <c r="E8478" s="4" t="s">
        <v>10</v>
      </c>
      <c r="F8478" s="4" t="s">
        <v>10</v>
      </c>
      <c r="G8478" s="4" t="s">
        <v>10</v>
      </c>
      <c r="H8478" s="4" t="s">
        <v>9</v>
      </c>
    </row>
    <row r="8479" spans="1:8">
      <c r="A8479" t="n">
        <v>77882</v>
      </c>
      <c r="B8479" s="55" t="n">
        <v>45</v>
      </c>
      <c r="C8479" s="7" t="n">
        <v>2</v>
      </c>
      <c r="D8479" s="7" t="n">
        <v>3</v>
      </c>
      <c r="E8479" s="7" t="n">
        <v>16.5200004577637</v>
      </c>
      <c r="F8479" s="7" t="n">
        <v>1.03999996185303</v>
      </c>
      <c r="G8479" s="7" t="n">
        <v>-24.9400005340576</v>
      </c>
      <c r="H8479" s="7" t="n">
        <v>0</v>
      </c>
    </row>
    <row r="8480" spans="1:8">
      <c r="A8480" t="s">
        <v>4</v>
      </c>
      <c r="B8480" s="4" t="s">
        <v>5</v>
      </c>
      <c r="C8480" s="4" t="s">
        <v>7</v>
      </c>
      <c r="D8480" s="4" t="s">
        <v>7</v>
      </c>
      <c r="E8480" s="4" t="s">
        <v>10</v>
      </c>
      <c r="F8480" s="4" t="s">
        <v>10</v>
      </c>
      <c r="G8480" s="4" t="s">
        <v>10</v>
      </c>
      <c r="H8480" s="4" t="s">
        <v>9</v>
      </c>
      <c r="I8480" s="4" t="s">
        <v>7</v>
      </c>
    </row>
    <row r="8481" spans="1:9">
      <c r="A8481" t="n">
        <v>77899</v>
      </c>
      <c r="B8481" s="55" t="n">
        <v>45</v>
      </c>
      <c r="C8481" s="7" t="n">
        <v>4</v>
      </c>
      <c r="D8481" s="7" t="n">
        <v>3</v>
      </c>
      <c r="E8481" s="7" t="n">
        <v>6.92000007629395</v>
      </c>
      <c r="F8481" s="7" t="n">
        <v>231.759994506836</v>
      </c>
      <c r="G8481" s="7" t="n">
        <v>0</v>
      </c>
      <c r="H8481" s="7" t="n">
        <v>0</v>
      </c>
      <c r="I8481" s="7" t="n">
        <v>0</v>
      </c>
    </row>
    <row r="8482" spans="1:9">
      <c r="A8482" t="s">
        <v>4</v>
      </c>
      <c r="B8482" s="4" t="s">
        <v>5</v>
      </c>
      <c r="C8482" s="4" t="s">
        <v>7</v>
      </c>
      <c r="D8482" s="4" t="s">
        <v>7</v>
      </c>
      <c r="E8482" s="4" t="s">
        <v>10</v>
      </c>
      <c r="F8482" s="4" t="s">
        <v>9</v>
      </c>
    </row>
    <row r="8483" spans="1:9">
      <c r="A8483" t="n">
        <v>77917</v>
      </c>
      <c r="B8483" s="55" t="n">
        <v>45</v>
      </c>
      <c r="C8483" s="7" t="n">
        <v>5</v>
      </c>
      <c r="D8483" s="7" t="n">
        <v>3</v>
      </c>
      <c r="E8483" s="7" t="n">
        <v>2.40000009536743</v>
      </c>
      <c r="F8483" s="7" t="n">
        <v>0</v>
      </c>
    </row>
    <row r="8484" spans="1:9">
      <c r="A8484" t="s">
        <v>4</v>
      </c>
      <c r="B8484" s="4" t="s">
        <v>5</v>
      </c>
      <c r="C8484" s="4" t="s">
        <v>7</v>
      </c>
      <c r="D8484" s="4" t="s">
        <v>7</v>
      </c>
      <c r="E8484" s="4" t="s">
        <v>10</v>
      </c>
      <c r="F8484" s="4" t="s">
        <v>9</v>
      </c>
    </row>
    <row r="8485" spans="1:9">
      <c r="A8485" t="n">
        <v>77926</v>
      </c>
      <c r="B8485" s="55" t="n">
        <v>45</v>
      </c>
      <c r="C8485" s="7" t="n">
        <v>11</v>
      </c>
      <c r="D8485" s="7" t="n">
        <v>3</v>
      </c>
      <c r="E8485" s="7" t="n">
        <v>40</v>
      </c>
      <c r="F8485" s="7" t="n">
        <v>0</v>
      </c>
    </row>
    <row r="8486" spans="1:9">
      <c r="A8486" t="s">
        <v>4</v>
      </c>
      <c r="B8486" s="4" t="s">
        <v>5</v>
      </c>
      <c r="C8486" s="4" t="s">
        <v>7</v>
      </c>
      <c r="D8486" s="4" t="s">
        <v>9</v>
      </c>
    </row>
    <row r="8487" spans="1:9">
      <c r="A8487" t="n">
        <v>77935</v>
      </c>
      <c r="B8487" s="25" t="n">
        <v>58</v>
      </c>
      <c r="C8487" s="7" t="n">
        <v>255</v>
      </c>
      <c r="D8487" s="7" t="n">
        <v>0</v>
      </c>
    </row>
    <row r="8488" spans="1:9">
      <c r="A8488" t="s">
        <v>4</v>
      </c>
      <c r="B8488" s="4" t="s">
        <v>5</v>
      </c>
      <c r="C8488" s="4" t="s">
        <v>9</v>
      </c>
      <c r="D8488" s="4" t="s">
        <v>7</v>
      </c>
      <c r="E8488" s="4" t="s">
        <v>10</v>
      </c>
      <c r="F8488" s="4" t="s">
        <v>9</v>
      </c>
    </row>
    <row r="8489" spans="1:9">
      <c r="A8489" t="n">
        <v>77939</v>
      </c>
      <c r="B8489" s="47" t="n">
        <v>59</v>
      </c>
      <c r="C8489" s="7" t="n">
        <v>24</v>
      </c>
      <c r="D8489" s="7" t="n">
        <v>8</v>
      </c>
      <c r="E8489" s="7" t="n">
        <v>0.150000005960464</v>
      </c>
      <c r="F8489" s="7" t="n">
        <v>0</v>
      </c>
    </row>
    <row r="8490" spans="1:9">
      <c r="A8490" t="s">
        <v>4</v>
      </c>
      <c r="B8490" s="4" t="s">
        <v>5</v>
      </c>
      <c r="C8490" s="4" t="s">
        <v>9</v>
      </c>
      <c r="D8490" s="4" t="s">
        <v>7</v>
      </c>
      <c r="E8490" s="4" t="s">
        <v>10</v>
      </c>
      <c r="F8490" s="4" t="s">
        <v>9</v>
      </c>
    </row>
    <row r="8491" spans="1:9">
      <c r="A8491" t="n">
        <v>77949</v>
      </c>
      <c r="B8491" s="47" t="n">
        <v>59</v>
      </c>
      <c r="C8491" s="7" t="n">
        <v>25</v>
      </c>
      <c r="D8491" s="7" t="n">
        <v>8</v>
      </c>
      <c r="E8491" s="7" t="n">
        <v>0.150000005960464</v>
      </c>
      <c r="F8491" s="7" t="n">
        <v>0</v>
      </c>
    </row>
    <row r="8492" spans="1:9">
      <c r="A8492" t="s">
        <v>4</v>
      </c>
      <c r="B8492" s="4" t="s">
        <v>5</v>
      </c>
      <c r="C8492" s="4" t="s">
        <v>9</v>
      </c>
    </row>
    <row r="8493" spans="1:9">
      <c r="A8493" t="n">
        <v>77959</v>
      </c>
      <c r="B8493" s="26" t="n">
        <v>16</v>
      </c>
      <c r="C8493" s="7" t="n">
        <v>2000</v>
      </c>
    </row>
    <row r="8494" spans="1:9">
      <c r="A8494" t="s">
        <v>4</v>
      </c>
      <c r="B8494" s="4" t="s">
        <v>5</v>
      </c>
      <c r="C8494" s="4" t="s">
        <v>9</v>
      </c>
      <c r="D8494" s="4" t="s">
        <v>7</v>
      </c>
      <c r="E8494" s="4" t="s">
        <v>10</v>
      </c>
      <c r="F8494" s="4" t="s">
        <v>9</v>
      </c>
    </row>
    <row r="8495" spans="1:9">
      <c r="A8495" t="n">
        <v>77962</v>
      </c>
      <c r="B8495" s="47" t="n">
        <v>59</v>
      </c>
      <c r="C8495" s="7" t="n">
        <v>24</v>
      </c>
      <c r="D8495" s="7" t="n">
        <v>255</v>
      </c>
      <c r="E8495" s="7" t="n">
        <v>0</v>
      </c>
      <c r="F8495" s="7" t="n">
        <v>0</v>
      </c>
    </row>
    <row r="8496" spans="1:9">
      <c r="A8496" t="s">
        <v>4</v>
      </c>
      <c r="B8496" s="4" t="s">
        <v>5</v>
      </c>
      <c r="C8496" s="4" t="s">
        <v>9</v>
      </c>
      <c r="D8496" s="4" t="s">
        <v>7</v>
      </c>
      <c r="E8496" s="4" t="s">
        <v>10</v>
      </c>
      <c r="F8496" s="4" t="s">
        <v>9</v>
      </c>
    </row>
    <row r="8497" spans="1:9">
      <c r="A8497" t="n">
        <v>77972</v>
      </c>
      <c r="B8497" s="47" t="n">
        <v>59</v>
      </c>
      <c r="C8497" s="7" t="n">
        <v>25</v>
      </c>
      <c r="D8497" s="7" t="n">
        <v>255</v>
      </c>
      <c r="E8497" s="7" t="n">
        <v>0</v>
      </c>
      <c r="F8497" s="7" t="n">
        <v>0</v>
      </c>
    </row>
    <row r="8498" spans="1:9">
      <c r="A8498" t="s">
        <v>4</v>
      </c>
      <c r="B8498" s="4" t="s">
        <v>5</v>
      </c>
      <c r="C8498" s="4" t="s">
        <v>9</v>
      </c>
      <c r="D8498" s="4" t="s">
        <v>7</v>
      </c>
      <c r="E8498" s="4" t="s">
        <v>7</v>
      </c>
      <c r="F8498" s="4" t="s">
        <v>12</v>
      </c>
    </row>
    <row r="8499" spans="1:9">
      <c r="A8499" t="n">
        <v>77982</v>
      </c>
      <c r="B8499" s="48" t="n">
        <v>47</v>
      </c>
      <c r="C8499" s="7" t="n">
        <v>24</v>
      </c>
      <c r="D8499" s="7" t="n">
        <v>0</v>
      </c>
      <c r="E8499" s="7" t="n">
        <v>0</v>
      </c>
      <c r="F8499" s="7" t="s">
        <v>810</v>
      </c>
    </row>
    <row r="8500" spans="1:9">
      <c r="A8500" t="s">
        <v>4</v>
      </c>
      <c r="B8500" s="4" t="s">
        <v>5</v>
      </c>
      <c r="C8500" s="4" t="s">
        <v>9</v>
      </c>
    </row>
    <row r="8501" spans="1:9">
      <c r="A8501" t="n">
        <v>78005</v>
      </c>
      <c r="B8501" s="26" t="n">
        <v>16</v>
      </c>
      <c r="C8501" s="7" t="n">
        <v>300</v>
      </c>
    </row>
    <row r="8502" spans="1:9">
      <c r="A8502" t="s">
        <v>4</v>
      </c>
      <c r="B8502" s="4" t="s">
        <v>5</v>
      </c>
      <c r="C8502" s="4" t="s">
        <v>7</v>
      </c>
      <c r="D8502" s="4" t="s">
        <v>9</v>
      </c>
      <c r="E8502" s="4" t="s">
        <v>12</v>
      </c>
    </row>
    <row r="8503" spans="1:9">
      <c r="A8503" t="n">
        <v>78008</v>
      </c>
      <c r="B8503" s="30" t="n">
        <v>51</v>
      </c>
      <c r="C8503" s="7" t="n">
        <v>4</v>
      </c>
      <c r="D8503" s="7" t="n">
        <v>24</v>
      </c>
      <c r="E8503" s="7" t="s">
        <v>865</v>
      </c>
    </row>
    <row r="8504" spans="1:9">
      <c r="A8504" t="s">
        <v>4</v>
      </c>
      <c r="B8504" s="4" t="s">
        <v>5</v>
      </c>
      <c r="C8504" s="4" t="s">
        <v>9</v>
      </c>
    </row>
    <row r="8505" spans="1:9">
      <c r="A8505" t="n">
        <v>78022</v>
      </c>
      <c r="B8505" s="26" t="n">
        <v>16</v>
      </c>
      <c r="C8505" s="7" t="n">
        <v>0</v>
      </c>
    </row>
    <row r="8506" spans="1:9">
      <c r="A8506" t="s">
        <v>4</v>
      </c>
      <c r="B8506" s="4" t="s">
        <v>5</v>
      </c>
      <c r="C8506" s="4" t="s">
        <v>9</v>
      </c>
      <c r="D8506" s="4" t="s">
        <v>7</v>
      </c>
      <c r="E8506" s="4" t="s">
        <v>11</v>
      </c>
      <c r="F8506" s="4" t="s">
        <v>52</v>
      </c>
      <c r="G8506" s="4" t="s">
        <v>7</v>
      </c>
      <c r="H8506" s="4" t="s">
        <v>7</v>
      </c>
      <c r="I8506" s="4" t="s">
        <v>7</v>
      </c>
      <c r="J8506" s="4" t="s">
        <v>11</v>
      </c>
      <c r="K8506" s="4" t="s">
        <v>52</v>
      </c>
      <c r="L8506" s="4" t="s">
        <v>7</v>
      </c>
      <c r="M8506" s="4" t="s">
        <v>7</v>
      </c>
    </row>
    <row r="8507" spans="1:9">
      <c r="A8507" t="n">
        <v>78025</v>
      </c>
      <c r="B8507" s="31" t="n">
        <v>26</v>
      </c>
      <c r="C8507" s="7" t="n">
        <v>24</v>
      </c>
      <c r="D8507" s="7" t="n">
        <v>17</v>
      </c>
      <c r="E8507" s="7" t="n">
        <v>27341</v>
      </c>
      <c r="F8507" s="7" t="s">
        <v>866</v>
      </c>
      <c r="G8507" s="7" t="n">
        <v>2</v>
      </c>
      <c r="H8507" s="7" t="n">
        <v>3</v>
      </c>
      <c r="I8507" s="7" t="n">
        <v>17</v>
      </c>
      <c r="J8507" s="7" t="n">
        <v>27342</v>
      </c>
      <c r="K8507" s="7" t="s">
        <v>867</v>
      </c>
      <c r="L8507" s="7" t="n">
        <v>2</v>
      </c>
      <c r="M8507" s="7" t="n">
        <v>0</v>
      </c>
    </row>
    <row r="8508" spans="1:9">
      <c r="A8508" t="s">
        <v>4</v>
      </c>
      <c r="B8508" s="4" t="s">
        <v>5</v>
      </c>
    </row>
    <row r="8509" spans="1:9">
      <c r="A8509" t="n">
        <v>78160</v>
      </c>
      <c r="B8509" s="32" t="n">
        <v>28</v>
      </c>
    </row>
    <row r="8510" spans="1:9">
      <c r="A8510" t="s">
        <v>4</v>
      </c>
      <c r="B8510" s="4" t="s">
        <v>5</v>
      </c>
      <c r="C8510" s="4" t="s">
        <v>7</v>
      </c>
      <c r="D8510" s="4" t="s">
        <v>9</v>
      </c>
      <c r="E8510" s="4" t="s">
        <v>12</v>
      </c>
    </row>
    <row r="8511" spans="1:9">
      <c r="A8511" t="n">
        <v>78161</v>
      </c>
      <c r="B8511" s="30" t="n">
        <v>51</v>
      </c>
      <c r="C8511" s="7" t="n">
        <v>4</v>
      </c>
      <c r="D8511" s="7" t="n">
        <v>25</v>
      </c>
      <c r="E8511" s="7" t="s">
        <v>287</v>
      </c>
    </row>
    <row r="8512" spans="1:9">
      <c r="A8512" t="s">
        <v>4</v>
      </c>
      <c r="B8512" s="4" t="s">
        <v>5</v>
      </c>
      <c r="C8512" s="4" t="s">
        <v>9</v>
      </c>
    </row>
    <row r="8513" spans="1:13">
      <c r="A8513" t="n">
        <v>78175</v>
      </c>
      <c r="B8513" s="26" t="n">
        <v>16</v>
      </c>
      <c r="C8513" s="7" t="n">
        <v>0</v>
      </c>
    </row>
    <row r="8514" spans="1:13">
      <c r="A8514" t="s">
        <v>4</v>
      </c>
      <c r="B8514" s="4" t="s">
        <v>5</v>
      </c>
      <c r="C8514" s="4" t="s">
        <v>9</v>
      </c>
      <c r="D8514" s="4" t="s">
        <v>7</v>
      </c>
      <c r="E8514" s="4" t="s">
        <v>11</v>
      </c>
      <c r="F8514" s="4" t="s">
        <v>52</v>
      </c>
      <c r="G8514" s="4" t="s">
        <v>7</v>
      </c>
      <c r="H8514" s="4" t="s">
        <v>7</v>
      </c>
      <c r="I8514" s="4" t="s">
        <v>7</v>
      </c>
      <c r="J8514" s="4" t="s">
        <v>11</v>
      </c>
      <c r="K8514" s="4" t="s">
        <v>52</v>
      </c>
      <c r="L8514" s="4" t="s">
        <v>7</v>
      </c>
      <c r="M8514" s="4" t="s">
        <v>7</v>
      </c>
    </row>
    <row r="8515" spans="1:13">
      <c r="A8515" t="n">
        <v>78178</v>
      </c>
      <c r="B8515" s="31" t="n">
        <v>26</v>
      </c>
      <c r="C8515" s="7" t="n">
        <v>25</v>
      </c>
      <c r="D8515" s="7" t="n">
        <v>17</v>
      </c>
      <c r="E8515" s="7" t="n">
        <v>34327</v>
      </c>
      <c r="F8515" s="7" t="s">
        <v>868</v>
      </c>
      <c r="G8515" s="7" t="n">
        <v>2</v>
      </c>
      <c r="H8515" s="7" t="n">
        <v>3</v>
      </c>
      <c r="I8515" s="7" t="n">
        <v>17</v>
      </c>
      <c r="J8515" s="7" t="n">
        <v>34328</v>
      </c>
      <c r="K8515" s="7" t="s">
        <v>869</v>
      </c>
      <c r="L8515" s="7" t="n">
        <v>2</v>
      </c>
      <c r="M8515" s="7" t="n">
        <v>0</v>
      </c>
    </row>
    <row r="8516" spans="1:13">
      <c r="A8516" t="s">
        <v>4</v>
      </c>
      <c r="B8516" s="4" t="s">
        <v>5</v>
      </c>
    </row>
    <row r="8517" spans="1:13">
      <c r="A8517" t="n">
        <v>78280</v>
      </c>
      <c r="B8517" s="32" t="n">
        <v>28</v>
      </c>
    </row>
    <row r="8518" spans="1:13">
      <c r="A8518" t="s">
        <v>4</v>
      </c>
      <c r="B8518" s="4" t="s">
        <v>5</v>
      </c>
      <c r="C8518" s="4" t="s">
        <v>7</v>
      </c>
      <c r="D8518" s="4" t="s">
        <v>9</v>
      </c>
      <c r="E8518" s="4" t="s">
        <v>10</v>
      </c>
    </row>
    <row r="8519" spans="1:13">
      <c r="A8519" t="n">
        <v>78281</v>
      </c>
      <c r="B8519" s="25" t="n">
        <v>58</v>
      </c>
      <c r="C8519" s="7" t="n">
        <v>101</v>
      </c>
      <c r="D8519" s="7" t="n">
        <v>500</v>
      </c>
      <c r="E8519" s="7" t="n">
        <v>1</v>
      </c>
    </row>
    <row r="8520" spans="1:13">
      <c r="A8520" t="s">
        <v>4</v>
      </c>
      <c r="B8520" s="4" t="s">
        <v>5</v>
      </c>
      <c r="C8520" s="4" t="s">
        <v>7</v>
      </c>
      <c r="D8520" s="4" t="s">
        <v>9</v>
      </c>
    </row>
    <row r="8521" spans="1:13">
      <c r="A8521" t="n">
        <v>78289</v>
      </c>
      <c r="B8521" s="25" t="n">
        <v>58</v>
      </c>
      <c r="C8521" s="7" t="n">
        <v>254</v>
      </c>
      <c r="D8521" s="7" t="n">
        <v>0</v>
      </c>
    </row>
    <row r="8522" spans="1:13">
      <c r="A8522" t="s">
        <v>4</v>
      </c>
      <c r="B8522" s="4" t="s">
        <v>5</v>
      </c>
      <c r="C8522" s="4" t="s">
        <v>7</v>
      </c>
      <c r="D8522" s="4" t="s">
        <v>7</v>
      </c>
      <c r="E8522" s="4" t="s">
        <v>10</v>
      </c>
      <c r="F8522" s="4" t="s">
        <v>10</v>
      </c>
      <c r="G8522" s="4" t="s">
        <v>10</v>
      </c>
      <c r="H8522" s="4" t="s">
        <v>9</v>
      </c>
    </row>
    <row r="8523" spans="1:13">
      <c r="A8523" t="n">
        <v>78293</v>
      </c>
      <c r="B8523" s="55" t="n">
        <v>45</v>
      </c>
      <c r="C8523" s="7" t="n">
        <v>2</v>
      </c>
      <c r="D8523" s="7" t="n">
        <v>3</v>
      </c>
      <c r="E8523" s="7" t="n">
        <v>15.3000001907349</v>
      </c>
      <c r="F8523" s="7" t="n">
        <v>0.709999978542328</v>
      </c>
      <c r="G8523" s="7" t="n">
        <v>-28.0699996948242</v>
      </c>
      <c r="H8523" s="7" t="n">
        <v>0</v>
      </c>
    </row>
    <row r="8524" spans="1:13">
      <c r="A8524" t="s">
        <v>4</v>
      </c>
      <c r="B8524" s="4" t="s">
        <v>5</v>
      </c>
      <c r="C8524" s="4" t="s">
        <v>7</v>
      </c>
      <c r="D8524" s="4" t="s">
        <v>7</v>
      </c>
      <c r="E8524" s="4" t="s">
        <v>10</v>
      </c>
      <c r="F8524" s="4" t="s">
        <v>10</v>
      </c>
      <c r="G8524" s="4" t="s">
        <v>10</v>
      </c>
      <c r="H8524" s="4" t="s">
        <v>9</v>
      </c>
      <c r="I8524" s="4" t="s">
        <v>7</v>
      </c>
    </row>
    <row r="8525" spans="1:13">
      <c r="A8525" t="n">
        <v>78310</v>
      </c>
      <c r="B8525" s="55" t="n">
        <v>45</v>
      </c>
      <c r="C8525" s="7" t="n">
        <v>4</v>
      </c>
      <c r="D8525" s="7" t="n">
        <v>3</v>
      </c>
      <c r="E8525" s="7" t="n">
        <v>12.6700000762939</v>
      </c>
      <c r="F8525" s="7" t="n">
        <v>348.649993896484</v>
      </c>
      <c r="G8525" s="7" t="n">
        <v>0</v>
      </c>
      <c r="H8525" s="7" t="n">
        <v>0</v>
      </c>
      <c r="I8525" s="7" t="n">
        <v>0</v>
      </c>
    </row>
    <row r="8526" spans="1:13">
      <c r="A8526" t="s">
        <v>4</v>
      </c>
      <c r="B8526" s="4" t="s">
        <v>5</v>
      </c>
      <c r="C8526" s="4" t="s">
        <v>7</v>
      </c>
      <c r="D8526" s="4" t="s">
        <v>7</v>
      </c>
      <c r="E8526" s="4" t="s">
        <v>10</v>
      </c>
      <c r="F8526" s="4" t="s">
        <v>9</v>
      </c>
    </row>
    <row r="8527" spans="1:13">
      <c r="A8527" t="n">
        <v>78328</v>
      </c>
      <c r="B8527" s="55" t="n">
        <v>45</v>
      </c>
      <c r="C8527" s="7" t="n">
        <v>5</v>
      </c>
      <c r="D8527" s="7" t="n">
        <v>3</v>
      </c>
      <c r="E8527" s="7" t="n">
        <v>2.79999995231628</v>
      </c>
      <c r="F8527" s="7" t="n">
        <v>0</v>
      </c>
    </row>
    <row r="8528" spans="1:13">
      <c r="A8528" t="s">
        <v>4</v>
      </c>
      <c r="B8528" s="4" t="s">
        <v>5</v>
      </c>
      <c r="C8528" s="4" t="s">
        <v>7</v>
      </c>
      <c r="D8528" s="4" t="s">
        <v>7</v>
      </c>
      <c r="E8528" s="4" t="s">
        <v>10</v>
      </c>
      <c r="F8528" s="4" t="s">
        <v>9</v>
      </c>
    </row>
    <row r="8529" spans="1:13">
      <c r="A8529" t="n">
        <v>78337</v>
      </c>
      <c r="B8529" s="55" t="n">
        <v>45</v>
      </c>
      <c r="C8529" s="7" t="n">
        <v>11</v>
      </c>
      <c r="D8529" s="7" t="n">
        <v>3</v>
      </c>
      <c r="E8529" s="7" t="n">
        <v>40</v>
      </c>
      <c r="F8529" s="7" t="n">
        <v>0</v>
      </c>
    </row>
    <row r="8530" spans="1:13">
      <c r="A8530" t="s">
        <v>4</v>
      </c>
      <c r="B8530" s="4" t="s">
        <v>5</v>
      </c>
      <c r="C8530" s="4" t="s">
        <v>7</v>
      </c>
      <c r="D8530" s="4" t="s">
        <v>7</v>
      </c>
      <c r="E8530" s="4" t="s">
        <v>10</v>
      </c>
      <c r="F8530" s="4" t="s">
        <v>10</v>
      </c>
      <c r="G8530" s="4" t="s">
        <v>10</v>
      </c>
      <c r="H8530" s="4" t="s">
        <v>9</v>
      </c>
      <c r="I8530" s="4" t="s">
        <v>7</v>
      </c>
    </row>
    <row r="8531" spans="1:13">
      <c r="A8531" t="n">
        <v>78346</v>
      </c>
      <c r="B8531" s="55" t="n">
        <v>45</v>
      </c>
      <c r="C8531" s="7" t="n">
        <v>4</v>
      </c>
      <c r="D8531" s="7" t="n">
        <v>3</v>
      </c>
      <c r="E8531" s="7" t="n">
        <v>12.6700000762939</v>
      </c>
      <c r="F8531" s="7" t="n">
        <v>344.959991455078</v>
      </c>
      <c r="G8531" s="7" t="n">
        <v>0</v>
      </c>
      <c r="H8531" s="7" t="n">
        <v>20000</v>
      </c>
      <c r="I8531" s="7" t="n">
        <v>0</v>
      </c>
    </row>
    <row r="8532" spans="1:13">
      <c r="A8532" t="s">
        <v>4</v>
      </c>
      <c r="B8532" s="4" t="s">
        <v>5</v>
      </c>
      <c r="C8532" s="4" t="s">
        <v>7</v>
      </c>
      <c r="D8532" s="4" t="s">
        <v>9</v>
      </c>
    </row>
    <row r="8533" spans="1:13">
      <c r="A8533" t="n">
        <v>78364</v>
      </c>
      <c r="B8533" s="25" t="n">
        <v>58</v>
      </c>
      <c r="C8533" s="7" t="n">
        <v>255</v>
      </c>
      <c r="D8533" s="7" t="n">
        <v>0</v>
      </c>
    </row>
    <row r="8534" spans="1:13">
      <c r="A8534" t="s">
        <v>4</v>
      </c>
      <c r="B8534" s="4" t="s">
        <v>5</v>
      </c>
      <c r="C8534" s="4" t="s">
        <v>7</v>
      </c>
      <c r="D8534" s="4" t="s">
        <v>9</v>
      </c>
      <c r="E8534" s="4" t="s">
        <v>12</v>
      </c>
    </row>
    <row r="8535" spans="1:13">
      <c r="A8535" t="n">
        <v>78368</v>
      </c>
      <c r="B8535" s="30" t="n">
        <v>51</v>
      </c>
      <c r="C8535" s="7" t="n">
        <v>4</v>
      </c>
      <c r="D8535" s="7" t="n">
        <v>0</v>
      </c>
      <c r="E8535" s="7" t="s">
        <v>278</v>
      </c>
    </row>
    <row r="8536" spans="1:13">
      <c r="A8536" t="s">
        <v>4</v>
      </c>
      <c r="B8536" s="4" t="s">
        <v>5</v>
      </c>
      <c r="C8536" s="4" t="s">
        <v>9</v>
      </c>
    </row>
    <row r="8537" spans="1:13">
      <c r="A8537" t="n">
        <v>78382</v>
      </c>
      <c r="B8537" s="26" t="n">
        <v>16</v>
      </c>
      <c r="C8537" s="7" t="n">
        <v>0</v>
      </c>
    </row>
    <row r="8538" spans="1:13">
      <c r="A8538" t="s">
        <v>4</v>
      </c>
      <c r="B8538" s="4" t="s">
        <v>5</v>
      </c>
      <c r="C8538" s="4" t="s">
        <v>9</v>
      </c>
      <c r="D8538" s="4" t="s">
        <v>7</v>
      </c>
      <c r="E8538" s="4" t="s">
        <v>11</v>
      </c>
      <c r="F8538" s="4" t="s">
        <v>52</v>
      </c>
      <c r="G8538" s="4" t="s">
        <v>7</v>
      </c>
      <c r="H8538" s="4" t="s">
        <v>7</v>
      </c>
      <c r="I8538" s="4" t="s">
        <v>7</v>
      </c>
      <c r="J8538" s="4" t="s">
        <v>11</v>
      </c>
      <c r="K8538" s="4" t="s">
        <v>52</v>
      </c>
      <c r="L8538" s="4" t="s">
        <v>7</v>
      </c>
      <c r="M8538" s="4" t="s">
        <v>7</v>
      </c>
      <c r="N8538" s="4" t="s">
        <v>7</v>
      </c>
      <c r="O8538" s="4" t="s">
        <v>11</v>
      </c>
      <c r="P8538" s="4" t="s">
        <v>52</v>
      </c>
      <c r="Q8538" s="4" t="s">
        <v>7</v>
      </c>
      <c r="R8538" s="4" t="s">
        <v>7</v>
      </c>
      <c r="S8538" s="4" t="s">
        <v>7</v>
      </c>
      <c r="T8538" s="4" t="s">
        <v>11</v>
      </c>
      <c r="U8538" s="4" t="s">
        <v>52</v>
      </c>
      <c r="V8538" s="4" t="s">
        <v>7</v>
      </c>
      <c r="W8538" s="4" t="s">
        <v>7</v>
      </c>
    </row>
    <row r="8539" spans="1:13">
      <c r="A8539" t="n">
        <v>78385</v>
      </c>
      <c r="B8539" s="31" t="n">
        <v>26</v>
      </c>
      <c r="C8539" s="7" t="n">
        <v>0</v>
      </c>
      <c r="D8539" s="7" t="n">
        <v>17</v>
      </c>
      <c r="E8539" s="7" t="n">
        <v>62139</v>
      </c>
      <c r="F8539" s="7" t="s">
        <v>870</v>
      </c>
      <c r="G8539" s="7" t="n">
        <v>2</v>
      </c>
      <c r="H8539" s="7" t="n">
        <v>3</v>
      </c>
      <c r="I8539" s="7" t="n">
        <v>17</v>
      </c>
      <c r="J8539" s="7" t="n">
        <v>62140</v>
      </c>
      <c r="K8539" s="7" t="s">
        <v>871</v>
      </c>
      <c r="L8539" s="7" t="n">
        <v>2</v>
      </c>
      <c r="M8539" s="7" t="n">
        <v>3</v>
      </c>
      <c r="N8539" s="7" t="n">
        <v>17</v>
      </c>
      <c r="O8539" s="7" t="n">
        <v>62141</v>
      </c>
      <c r="P8539" s="7" t="s">
        <v>872</v>
      </c>
      <c r="Q8539" s="7" t="n">
        <v>2</v>
      </c>
      <c r="R8539" s="7" t="n">
        <v>3</v>
      </c>
      <c r="S8539" s="7" t="n">
        <v>17</v>
      </c>
      <c r="T8539" s="7" t="n">
        <v>62142</v>
      </c>
      <c r="U8539" s="7" t="s">
        <v>873</v>
      </c>
      <c r="V8539" s="7" t="n">
        <v>2</v>
      </c>
      <c r="W8539" s="7" t="n">
        <v>0</v>
      </c>
    </row>
    <row r="8540" spans="1:13">
      <c r="A8540" t="s">
        <v>4</v>
      </c>
      <c r="B8540" s="4" t="s">
        <v>5</v>
      </c>
    </row>
    <row r="8541" spans="1:13">
      <c r="A8541" t="n">
        <v>78668</v>
      </c>
      <c r="B8541" s="32" t="n">
        <v>28</v>
      </c>
    </row>
    <row r="8542" spans="1:13">
      <c r="A8542" t="s">
        <v>4</v>
      </c>
      <c r="B8542" s="4" t="s">
        <v>5</v>
      </c>
      <c r="C8542" s="4" t="s">
        <v>7</v>
      </c>
      <c r="D8542" s="4" t="s">
        <v>9</v>
      </c>
      <c r="E8542" s="4" t="s">
        <v>9</v>
      </c>
      <c r="F8542" s="4" t="s">
        <v>7</v>
      </c>
    </row>
    <row r="8543" spans="1:13">
      <c r="A8543" t="n">
        <v>78669</v>
      </c>
      <c r="B8543" s="35" t="n">
        <v>25</v>
      </c>
      <c r="C8543" s="7" t="n">
        <v>1</v>
      </c>
      <c r="D8543" s="7" t="n">
        <v>620</v>
      </c>
      <c r="E8543" s="7" t="n">
        <v>450</v>
      </c>
      <c r="F8543" s="7" t="n">
        <v>0</v>
      </c>
    </row>
    <row r="8544" spans="1:13">
      <c r="A8544" t="s">
        <v>4</v>
      </c>
      <c r="B8544" s="4" t="s">
        <v>5</v>
      </c>
      <c r="C8544" s="4" t="s">
        <v>7</v>
      </c>
      <c r="D8544" s="4" t="s">
        <v>9</v>
      </c>
      <c r="E8544" s="4" t="s">
        <v>12</v>
      </c>
    </row>
    <row r="8545" spans="1:23">
      <c r="A8545" t="n">
        <v>78676</v>
      </c>
      <c r="B8545" s="30" t="n">
        <v>51</v>
      </c>
      <c r="C8545" s="7" t="n">
        <v>4</v>
      </c>
      <c r="D8545" s="7" t="n">
        <v>24</v>
      </c>
      <c r="E8545" s="7" t="s">
        <v>463</v>
      </c>
    </row>
    <row r="8546" spans="1:23">
      <c r="A8546" t="s">
        <v>4</v>
      </c>
      <c r="B8546" s="4" t="s">
        <v>5</v>
      </c>
      <c r="C8546" s="4" t="s">
        <v>9</v>
      </c>
    </row>
    <row r="8547" spans="1:23">
      <c r="A8547" t="n">
        <v>78689</v>
      </c>
      <c r="B8547" s="26" t="n">
        <v>16</v>
      </c>
      <c r="C8547" s="7" t="n">
        <v>0</v>
      </c>
    </row>
    <row r="8548" spans="1:23">
      <c r="A8548" t="s">
        <v>4</v>
      </c>
      <c r="B8548" s="4" t="s">
        <v>5</v>
      </c>
      <c r="C8548" s="4" t="s">
        <v>9</v>
      </c>
      <c r="D8548" s="4" t="s">
        <v>7</v>
      </c>
      <c r="E8548" s="4" t="s">
        <v>11</v>
      </c>
      <c r="F8548" s="4" t="s">
        <v>52</v>
      </c>
      <c r="G8548" s="4" t="s">
        <v>7</v>
      </c>
      <c r="H8548" s="4" t="s">
        <v>7</v>
      </c>
    </row>
    <row r="8549" spans="1:23">
      <c r="A8549" t="n">
        <v>78692</v>
      </c>
      <c r="B8549" s="31" t="n">
        <v>26</v>
      </c>
      <c r="C8549" s="7" t="n">
        <v>24</v>
      </c>
      <c r="D8549" s="7" t="n">
        <v>17</v>
      </c>
      <c r="E8549" s="7" t="n">
        <v>27343</v>
      </c>
      <c r="F8549" s="7" t="s">
        <v>874</v>
      </c>
      <c r="G8549" s="7" t="n">
        <v>2</v>
      </c>
      <c r="H8549" s="7" t="n">
        <v>0</v>
      </c>
    </row>
    <row r="8550" spans="1:23">
      <c r="A8550" t="s">
        <v>4</v>
      </c>
      <c r="B8550" s="4" t="s">
        <v>5</v>
      </c>
    </row>
    <row r="8551" spans="1:23">
      <c r="A8551" t="n">
        <v>78741</v>
      </c>
      <c r="B8551" s="32" t="n">
        <v>28</v>
      </c>
    </row>
    <row r="8552" spans="1:23">
      <c r="A8552" t="s">
        <v>4</v>
      </c>
      <c r="B8552" s="4" t="s">
        <v>5</v>
      </c>
      <c r="C8552" s="4" t="s">
        <v>9</v>
      </c>
    </row>
    <row r="8553" spans="1:23">
      <c r="A8553" t="n">
        <v>78742</v>
      </c>
      <c r="B8553" s="26" t="n">
        <v>16</v>
      </c>
      <c r="C8553" s="7" t="n">
        <v>300</v>
      </c>
    </row>
    <row r="8554" spans="1:23">
      <c r="A8554" t="s">
        <v>4</v>
      </c>
      <c r="B8554" s="4" t="s">
        <v>5</v>
      </c>
      <c r="C8554" s="4" t="s">
        <v>7</v>
      </c>
      <c r="D8554" s="4" t="s">
        <v>9</v>
      </c>
      <c r="E8554" s="4" t="s">
        <v>9</v>
      </c>
      <c r="F8554" s="4" t="s">
        <v>7</v>
      </c>
    </row>
    <row r="8555" spans="1:23">
      <c r="A8555" t="n">
        <v>78745</v>
      </c>
      <c r="B8555" s="35" t="n">
        <v>25</v>
      </c>
      <c r="C8555" s="7" t="n">
        <v>1</v>
      </c>
      <c r="D8555" s="7" t="n">
        <v>550</v>
      </c>
      <c r="E8555" s="7" t="n">
        <v>500</v>
      </c>
      <c r="F8555" s="7" t="n">
        <v>0</v>
      </c>
    </row>
    <row r="8556" spans="1:23">
      <c r="A8556" t="s">
        <v>4</v>
      </c>
      <c r="B8556" s="4" t="s">
        <v>5</v>
      </c>
      <c r="C8556" s="4" t="s">
        <v>7</v>
      </c>
      <c r="D8556" s="4" t="s">
        <v>9</v>
      </c>
      <c r="E8556" s="4" t="s">
        <v>12</v>
      </c>
    </row>
    <row r="8557" spans="1:23">
      <c r="A8557" t="n">
        <v>78752</v>
      </c>
      <c r="B8557" s="30" t="n">
        <v>51</v>
      </c>
      <c r="C8557" s="7" t="n">
        <v>4</v>
      </c>
      <c r="D8557" s="7" t="n">
        <v>25</v>
      </c>
      <c r="E8557" s="7" t="s">
        <v>140</v>
      </c>
    </row>
    <row r="8558" spans="1:23">
      <c r="A8558" t="s">
        <v>4</v>
      </c>
      <c r="B8558" s="4" t="s">
        <v>5</v>
      </c>
      <c r="C8558" s="4" t="s">
        <v>9</v>
      </c>
    </row>
    <row r="8559" spans="1:23">
      <c r="A8559" t="n">
        <v>78766</v>
      </c>
      <c r="B8559" s="26" t="n">
        <v>16</v>
      </c>
      <c r="C8559" s="7" t="n">
        <v>0</v>
      </c>
    </row>
    <row r="8560" spans="1:23">
      <c r="A8560" t="s">
        <v>4</v>
      </c>
      <c r="B8560" s="4" t="s">
        <v>5</v>
      </c>
      <c r="C8560" s="4" t="s">
        <v>9</v>
      </c>
      <c r="D8560" s="4" t="s">
        <v>7</v>
      </c>
      <c r="E8560" s="4" t="s">
        <v>11</v>
      </c>
      <c r="F8560" s="4" t="s">
        <v>52</v>
      </c>
      <c r="G8560" s="4" t="s">
        <v>7</v>
      </c>
      <c r="H8560" s="4" t="s">
        <v>7</v>
      </c>
    </row>
    <row r="8561" spans="1:8">
      <c r="A8561" t="n">
        <v>78769</v>
      </c>
      <c r="B8561" s="31" t="n">
        <v>26</v>
      </c>
      <c r="C8561" s="7" t="n">
        <v>25</v>
      </c>
      <c r="D8561" s="7" t="n">
        <v>17</v>
      </c>
      <c r="E8561" s="7" t="n">
        <v>34329</v>
      </c>
      <c r="F8561" s="7" t="s">
        <v>875</v>
      </c>
      <c r="G8561" s="7" t="n">
        <v>2</v>
      </c>
      <c r="H8561" s="7" t="n">
        <v>0</v>
      </c>
    </row>
    <row r="8562" spans="1:8">
      <c r="A8562" t="s">
        <v>4</v>
      </c>
      <c r="B8562" s="4" t="s">
        <v>5</v>
      </c>
    </row>
    <row r="8563" spans="1:8">
      <c r="A8563" t="n">
        <v>78821</v>
      </c>
      <c r="B8563" s="32" t="n">
        <v>28</v>
      </c>
    </row>
    <row r="8564" spans="1:8">
      <c r="A8564" t="s">
        <v>4</v>
      </c>
      <c r="B8564" s="4" t="s">
        <v>5</v>
      </c>
      <c r="C8564" s="4" t="s">
        <v>9</v>
      </c>
      <c r="D8564" s="4" t="s">
        <v>7</v>
      </c>
    </row>
    <row r="8565" spans="1:8">
      <c r="A8565" t="n">
        <v>78822</v>
      </c>
      <c r="B8565" s="60" t="n">
        <v>89</v>
      </c>
      <c r="C8565" s="7" t="n">
        <v>65533</v>
      </c>
      <c r="D8565" s="7" t="n">
        <v>1</v>
      </c>
    </row>
    <row r="8566" spans="1:8">
      <c r="A8566" t="s">
        <v>4</v>
      </c>
      <c r="B8566" s="4" t="s">
        <v>5</v>
      </c>
      <c r="C8566" s="4" t="s">
        <v>7</v>
      </c>
      <c r="D8566" s="4" t="s">
        <v>9</v>
      </c>
      <c r="E8566" s="4" t="s">
        <v>9</v>
      </c>
      <c r="F8566" s="4" t="s">
        <v>7</v>
      </c>
    </row>
    <row r="8567" spans="1:8">
      <c r="A8567" t="n">
        <v>78826</v>
      </c>
      <c r="B8567" s="35" t="n">
        <v>25</v>
      </c>
      <c r="C8567" s="7" t="n">
        <v>1</v>
      </c>
      <c r="D8567" s="7" t="n">
        <v>65535</v>
      </c>
      <c r="E8567" s="7" t="n">
        <v>65535</v>
      </c>
      <c r="F8567" s="7" t="n">
        <v>0</v>
      </c>
    </row>
    <row r="8568" spans="1:8">
      <c r="A8568" t="s">
        <v>4</v>
      </c>
      <c r="B8568" s="4" t="s">
        <v>5</v>
      </c>
      <c r="C8568" s="4" t="s">
        <v>7</v>
      </c>
      <c r="D8568" s="4" t="s">
        <v>9</v>
      </c>
      <c r="E8568" s="4" t="s">
        <v>10</v>
      </c>
    </row>
    <row r="8569" spans="1:8">
      <c r="A8569" t="n">
        <v>78833</v>
      </c>
      <c r="B8569" s="25" t="n">
        <v>58</v>
      </c>
      <c r="C8569" s="7" t="n">
        <v>101</v>
      </c>
      <c r="D8569" s="7" t="n">
        <v>300</v>
      </c>
      <c r="E8569" s="7" t="n">
        <v>1</v>
      </c>
    </row>
    <row r="8570" spans="1:8">
      <c r="A8570" t="s">
        <v>4</v>
      </c>
      <c r="B8570" s="4" t="s">
        <v>5</v>
      </c>
      <c r="C8570" s="4" t="s">
        <v>7</v>
      </c>
      <c r="D8570" s="4" t="s">
        <v>9</v>
      </c>
    </row>
    <row r="8571" spans="1:8">
      <c r="A8571" t="n">
        <v>78841</v>
      </c>
      <c r="B8571" s="25" t="n">
        <v>58</v>
      </c>
      <c r="C8571" s="7" t="n">
        <v>254</v>
      </c>
      <c r="D8571" s="7" t="n">
        <v>0</v>
      </c>
    </row>
    <row r="8572" spans="1:8">
      <c r="A8572" t="s">
        <v>4</v>
      </c>
      <c r="B8572" s="4" t="s">
        <v>5</v>
      </c>
      <c r="C8572" s="4" t="s">
        <v>7</v>
      </c>
      <c r="D8572" s="4" t="s">
        <v>9</v>
      </c>
      <c r="E8572" s="4" t="s">
        <v>12</v>
      </c>
      <c r="F8572" s="4" t="s">
        <v>12</v>
      </c>
      <c r="G8572" s="4" t="s">
        <v>12</v>
      </c>
      <c r="H8572" s="4" t="s">
        <v>12</v>
      </c>
    </row>
    <row r="8573" spans="1:8">
      <c r="A8573" t="n">
        <v>78845</v>
      </c>
      <c r="B8573" s="30" t="n">
        <v>51</v>
      </c>
      <c r="C8573" s="7" t="n">
        <v>3</v>
      </c>
      <c r="D8573" s="7" t="n">
        <v>24</v>
      </c>
      <c r="E8573" s="7" t="s">
        <v>876</v>
      </c>
      <c r="F8573" s="7" t="s">
        <v>244</v>
      </c>
      <c r="G8573" s="7" t="s">
        <v>245</v>
      </c>
      <c r="H8573" s="7" t="s">
        <v>246</v>
      </c>
    </row>
    <row r="8574" spans="1:8">
      <c r="A8574" t="s">
        <v>4</v>
      </c>
      <c r="B8574" s="4" t="s">
        <v>5</v>
      </c>
      <c r="C8574" s="4" t="s">
        <v>7</v>
      </c>
      <c r="D8574" s="4" t="s">
        <v>9</v>
      </c>
      <c r="E8574" s="4" t="s">
        <v>12</v>
      </c>
      <c r="F8574" s="4" t="s">
        <v>12</v>
      </c>
      <c r="G8574" s="4" t="s">
        <v>12</v>
      </c>
      <c r="H8574" s="4" t="s">
        <v>12</v>
      </c>
    </row>
    <row r="8575" spans="1:8">
      <c r="A8575" t="n">
        <v>78858</v>
      </c>
      <c r="B8575" s="30" t="n">
        <v>51</v>
      </c>
      <c r="C8575" s="7" t="n">
        <v>3</v>
      </c>
      <c r="D8575" s="7" t="n">
        <v>25</v>
      </c>
      <c r="E8575" s="7" t="s">
        <v>876</v>
      </c>
      <c r="F8575" s="7" t="s">
        <v>244</v>
      </c>
      <c r="G8575" s="7" t="s">
        <v>245</v>
      </c>
      <c r="H8575" s="7" t="s">
        <v>246</v>
      </c>
    </row>
    <row r="8576" spans="1:8">
      <c r="A8576" t="s">
        <v>4</v>
      </c>
      <c r="B8576" s="4" t="s">
        <v>5</v>
      </c>
      <c r="C8576" s="4" t="s">
        <v>7</v>
      </c>
      <c r="D8576" s="4" t="s">
        <v>9</v>
      </c>
      <c r="E8576" s="4" t="s">
        <v>9</v>
      </c>
      <c r="F8576" s="4" t="s">
        <v>11</v>
      </c>
    </row>
    <row r="8577" spans="1:8">
      <c r="A8577" t="n">
        <v>78871</v>
      </c>
      <c r="B8577" s="77" t="n">
        <v>84</v>
      </c>
      <c r="C8577" s="7" t="n">
        <v>0</v>
      </c>
      <c r="D8577" s="7" t="n">
        <v>0</v>
      </c>
      <c r="E8577" s="7" t="n">
        <v>0</v>
      </c>
      <c r="F8577" s="7" t="n">
        <v>1056964608</v>
      </c>
    </row>
    <row r="8578" spans="1:8">
      <c r="A8578" t="s">
        <v>4</v>
      </c>
      <c r="B8578" s="4" t="s">
        <v>5</v>
      </c>
      <c r="C8578" s="4" t="s">
        <v>7</v>
      </c>
      <c r="D8578" s="4" t="s">
        <v>9</v>
      </c>
      <c r="E8578" s="4" t="s">
        <v>10</v>
      </c>
      <c r="F8578" s="4" t="s">
        <v>9</v>
      </c>
      <c r="G8578" s="4" t="s">
        <v>11</v>
      </c>
      <c r="H8578" s="4" t="s">
        <v>11</v>
      </c>
      <c r="I8578" s="4" t="s">
        <v>9</v>
      </c>
      <c r="J8578" s="4" t="s">
        <v>9</v>
      </c>
      <c r="K8578" s="4" t="s">
        <v>11</v>
      </c>
      <c r="L8578" s="4" t="s">
        <v>11</v>
      </c>
      <c r="M8578" s="4" t="s">
        <v>11</v>
      </c>
      <c r="N8578" s="4" t="s">
        <v>11</v>
      </c>
      <c r="O8578" s="4" t="s">
        <v>12</v>
      </c>
    </row>
    <row r="8579" spans="1:8">
      <c r="A8579" t="n">
        <v>78881</v>
      </c>
      <c r="B8579" s="9" t="n">
        <v>50</v>
      </c>
      <c r="C8579" s="7" t="n">
        <v>0</v>
      </c>
      <c r="D8579" s="7" t="n">
        <v>4255</v>
      </c>
      <c r="E8579" s="7" t="n">
        <v>0.400000005960464</v>
      </c>
      <c r="F8579" s="7" t="n">
        <v>0</v>
      </c>
      <c r="G8579" s="7" t="n">
        <v>0</v>
      </c>
      <c r="H8579" s="7" t="n">
        <v>0</v>
      </c>
      <c r="I8579" s="7" t="n">
        <v>0</v>
      </c>
      <c r="J8579" s="7" t="n">
        <v>65533</v>
      </c>
      <c r="K8579" s="7" t="n">
        <v>0</v>
      </c>
      <c r="L8579" s="7" t="n">
        <v>0</v>
      </c>
      <c r="M8579" s="7" t="n">
        <v>0</v>
      </c>
      <c r="N8579" s="7" t="n">
        <v>0</v>
      </c>
      <c r="O8579" s="7" t="s">
        <v>13</v>
      </c>
    </row>
    <row r="8580" spans="1:8">
      <c r="A8580" t="s">
        <v>4</v>
      </c>
      <c r="B8580" s="4" t="s">
        <v>5</v>
      </c>
      <c r="C8580" s="4" t="s">
        <v>7</v>
      </c>
      <c r="D8580" s="4" t="s">
        <v>7</v>
      </c>
      <c r="E8580" s="4" t="s">
        <v>10</v>
      </c>
      <c r="F8580" s="4" t="s">
        <v>10</v>
      </c>
      <c r="G8580" s="4" t="s">
        <v>10</v>
      </c>
      <c r="H8580" s="4" t="s">
        <v>9</v>
      </c>
    </row>
    <row r="8581" spans="1:8">
      <c r="A8581" t="n">
        <v>78920</v>
      </c>
      <c r="B8581" s="55" t="n">
        <v>45</v>
      </c>
      <c r="C8581" s="7" t="n">
        <v>2</v>
      </c>
      <c r="D8581" s="7" t="n">
        <v>3</v>
      </c>
      <c r="E8581" s="7" t="n">
        <v>16.3600006103516</v>
      </c>
      <c r="F8581" s="7" t="n">
        <v>1.23000001907349</v>
      </c>
      <c r="G8581" s="7" t="n">
        <v>-24.8700008392334</v>
      </c>
      <c r="H8581" s="7" t="n">
        <v>0</v>
      </c>
    </row>
    <row r="8582" spans="1:8">
      <c r="A8582" t="s">
        <v>4</v>
      </c>
      <c r="B8582" s="4" t="s">
        <v>5</v>
      </c>
      <c r="C8582" s="4" t="s">
        <v>7</v>
      </c>
      <c r="D8582" s="4" t="s">
        <v>7</v>
      </c>
      <c r="E8582" s="4" t="s">
        <v>10</v>
      </c>
      <c r="F8582" s="4" t="s">
        <v>10</v>
      </c>
      <c r="G8582" s="4" t="s">
        <v>10</v>
      </c>
      <c r="H8582" s="4" t="s">
        <v>9</v>
      </c>
      <c r="I8582" s="4" t="s">
        <v>7</v>
      </c>
    </row>
    <row r="8583" spans="1:8">
      <c r="A8583" t="n">
        <v>78937</v>
      </c>
      <c r="B8583" s="55" t="n">
        <v>45</v>
      </c>
      <c r="C8583" s="7" t="n">
        <v>4</v>
      </c>
      <c r="D8583" s="7" t="n">
        <v>3</v>
      </c>
      <c r="E8583" s="7" t="n">
        <v>354.079986572266</v>
      </c>
      <c r="F8583" s="7" t="n">
        <v>223.559997558594</v>
      </c>
      <c r="G8583" s="7" t="n">
        <v>0</v>
      </c>
      <c r="H8583" s="7" t="n">
        <v>0</v>
      </c>
      <c r="I8583" s="7" t="n">
        <v>1</v>
      </c>
    </row>
    <row r="8584" spans="1:8">
      <c r="A8584" t="s">
        <v>4</v>
      </c>
      <c r="B8584" s="4" t="s">
        <v>5</v>
      </c>
      <c r="C8584" s="4" t="s">
        <v>7</v>
      </c>
      <c r="D8584" s="4" t="s">
        <v>7</v>
      </c>
      <c r="E8584" s="4" t="s">
        <v>10</v>
      </c>
      <c r="F8584" s="4" t="s">
        <v>9</v>
      </c>
    </row>
    <row r="8585" spans="1:8">
      <c r="A8585" t="n">
        <v>78955</v>
      </c>
      <c r="B8585" s="55" t="n">
        <v>45</v>
      </c>
      <c r="C8585" s="7" t="n">
        <v>5</v>
      </c>
      <c r="D8585" s="7" t="n">
        <v>3</v>
      </c>
      <c r="E8585" s="7" t="n">
        <v>2.59999990463257</v>
      </c>
      <c r="F8585" s="7" t="n">
        <v>0</v>
      </c>
    </row>
    <row r="8586" spans="1:8">
      <c r="A8586" t="s">
        <v>4</v>
      </c>
      <c r="B8586" s="4" t="s">
        <v>5</v>
      </c>
      <c r="C8586" s="4" t="s">
        <v>7</v>
      </c>
      <c r="D8586" s="4" t="s">
        <v>7</v>
      </c>
      <c r="E8586" s="4" t="s">
        <v>10</v>
      </c>
      <c r="F8586" s="4" t="s">
        <v>9</v>
      </c>
    </row>
    <row r="8587" spans="1:8">
      <c r="A8587" t="n">
        <v>78964</v>
      </c>
      <c r="B8587" s="55" t="n">
        <v>45</v>
      </c>
      <c r="C8587" s="7" t="n">
        <v>11</v>
      </c>
      <c r="D8587" s="7" t="n">
        <v>3</v>
      </c>
      <c r="E8587" s="7" t="n">
        <v>40</v>
      </c>
      <c r="F8587" s="7" t="n">
        <v>0</v>
      </c>
    </row>
    <row r="8588" spans="1:8">
      <c r="A8588" t="s">
        <v>4</v>
      </c>
      <c r="B8588" s="4" t="s">
        <v>5</v>
      </c>
      <c r="C8588" s="4" t="s">
        <v>7</v>
      </c>
      <c r="D8588" s="4" t="s">
        <v>7</v>
      </c>
      <c r="E8588" s="4" t="s">
        <v>10</v>
      </c>
      <c r="F8588" s="4" t="s">
        <v>10</v>
      </c>
      <c r="G8588" s="4" t="s">
        <v>10</v>
      </c>
      <c r="H8588" s="4" t="s">
        <v>9</v>
      </c>
    </row>
    <row r="8589" spans="1:8">
      <c r="A8589" t="n">
        <v>78973</v>
      </c>
      <c r="B8589" s="55" t="n">
        <v>45</v>
      </c>
      <c r="C8589" s="7" t="n">
        <v>2</v>
      </c>
      <c r="D8589" s="7" t="n">
        <v>3</v>
      </c>
      <c r="E8589" s="7" t="n">
        <v>16.4599990844727</v>
      </c>
      <c r="F8589" s="7" t="n">
        <v>1.35000002384186</v>
      </c>
      <c r="G8589" s="7" t="n">
        <v>-24.8899993896484</v>
      </c>
      <c r="H8589" s="7" t="n">
        <v>800</v>
      </c>
    </row>
    <row r="8590" spans="1:8">
      <c r="A8590" t="s">
        <v>4</v>
      </c>
      <c r="B8590" s="4" t="s">
        <v>5</v>
      </c>
      <c r="C8590" s="4" t="s">
        <v>7</v>
      </c>
      <c r="D8590" s="4" t="s">
        <v>7</v>
      </c>
      <c r="E8590" s="4" t="s">
        <v>10</v>
      </c>
      <c r="F8590" s="4" t="s">
        <v>10</v>
      </c>
      <c r="G8590" s="4" t="s">
        <v>10</v>
      </c>
      <c r="H8590" s="4" t="s">
        <v>9</v>
      </c>
      <c r="I8590" s="4" t="s">
        <v>7</v>
      </c>
    </row>
    <row r="8591" spans="1:8">
      <c r="A8591" t="n">
        <v>78990</v>
      </c>
      <c r="B8591" s="55" t="n">
        <v>45</v>
      </c>
      <c r="C8591" s="7" t="n">
        <v>4</v>
      </c>
      <c r="D8591" s="7" t="n">
        <v>3</v>
      </c>
      <c r="E8591" s="7" t="n">
        <v>354.079986572266</v>
      </c>
      <c r="F8591" s="7" t="n">
        <v>223.559997558594</v>
      </c>
      <c r="G8591" s="7" t="n">
        <v>6</v>
      </c>
      <c r="H8591" s="7" t="n">
        <v>800</v>
      </c>
      <c r="I8591" s="7" t="n">
        <v>0</v>
      </c>
    </row>
    <row r="8592" spans="1:8">
      <c r="A8592" t="s">
        <v>4</v>
      </c>
      <c r="B8592" s="4" t="s">
        <v>5</v>
      </c>
      <c r="C8592" s="4" t="s">
        <v>7</v>
      </c>
      <c r="D8592" s="4" t="s">
        <v>7</v>
      </c>
      <c r="E8592" s="4" t="s">
        <v>10</v>
      </c>
      <c r="F8592" s="4" t="s">
        <v>9</v>
      </c>
    </row>
    <row r="8593" spans="1:15">
      <c r="A8593" t="n">
        <v>79008</v>
      </c>
      <c r="B8593" s="55" t="n">
        <v>45</v>
      </c>
      <c r="C8593" s="7" t="n">
        <v>5</v>
      </c>
      <c r="D8593" s="7" t="n">
        <v>3</v>
      </c>
      <c r="E8593" s="7" t="n">
        <v>2</v>
      </c>
      <c r="F8593" s="7" t="n">
        <v>800</v>
      </c>
    </row>
    <row r="8594" spans="1:15">
      <c r="A8594" t="s">
        <v>4</v>
      </c>
      <c r="B8594" s="4" t="s">
        <v>5</v>
      </c>
      <c r="C8594" s="4" t="s">
        <v>7</v>
      </c>
      <c r="D8594" s="4" t="s">
        <v>9</v>
      </c>
    </row>
    <row r="8595" spans="1:15">
      <c r="A8595" t="n">
        <v>79017</v>
      </c>
      <c r="B8595" s="25" t="n">
        <v>58</v>
      </c>
      <c r="C8595" s="7" t="n">
        <v>255</v>
      </c>
      <c r="D8595" s="7" t="n">
        <v>0</v>
      </c>
    </row>
    <row r="8596" spans="1:15">
      <c r="A8596" t="s">
        <v>4</v>
      </c>
      <c r="B8596" s="4" t="s">
        <v>5</v>
      </c>
      <c r="C8596" s="4" t="s">
        <v>7</v>
      </c>
      <c r="D8596" s="4" t="s">
        <v>9</v>
      </c>
    </row>
    <row r="8597" spans="1:15">
      <c r="A8597" t="n">
        <v>79021</v>
      </c>
      <c r="B8597" s="55" t="n">
        <v>45</v>
      </c>
      <c r="C8597" s="7" t="n">
        <v>7</v>
      </c>
      <c r="D8597" s="7" t="n">
        <v>255</v>
      </c>
    </row>
    <row r="8598" spans="1:15">
      <c r="A8598" t="s">
        <v>4</v>
      </c>
      <c r="B8598" s="4" t="s">
        <v>5</v>
      </c>
      <c r="C8598" s="4" t="s">
        <v>7</v>
      </c>
      <c r="D8598" s="4" t="s">
        <v>9</v>
      </c>
      <c r="E8598" s="4" t="s">
        <v>9</v>
      </c>
      <c r="F8598" s="4" t="s">
        <v>11</v>
      </c>
    </row>
    <row r="8599" spans="1:15">
      <c r="A8599" t="n">
        <v>79025</v>
      </c>
      <c r="B8599" s="77" t="n">
        <v>84</v>
      </c>
      <c r="C8599" s="7" t="n">
        <v>1</v>
      </c>
      <c r="D8599" s="7" t="n">
        <v>0</v>
      </c>
      <c r="E8599" s="7" t="n">
        <v>0</v>
      </c>
      <c r="F8599" s="7" t="n">
        <v>0</v>
      </c>
    </row>
    <row r="8600" spans="1:15">
      <c r="A8600" t="s">
        <v>4</v>
      </c>
      <c r="B8600" s="4" t="s">
        <v>5</v>
      </c>
      <c r="C8600" s="4" t="s">
        <v>7</v>
      </c>
      <c r="D8600" s="4" t="s">
        <v>10</v>
      </c>
      <c r="E8600" s="4" t="s">
        <v>10</v>
      </c>
      <c r="F8600" s="4" t="s">
        <v>10</v>
      </c>
    </row>
    <row r="8601" spans="1:15">
      <c r="A8601" t="n">
        <v>79035</v>
      </c>
      <c r="B8601" s="55" t="n">
        <v>45</v>
      </c>
      <c r="C8601" s="7" t="n">
        <v>9</v>
      </c>
      <c r="D8601" s="7" t="n">
        <v>0.0500000007450581</v>
      </c>
      <c r="E8601" s="7" t="n">
        <v>0.0500000007450581</v>
      </c>
      <c r="F8601" s="7" t="n">
        <v>0.200000002980232</v>
      </c>
    </row>
    <row r="8602" spans="1:15">
      <c r="A8602" t="s">
        <v>4</v>
      </c>
      <c r="B8602" s="4" t="s">
        <v>5</v>
      </c>
      <c r="C8602" s="4" t="s">
        <v>7</v>
      </c>
      <c r="D8602" s="4" t="s">
        <v>9</v>
      </c>
      <c r="E8602" s="4" t="s">
        <v>12</v>
      </c>
    </row>
    <row r="8603" spans="1:15">
      <c r="A8603" t="n">
        <v>79049</v>
      </c>
      <c r="B8603" s="30" t="n">
        <v>51</v>
      </c>
      <c r="C8603" s="7" t="n">
        <v>4</v>
      </c>
      <c r="D8603" s="7" t="n">
        <v>25</v>
      </c>
      <c r="E8603" s="7" t="s">
        <v>877</v>
      </c>
    </row>
    <row r="8604" spans="1:15">
      <c r="A8604" t="s">
        <v>4</v>
      </c>
      <c r="B8604" s="4" t="s">
        <v>5</v>
      </c>
      <c r="C8604" s="4" t="s">
        <v>9</v>
      </c>
    </row>
    <row r="8605" spans="1:15">
      <c r="A8605" t="n">
        <v>79062</v>
      </c>
      <c r="B8605" s="26" t="n">
        <v>16</v>
      </c>
      <c r="C8605" s="7" t="n">
        <v>0</v>
      </c>
    </row>
    <row r="8606" spans="1:15">
      <c r="A8606" t="s">
        <v>4</v>
      </c>
      <c r="B8606" s="4" t="s">
        <v>5</v>
      </c>
      <c r="C8606" s="4" t="s">
        <v>9</v>
      </c>
      <c r="D8606" s="4" t="s">
        <v>7</v>
      </c>
      <c r="E8606" s="4" t="s">
        <v>11</v>
      </c>
      <c r="F8606" s="4" t="s">
        <v>52</v>
      </c>
      <c r="G8606" s="4" t="s">
        <v>7</v>
      </c>
      <c r="H8606" s="4" t="s">
        <v>7</v>
      </c>
    </row>
    <row r="8607" spans="1:15">
      <c r="A8607" t="n">
        <v>79065</v>
      </c>
      <c r="B8607" s="31" t="n">
        <v>26</v>
      </c>
      <c r="C8607" s="7" t="n">
        <v>25</v>
      </c>
      <c r="D8607" s="7" t="n">
        <v>17</v>
      </c>
      <c r="E8607" s="7" t="n">
        <v>34330</v>
      </c>
      <c r="F8607" s="7" t="s">
        <v>878</v>
      </c>
      <c r="G8607" s="7" t="n">
        <v>2</v>
      </c>
      <c r="H8607" s="7" t="n">
        <v>0</v>
      </c>
    </row>
    <row r="8608" spans="1:15">
      <c r="A8608" t="s">
        <v>4</v>
      </c>
      <c r="B8608" s="4" t="s">
        <v>5</v>
      </c>
    </row>
    <row r="8609" spans="1:8">
      <c r="A8609" t="n">
        <v>79166</v>
      </c>
      <c r="B8609" s="32" t="n">
        <v>28</v>
      </c>
    </row>
    <row r="8610" spans="1:8">
      <c r="A8610" t="s">
        <v>4</v>
      </c>
      <c r="B8610" s="4" t="s">
        <v>5</v>
      </c>
      <c r="C8610" s="4" t="s">
        <v>9</v>
      </c>
      <c r="D8610" s="4" t="s">
        <v>7</v>
      </c>
      <c r="E8610" s="4" t="s">
        <v>7</v>
      </c>
      <c r="F8610" s="4" t="s">
        <v>12</v>
      </c>
    </row>
    <row r="8611" spans="1:8">
      <c r="A8611" t="n">
        <v>79167</v>
      </c>
      <c r="B8611" s="48" t="n">
        <v>47</v>
      </c>
      <c r="C8611" s="7" t="n">
        <v>24</v>
      </c>
      <c r="D8611" s="7" t="n">
        <v>0</v>
      </c>
      <c r="E8611" s="7" t="n">
        <v>0</v>
      </c>
      <c r="F8611" s="7" t="s">
        <v>529</v>
      </c>
    </row>
    <row r="8612" spans="1:8">
      <c r="A8612" t="s">
        <v>4</v>
      </c>
      <c r="B8612" s="4" t="s">
        <v>5</v>
      </c>
      <c r="C8612" s="4" t="s">
        <v>7</v>
      </c>
      <c r="D8612" s="4" t="s">
        <v>9</v>
      </c>
      <c r="E8612" s="4" t="s">
        <v>12</v>
      </c>
    </row>
    <row r="8613" spans="1:8">
      <c r="A8613" t="n">
        <v>79185</v>
      </c>
      <c r="B8613" s="30" t="n">
        <v>51</v>
      </c>
      <c r="C8613" s="7" t="n">
        <v>4</v>
      </c>
      <c r="D8613" s="7" t="n">
        <v>24</v>
      </c>
      <c r="E8613" s="7" t="s">
        <v>879</v>
      </c>
    </row>
    <row r="8614" spans="1:8">
      <c r="A8614" t="s">
        <v>4</v>
      </c>
      <c r="B8614" s="4" t="s">
        <v>5</v>
      </c>
      <c r="C8614" s="4" t="s">
        <v>9</v>
      </c>
    </row>
    <row r="8615" spans="1:8">
      <c r="A8615" t="n">
        <v>79199</v>
      </c>
      <c r="B8615" s="26" t="n">
        <v>16</v>
      </c>
      <c r="C8615" s="7" t="n">
        <v>0</v>
      </c>
    </row>
    <row r="8616" spans="1:8">
      <c r="A8616" t="s">
        <v>4</v>
      </c>
      <c r="B8616" s="4" t="s">
        <v>5</v>
      </c>
      <c r="C8616" s="4" t="s">
        <v>9</v>
      </c>
      <c r="D8616" s="4" t="s">
        <v>7</v>
      </c>
      <c r="E8616" s="4" t="s">
        <v>11</v>
      </c>
      <c r="F8616" s="4" t="s">
        <v>52</v>
      </c>
      <c r="G8616" s="4" t="s">
        <v>7</v>
      </c>
      <c r="H8616" s="4" t="s">
        <v>7</v>
      </c>
    </row>
    <row r="8617" spans="1:8">
      <c r="A8617" t="n">
        <v>79202</v>
      </c>
      <c r="B8617" s="31" t="n">
        <v>26</v>
      </c>
      <c r="C8617" s="7" t="n">
        <v>24</v>
      </c>
      <c r="D8617" s="7" t="n">
        <v>17</v>
      </c>
      <c r="E8617" s="7" t="n">
        <v>27344</v>
      </c>
      <c r="F8617" s="7" t="s">
        <v>880</v>
      </c>
      <c r="G8617" s="7" t="n">
        <v>2</v>
      </c>
      <c r="H8617" s="7" t="n">
        <v>0</v>
      </c>
    </row>
    <row r="8618" spans="1:8">
      <c r="A8618" t="s">
        <v>4</v>
      </c>
      <c r="B8618" s="4" t="s">
        <v>5</v>
      </c>
    </row>
    <row r="8619" spans="1:8">
      <c r="A8619" t="n">
        <v>79231</v>
      </c>
      <c r="B8619" s="32" t="n">
        <v>28</v>
      </c>
    </row>
    <row r="8620" spans="1:8">
      <c r="A8620" t="s">
        <v>4</v>
      </c>
      <c r="B8620" s="4" t="s">
        <v>5</v>
      </c>
      <c r="C8620" s="4" t="s">
        <v>9</v>
      </c>
    </row>
    <row r="8621" spans="1:8">
      <c r="A8621" t="n">
        <v>79232</v>
      </c>
      <c r="B8621" s="26" t="n">
        <v>16</v>
      </c>
      <c r="C8621" s="7" t="n">
        <v>300</v>
      </c>
    </row>
    <row r="8622" spans="1:8">
      <c r="A8622" t="s">
        <v>4</v>
      </c>
      <c r="B8622" s="4" t="s">
        <v>5</v>
      </c>
      <c r="C8622" s="4" t="s">
        <v>7</v>
      </c>
      <c r="D8622" s="4" t="s">
        <v>9</v>
      </c>
      <c r="E8622" s="4" t="s">
        <v>12</v>
      </c>
    </row>
    <row r="8623" spans="1:8">
      <c r="A8623" t="n">
        <v>79235</v>
      </c>
      <c r="B8623" s="30" t="n">
        <v>51</v>
      </c>
      <c r="C8623" s="7" t="n">
        <v>4</v>
      </c>
      <c r="D8623" s="7" t="n">
        <v>0</v>
      </c>
      <c r="E8623" s="7" t="s">
        <v>90</v>
      </c>
    </row>
    <row r="8624" spans="1:8">
      <c r="A8624" t="s">
        <v>4</v>
      </c>
      <c r="B8624" s="4" t="s">
        <v>5</v>
      </c>
      <c r="C8624" s="4" t="s">
        <v>9</v>
      </c>
    </row>
    <row r="8625" spans="1:8">
      <c r="A8625" t="n">
        <v>79250</v>
      </c>
      <c r="B8625" s="26" t="n">
        <v>16</v>
      </c>
      <c r="C8625" s="7" t="n">
        <v>0</v>
      </c>
    </row>
    <row r="8626" spans="1:8">
      <c r="A8626" t="s">
        <v>4</v>
      </c>
      <c r="B8626" s="4" t="s">
        <v>5</v>
      </c>
      <c r="C8626" s="4" t="s">
        <v>9</v>
      </c>
      <c r="D8626" s="4" t="s">
        <v>7</v>
      </c>
      <c r="E8626" s="4" t="s">
        <v>11</v>
      </c>
      <c r="F8626" s="4" t="s">
        <v>52</v>
      </c>
      <c r="G8626" s="4" t="s">
        <v>7</v>
      </c>
      <c r="H8626" s="4" t="s">
        <v>7</v>
      </c>
    </row>
    <row r="8627" spans="1:8">
      <c r="A8627" t="n">
        <v>79253</v>
      </c>
      <c r="B8627" s="31" t="n">
        <v>26</v>
      </c>
      <c r="C8627" s="7" t="n">
        <v>0</v>
      </c>
      <c r="D8627" s="7" t="n">
        <v>17</v>
      </c>
      <c r="E8627" s="7" t="n">
        <v>62143</v>
      </c>
      <c r="F8627" s="7" t="s">
        <v>881</v>
      </c>
      <c r="G8627" s="7" t="n">
        <v>2</v>
      </c>
      <c r="H8627" s="7" t="n">
        <v>0</v>
      </c>
    </row>
    <row r="8628" spans="1:8">
      <c r="A8628" t="s">
        <v>4</v>
      </c>
      <c r="B8628" s="4" t="s">
        <v>5</v>
      </c>
    </row>
    <row r="8629" spans="1:8">
      <c r="A8629" t="n">
        <v>79321</v>
      </c>
      <c r="B8629" s="32" t="n">
        <v>28</v>
      </c>
    </row>
    <row r="8630" spans="1:8">
      <c r="A8630" t="s">
        <v>4</v>
      </c>
      <c r="B8630" s="4" t="s">
        <v>5</v>
      </c>
      <c r="C8630" s="4" t="s">
        <v>7</v>
      </c>
      <c r="D8630" s="4" t="s">
        <v>9</v>
      </c>
      <c r="E8630" s="4" t="s">
        <v>7</v>
      </c>
    </row>
    <row r="8631" spans="1:8">
      <c r="A8631" t="n">
        <v>79322</v>
      </c>
      <c r="B8631" s="13" t="n">
        <v>49</v>
      </c>
      <c r="C8631" s="7" t="n">
        <v>1</v>
      </c>
      <c r="D8631" s="7" t="n">
        <v>3000</v>
      </c>
      <c r="E8631" s="7" t="n">
        <v>0</v>
      </c>
    </row>
    <row r="8632" spans="1:8">
      <c r="A8632" t="s">
        <v>4</v>
      </c>
      <c r="B8632" s="4" t="s">
        <v>5</v>
      </c>
      <c r="C8632" s="4" t="s">
        <v>7</v>
      </c>
      <c r="D8632" s="4" t="s">
        <v>9</v>
      </c>
      <c r="E8632" s="4" t="s">
        <v>10</v>
      </c>
    </row>
    <row r="8633" spans="1:8">
      <c r="A8633" t="n">
        <v>79327</v>
      </c>
      <c r="B8633" s="25" t="n">
        <v>58</v>
      </c>
      <c r="C8633" s="7" t="n">
        <v>0</v>
      </c>
      <c r="D8633" s="7" t="n">
        <v>1000</v>
      </c>
      <c r="E8633" s="7" t="n">
        <v>1</v>
      </c>
    </row>
    <row r="8634" spans="1:8">
      <c r="A8634" t="s">
        <v>4</v>
      </c>
      <c r="B8634" s="4" t="s">
        <v>5</v>
      </c>
      <c r="C8634" s="4" t="s">
        <v>7</v>
      </c>
      <c r="D8634" s="4" t="s">
        <v>9</v>
      </c>
    </row>
    <row r="8635" spans="1:8">
      <c r="A8635" t="n">
        <v>79335</v>
      </c>
      <c r="B8635" s="25" t="n">
        <v>58</v>
      </c>
      <c r="C8635" s="7" t="n">
        <v>255</v>
      </c>
      <c r="D8635" s="7" t="n">
        <v>0</v>
      </c>
    </row>
    <row r="8636" spans="1:8">
      <c r="A8636" t="s">
        <v>4</v>
      </c>
      <c r="B8636" s="4" t="s">
        <v>5</v>
      </c>
      <c r="C8636" s="4" t="s">
        <v>7</v>
      </c>
      <c r="D8636" s="4" t="s">
        <v>7</v>
      </c>
    </row>
    <row r="8637" spans="1:8">
      <c r="A8637" t="n">
        <v>79339</v>
      </c>
      <c r="B8637" s="13" t="n">
        <v>49</v>
      </c>
      <c r="C8637" s="7" t="n">
        <v>2</v>
      </c>
      <c r="D8637" s="7" t="n">
        <v>0</v>
      </c>
    </row>
    <row r="8638" spans="1:8">
      <c r="A8638" t="s">
        <v>4</v>
      </c>
      <c r="B8638" s="4" t="s">
        <v>5</v>
      </c>
      <c r="C8638" s="4" t="s">
        <v>9</v>
      </c>
      <c r="D8638" s="4" t="s">
        <v>9</v>
      </c>
      <c r="E8638" s="4" t="s">
        <v>9</v>
      </c>
    </row>
    <row r="8639" spans="1:8">
      <c r="A8639" t="n">
        <v>79342</v>
      </c>
      <c r="B8639" s="63" t="n">
        <v>61</v>
      </c>
      <c r="C8639" s="7" t="n">
        <v>0</v>
      </c>
      <c r="D8639" s="7" t="n">
        <v>65533</v>
      </c>
      <c r="E8639" s="7" t="n">
        <v>0</v>
      </c>
    </row>
    <row r="8640" spans="1:8">
      <c r="A8640" t="s">
        <v>4</v>
      </c>
      <c r="B8640" s="4" t="s">
        <v>5</v>
      </c>
      <c r="C8640" s="4" t="s">
        <v>9</v>
      </c>
      <c r="D8640" s="4" t="s">
        <v>10</v>
      </c>
      <c r="E8640" s="4" t="s">
        <v>10</v>
      </c>
      <c r="F8640" s="4" t="s">
        <v>10</v>
      </c>
      <c r="G8640" s="4" t="s">
        <v>10</v>
      </c>
    </row>
    <row r="8641" spans="1:8">
      <c r="A8641" t="n">
        <v>79349</v>
      </c>
      <c r="B8641" s="42" t="n">
        <v>46</v>
      </c>
      <c r="C8641" s="7" t="n">
        <v>0</v>
      </c>
      <c r="D8641" s="7" t="n">
        <v>5.11999988555908</v>
      </c>
      <c r="E8641" s="7" t="n">
        <v>0</v>
      </c>
      <c r="F8641" s="7" t="n">
        <v>-21.9699993133545</v>
      </c>
      <c r="G8641" s="7" t="n">
        <v>270</v>
      </c>
    </row>
    <row r="8642" spans="1:8">
      <c r="A8642" t="s">
        <v>4</v>
      </c>
      <c r="B8642" s="4" t="s">
        <v>5</v>
      </c>
      <c r="C8642" s="4" t="s">
        <v>9</v>
      </c>
      <c r="D8642" s="4" t="s">
        <v>7</v>
      </c>
      <c r="E8642" s="4" t="s">
        <v>12</v>
      </c>
      <c r="F8642" s="4" t="s">
        <v>10</v>
      </c>
      <c r="G8642" s="4" t="s">
        <v>10</v>
      </c>
      <c r="H8642" s="4" t="s">
        <v>10</v>
      </c>
    </row>
    <row r="8643" spans="1:8">
      <c r="A8643" t="n">
        <v>79368</v>
      </c>
      <c r="B8643" s="45" t="n">
        <v>48</v>
      </c>
      <c r="C8643" s="7" t="n">
        <v>0</v>
      </c>
      <c r="D8643" s="7" t="n">
        <v>0</v>
      </c>
      <c r="E8643" s="7" t="s">
        <v>178</v>
      </c>
      <c r="F8643" s="7" t="n">
        <v>-1</v>
      </c>
      <c r="G8643" s="7" t="n">
        <v>1</v>
      </c>
      <c r="H8643" s="7" t="n">
        <v>1.40129846432482e-45</v>
      </c>
    </row>
    <row r="8644" spans="1:8">
      <c r="A8644" t="s">
        <v>4</v>
      </c>
      <c r="B8644" s="4" t="s">
        <v>5</v>
      </c>
      <c r="C8644" s="4" t="s">
        <v>7</v>
      </c>
      <c r="D8644" s="4" t="s">
        <v>9</v>
      </c>
      <c r="E8644" s="4" t="s">
        <v>12</v>
      </c>
      <c r="F8644" s="4" t="s">
        <v>12</v>
      </c>
      <c r="G8644" s="4" t="s">
        <v>12</v>
      </c>
      <c r="H8644" s="4" t="s">
        <v>12</v>
      </c>
    </row>
    <row r="8645" spans="1:8">
      <c r="A8645" t="n">
        <v>79392</v>
      </c>
      <c r="B8645" s="30" t="n">
        <v>51</v>
      </c>
      <c r="C8645" s="7" t="n">
        <v>3</v>
      </c>
      <c r="D8645" s="7" t="n">
        <v>0</v>
      </c>
      <c r="E8645" s="7" t="s">
        <v>266</v>
      </c>
      <c r="F8645" s="7" t="s">
        <v>246</v>
      </c>
      <c r="G8645" s="7" t="s">
        <v>245</v>
      </c>
      <c r="H8645" s="7" t="s">
        <v>246</v>
      </c>
    </row>
    <row r="8646" spans="1:8">
      <c r="A8646" t="s">
        <v>4</v>
      </c>
      <c r="B8646" s="4" t="s">
        <v>5</v>
      </c>
      <c r="C8646" s="4" t="s">
        <v>7</v>
      </c>
      <c r="D8646" s="4" t="s">
        <v>7</v>
      </c>
      <c r="E8646" s="4" t="s">
        <v>10</v>
      </c>
      <c r="F8646" s="4" t="s">
        <v>10</v>
      </c>
      <c r="G8646" s="4" t="s">
        <v>10</v>
      </c>
      <c r="H8646" s="4" t="s">
        <v>9</v>
      </c>
    </row>
    <row r="8647" spans="1:8">
      <c r="A8647" t="n">
        <v>79405</v>
      </c>
      <c r="B8647" s="55" t="n">
        <v>45</v>
      </c>
      <c r="C8647" s="7" t="n">
        <v>2</v>
      </c>
      <c r="D8647" s="7" t="n">
        <v>3</v>
      </c>
      <c r="E8647" s="7" t="n">
        <v>5.48000001907349</v>
      </c>
      <c r="F8647" s="7" t="n">
        <v>1.23000001907349</v>
      </c>
      <c r="G8647" s="7" t="n">
        <v>-22.8199996948242</v>
      </c>
      <c r="H8647" s="7" t="n">
        <v>0</v>
      </c>
    </row>
    <row r="8648" spans="1:8">
      <c r="A8648" t="s">
        <v>4</v>
      </c>
      <c r="B8648" s="4" t="s">
        <v>5</v>
      </c>
      <c r="C8648" s="4" t="s">
        <v>7</v>
      </c>
      <c r="D8648" s="4" t="s">
        <v>7</v>
      </c>
      <c r="E8648" s="4" t="s">
        <v>10</v>
      </c>
      <c r="F8648" s="4" t="s">
        <v>10</v>
      </c>
      <c r="G8648" s="4" t="s">
        <v>10</v>
      </c>
      <c r="H8648" s="4" t="s">
        <v>9</v>
      </c>
      <c r="I8648" s="4" t="s">
        <v>7</v>
      </c>
    </row>
    <row r="8649" spans="1:8">
      <c r="A8649" t="n">
        <v>79422</v>
      </c>
      <c r="B8649" s="55" t="n">
        <v>45</v>
      </c>
      <c r="C8649" s="7" t="n">
        <v>4</v>
      </c>
      <c r="D8649" s="7" t="n">
        <v>3</v>
      </c>
      <c r="E8649" s="7" t="n">
        <v>2.34999990463257</v>
      </c>
      <c r="F8649" s="7" t="n">
        <v>329.070007324219</v>
      </c>
      <c r="G8649" s="7" t="n">
        <v>0</v>
      </c>
      <c r="H8649" s="7" t="n">
        <v>0</v>
      </c>
      <c r="I8649" s="7" t="n">
        <v>0</v>
      </c>
    </row>
    <row r="8650" spans="1:8">
      <c r="A8650" t="s">
        <v>4</v>
      </c>
      <c r="B8650" s="4" t="s">
        <v>5</v>
      </c>
      <c r="C8650" s="4" t="s">
        <v>7</v>
      </c>
      <c r="D8650" s="4" t="s">
        <v>7</v>
      </c>
      <c r="E8650" s="4" t="s">
        <v>10</v>
      </c>
      <c r="F8650" s="4" t="s">
        <v>9</v>
      </c>
    </row>
    <row r="8651" spans="1:8">
      <c r="A8651" t="n">
        <v>79440</v>
      </c>
      <c r="B8651" s="55" t="n">
        <v>45</v>
      </c>
      <c r="C8651" s="7" t="n">
        <v>5</v>
      </c>
      <c r="D8651" s="7" t="n">
        <v>3</v>
      </c>
      <c r="E8651" s="7" t="n">
        <v>3.79999995231628</v>
      </c>
      <c r="F8651" s="7" t="n">
        <v>0</v>
      </c>
    </row>
    <row r="8652" spans="1:8">
      <c r="A8652" t="s">
        <v>4</v>
      </c>
      <c r="B8652" s="4" t="s">
        <v>5</v>
      </c>
      <c r="C8652" s="4" t="s">
        <v>7</v>
      </c>
      <c r="D8652" s="4" t="s">
        <v>7</v>
      </c>
      <c r="E8652" s="4" t="s">
        <v>10</v>
      </c>
      <c r="F8652" s="4" t="s">
        <v>9</v>
      </c>
    </row>
    <row r="8653" spans="1:8">
      <c r="A8653" t="n">
        <v>79449</v>
      </c>
      <c r="B8653" s="55" t="n">
        <v>45</v>
      </c>
      <c r="C8653" s="7" t="n">
        <v>5</v>
      </c>
      <c r="D8653" s="7" t="n">
        <v>3</v>
      </c>
      <c r="E8653" s="7" t="n">
        <v>3.59999990463257</v>
      </c>
      <c r="F8653" s="7" t="n">
        <v>2000</v>
      </c>
    </row>
    <row r="8654" spans="1:8">
      <c r="A8654" t="s">
        <v>4</v>
      </c>
      <c r="B8654" s="4" t="s">
        <v>5</v>
      </c>
      <c r="C8654" s="4" t="s">
        <v>7</v>
      </c>
      <c r="D8654" s="4" t="s">
        <v>7</v>
      </c>
      <c r="E8654" s="4" t="s">
        <v>10</v>
      </c>
      <c r="F8654" s="4" t="s">
        <v>9</v>
      </c>
    </row>
    <row r="8655" spans="1:8">
      <c r="A8655" t="n">
        <v>79458</v>
      </c>
      <c r="B8655" s="55" t="n">
        <v>45</v>
      </c>
      <c r="C8655" s="7" t="n">
        <v>11</v>
      </c>
      <c r="D8655" s="7" t="n">
        <v>3</v>
      </c>
      <c r="E8655" s="7" t="n">
        <v>40</v>
      </c>
      <c r="F8655" s="7" t="n">
        <v>0</v>
      </c>
    </row>
    <row r="8656" spans="1:8">
      <c r="A8656" t="s">
        <v>4</v>
      </c>
      <c r="B8656" s="4" t="s">
        <v>5</v>
      </c>
      <c r="C8656" s="4" t="s">
        <v>9</v>
      </c>
    </row>
    <row r="8657" spans="1:9">
      <c r="A8657" t="n">
        <v>79467</v>
      </c>
      <c r="B8657" s="26" t="n">
        <v>16</v>
      </c>
      <c r="C8657" s="7" t="n">
        <v>1000</v>
      </c>
    </row>
    <row r="8658" spans="1:9">
      <c r="A8658" t="s">
        <v>4</v>
      </c>
      <c r="B8658" s="4" t="s">
        <v>5</v>
      </c>
      <c r="C8658" s="4" t="s">
        <v>7</v>
      </c>
      <c r="D8658" s="4" t="s">
        <v>9</v>
      </c>
      <c r="E8658" s="4" t="s">
        <v>11</v>
      </c>
      <c r="F8658" s="4" t="s">
        <v>9</v>
      </c>
      <c r="G8658" s="4" t="s">
        <v>11</v>
      </c>
      <c r="H8658" s="4" t="s">
        <v>7</v>
      </c>
    </row>
    <row r="8659" spans="1:9">
      <c r="A8659" t="n">
        <v>79470</v>
      </c>
      <c r="B8659" s="13" t="n">
        <v>49</v>
      </c>
      <c r="C8659" s="7" t="n">
        <v>0</v>
      </c>
      <c r="D8659" s="7" t="n">
        <v>305</v>
      </c>
      <c r="E8659" s="7" t="n">
        <v>1065353216</v>
      </c>
      <c r="F8659" s="7" t="n">
        <v>0</v>
      </c>
      <c r="G8659" s="7" t="n">
        <v>0</v>
      </c>
      <c r="H8659" s="7" t="n">
        <v>0</v>
      </c>
    </row>
    <row r="8660" spans="1:9">
      <c r="A8660" t="s">
        <v>4</v>
      </c>
      <c r="B8660" s="4" t="s">
        <v>5</v>
      </c>
      <c r="C8660" s="4" t="s">
        <v>7</v>
      </c>
      <c r="D8660" s="4" t="s">
        <v>9</v>
      </c>
      <c r="E8660" s="4" t="s">
        <v>10</v>
      </c>
    </row>
    <row r="8661" spans="1:9">
      <c r="A8661" t="n">
        <v>79485</v>
      </c>
      <c r="B8661" s="25" t="n">
        <v>58</v>
      </c>
      <c r="C8661" s="7" t="n">
        <v>100</v>
      </c>
      <c r="D8661" s="7" t="n">
        <v>1000</v>
      </c>
      <c r="E8661" s="7" t="n">
        <v>1</v>
      </c>
    </row>
    <row r="8662" spans="1:9">
      <c r="A8662" t="s">
        <v>4</v>
      </c>
      <c r="B8662" s="4" t="s">
        <v>5</v>
      </c>
      <c r="C8662" s="4" t="s">
        <v>7</v>
      </c>
      <c r="D8662" s="4" t="s">
        <v>9</v>
      </c>
    </row>
    <row r="8663" spans="1:9">
      <c r="A8663" t="n">
        <v>79493</v>
      </c>
      <c r="B8663" s="25" t="n">
        <v>58</v>
      </c>
      <c r="C8663" s="7" t="n">
        <v>255</v>
      </c>
      <c r="D8663" s="7" t="n">
        <v>0</v>
      </c>
    </row>
    <row r="8664" spans="1:9">
      <c r="A8664" t="s">
        <v>4</v>
      </c>
      <c r="B8664" s="4" t="s">
        <v>5</v>
      </c>
      <c r="C8664" s="4" t="s">
        <v>7</v>
      </c>
      <c r="D8664" s="4" t="s">
        <v>9</v>
      </c>
    </row>
    <row r="8665" spans="1:9">
      <c r="A8665" t="n">
        <v>79497</v>
      </c>
      <c r="B8665" s="55" t="n">
        <v>45</v>
      </c>
      <c r="C8665" s="7" t="n">
        <v>7</v>
      </c>
      <c r="D8665" s="7" t="n">
        <v>255</v>
      </c>
    </row>
    <row r="8666" spans="1:9">
      <c r="A8666" t="s">
        <v>4</v>
      </c>
      <c r="B8666" s="4" t="s">
        <v>5</v>
      </c>
      <c r="C8666" s="4" t="s">
        <v>7</v>
      </c>
      <c r="D8666" s="4" t="s">
        <v>9</v>
      </c>
      <c r="E8666" s="4" t="s">
        <v>12</v>
      </c>
    </row>
    <row r="8667" spans="1:9">
      <c r="A8667" t="n">
        <v>79501</v>
      </c>
      <c r="B8667" s="30" t="n">
        <v>51</v>
      </c>
      <c r="C8667" s="7" t="n">
        <v>4</v>
      </c>
      <c r="D8667" s="7" t="n">
        <v>0</v>
      </c>
      <c r="E8667" s="7" t="s">
        <v>90</v>
      </c>
    </row>
    <row r="8668" spans="1:9">
      <c r="A8668" t="s">
        <v>4</v>
      </c>
      <c r="B8668" s="4" t="s">
        <v>5</v>
      </c>
      <c r="C8668" s="4" t="s">
        <v>9</v>
      </c>
    </row>
    <row r="8669" spans="1:9">
      <c r="A8669" t="n">
        <v>79516</v>
      </c>
      <c r="B8669" s="26" t="n">
        <v>16</v>
      </c>
      <c r="C8669" s="7" t="n">
        <v>0</v>
      </c>
    </row>
    <row r="8670" spans="1:9">
      <c r="A8670" t="s">
        <v>4</v>
      </c>
      <c r="B8670" s="4" t="s">
        <v>5</v>
      </c>
      <c r="C8670" s="4" t="s">
        <v>9</v>
      </c>
      <c r="D8670" s="4" t="s">
        <v>7</v>
      </c>
      <c r="E8670" s="4" t="s">
        <v>11</v>
      </c>
      <c r="F8670" s="4" t="s">
        <v>52</v>
      </c>
      <c r="G8670" s="4" t="s">
        <v>7</v>
      </c>
      <c r="H8670" s="4" t="s">
        <v>7</v>
      </c>
      <c r="I8670" s="4" t="s">
        <v>7</v>
      </c>
      <c r="J8670" s="4" t="s">
        <v>11</v>
      </c>
      <c r="K8670" s="4" t="s">
        <v>52</v>
      </c>
      <c r="L8670" s="4" t="s">
        <v>7</v>
      </c>
      <c r="M8670" s="4" t="s">
        <v>7</v>
      </c>
    </row>
    <row r="8671" spans="1:9">
      <c r="A8671" t="n">
        <v>79519</v>
      </c>
      <c r="B8671" s="31" t="n">
        <v>26</v>
      </c>
      <c r="C8671" s="7" t="n">
        <v>0</v>
      </c>
      <c r="D8671" s="7" t="n">
        <v>17</v>
      </c>
      <c r="E8671" s="7" t="n">
        <v>62144</v>
      </c>
      <c r="F8671" s="7" t="s">
        <v>882</v>
      </c>
      <c r="G8671" s="7" t="n">
        <v>2</v>
      </c>
      <c r="H8671" s="7" t="n">
        <v>3</v>
      </c>
      <c r="I8671" s="7" t="n">
        <v>17</v>
      </c>
      <c r="J8671" s="7" t="n">
        <v>62145</v>
      </c>
      <c r="K8671" s="7" t="s">
        <v>883</v>
      </c>
      <c r="L8671" s="7" t="n">
        <v>2</v>
      </c>
      <c r="M8671" s="7" t="n">
        <v>0</v>
      </c>
    </row>
    <row r="8672" spans="1:9">
      <c r="A8672" t="s">
        <v>4</v>
      </c>
      <c r="B8672" s="4" t="s">
        <v>5</v>
      </c>
    </row>
    <row r="8673" spans="1:13">
      <c r="A8673" t="n">
        <v>79664</v>
      </c>
      <c r="B8673" s="32" t="n">
        <v>28</v>
      </c>
    </row>
    <row r="8674" spans="1:13">
      <c r="A8674" t="s">
        <v>4</v>
      </c>
      <c r="B8674" s="4" t="s">
        <v>5</v>
      </c>
      <c r="C8674" s="4" t="s">
        <v>9</v>
      </c>
      <c r="D8674" s="4" t="s">
        <v>7</v>
      </c>
      <c r="E8674" s="4" t="s">
        <v>10</v>
      </c>
      <c r="F8674" s="4" t="s">
        <v>9</v>
      </c>
    </row>
    <row r="8675" spans="1:13">
      <c r="A8675" t="n">
        <v>79665</v>
      </c>
      <c r="B8675" s="47" t="n">
        <v>59</v>
      </c>
      <c r="C8675" s="7" t="n">
        <v>0</v>
      </c>
      <c r="D8675" s="7" t="n">
        <v>8</v>
      </c>
      <c r="E8675" s="7" t="n">
        <v>0.150000005960464</v>
      </c>
      <c r="F8675" s="7" t="n">
        <v>0</v>
      </c>
    </row>
    <row r="8676" spans="1:13">
      <c r="A8676" t="s">
        <v>4</v>
      </c>
      <c r="B8676" s="4" t="s">
        <v>5</v>
      </c>
      <c r="C8676" s="4" t="s">
        <v>9</v>
      </c>
    </row>
    <row r="8677" spans="1:13">
      <c r="A8677" t="n">
        <v>79675</v>
      </c>
      <c r="B8677" s="26" t="n">
        <v>16</v>
      </c>
      <c r="C8677" s="7" t="n">
        <v>1500</v>
      </c>
    </row>
    <row r="8678" spans="1:13">
      <c r="A8678" t="s">
        <v>4</v>
      </c>
      <c r="B8678" s="4" t="s">
        <v>5</v>
      </c>
      <c r="C8678" s="4" t="s">
        <v>9</v>
      </c>
      <c r="D8678" s="4" t="s">
        <v>7</v>
      </c>
      <c r="E8678" s="4" t="s">
        <v>10</v>
      </c>
      <c r="F8678" s="4" t="s">
        <v>9</v>
      </c>
    </row>
    <row r="8679" spans="1:13">
      <c r="A8679" t="n">
        <v>79678</v>
      </c>
      <c r="B8679" s="47" t="n">
        <v>59</v>
      </c>
      <c r="C8679" s="7" t="n">
        <v>0</v>
      </c>
      <c r="D8679" s="7" t="n">
        <v>255</v>
      </c>
      <c r="E8679" s="7" t="n">
        <v>0</v>
      </c>
      <c r="F8679" s="7" t="n">
        <v>0</v>
      </c>
    </row>
    <row r="8680" spans="1:13">
      <c r="A8680" t="s">
        <v>4</v>
      </c>
      <c r="B8680" s="4" t="s">
        <v>5</v>
      </c>
      <c r="C8680" s="4" t="s">
        <v>9</v>
      </c>
    </row>
    <row r="8681" spans="1:13">
      <c r="A8681" t="n">
        <v>79688</v>
      </c>
      <c r="B8681" s="26" t="n">
        <v>16</v>
      </c>
      <c r="C8681" s="7" t="n">
        <v>300</v>
      </c>
    </row>
    <row r="8682" spans="1:13">
      <c r="A8682" t="s">
        <v>4</v>
      </c>
      <c r="B8682" s="4" t="s">
        <v>5</v>
      </c>
      <c r="C8682" s="4" t="s">
        <v>7</v>
      </c>
      <c r="D8682" s="4" t="s">
        <v>9</v>
      </c>
      <c r="E8682" s="4" t="s">
        <v>10</v>
      </c>
    </row>
    <row r="8683" spans="1:13">
      <c r="A8683" t="n">
        <v>79691</v>
      </c>
      <c r="B8683" s="25" t="n">
        <v>58</v>
      </c>
      <c r="C8683" s="7" t="n">
        <v>101</v>
      </c>
      <c r="D8683" s="7" t="n">
        <v>300</v>
      </c>
      <c r="E8683" s="7" t="n">
        <v>1</v>
      </c>
    </row>
    <row r="8684" spans="1:13">
      <c r="A8684" t="s">
        <v>4</v>
      </c>
      <c r="B8684" s="4" t="s">
        <v>5</v>
      </c>
      <c r="C8684" s="4" t="s">
        <v>7</v>
      </c>
      <c r="D8684" s="4" t="s">
        <v>9</v>
      </c>
    </row>
    <row r="8685" spans="1:13">
      <c r="A8685" t="n">
        <v>79699</v>
      </c>
      <c r="B8685" s="25" t="n">
        <v>58</v>
      </c>
      <c r="C8685" s="7" t="n">
        <v>254</v>
      </c>
      <c r="D8685" s="7" t="n">
        <v>0</v>
      </c>
    </row>
    <row r="8686" spans="1:13">
      <c r="A8686" t="s">
        <v>4</v>
      </c>
      <c r="B8686" s="4" t="s">
        <v>5</v>
      </c>
      <c r="C8686" s="4" t="s">
        <v>7</v>
      </c>
      <c r="D8686" s="4" t="s">
        <v>7</v>
      </c>
      <c r="E8686" s="4" t="s">
        <v>10</v>
      </c>
      <c r="F8686" s="4" t="s">
        <v>10</v>
      </c>
      <c r="G8686" s="4" t="s">
        <v>10</v>
      </c>
      <c r="H8686" s="4" t="s">
        <v>9</v>
      </c>
    </row>
    <row r="8687" spans="1:13">
      <c r="A8687" t="n">
        <v>79703</v>
      </c>
      <c r="B8687" s="55" t="n">
        <v>45</v>
      </c>
      <c r="C8687" s="7" t="n">
        <v>2</v>
      </c>
      <c r="D8687" s="7" t="n">
        <v>3</v>
      </c>
      <c r="E8687" s="7" t="n">
        <v>7.01999998092651</v>
      </c>
      <c r="F8687" s="7" t="n">
        <v>1.4099999666214</v>
      </c>
      <c r="G8687" s="7" t="n">
        <v>-23.0799999237061</v>
      </c>
      <c r="H8687" s="7" t="n">
        <v>0</v>
      </c>
    </row>
    <row r="8688" spans="1:13">
      <c r="A8688" t="s">
        <v>4</v>
      </c>
      <c r="B8688" s="4" t="s">
        <v>5</v>
      </c>
      <c r="C8688" s="4" t="s">
        <v>7</v>
      </c>
      <c r="D8688" s="4" t="s">
        <v>7</v>
      </c>
      <c r="E8688" s="4" t="s">
        <v>10</v>
      </c>
      <c r="F8688" s="4" t="s">
        <v>10</v>
      </c>
      <c r="G8688" s="4" t="s">
        <v>10</v>
      </c>
      <c r="H8688" s="4" t="s">
        <v>9</v>
      </c>
      <c r="I8688" s="4" t="s">
        <v>7</v>
      </c>
    </row>
    <row r="8689" spans="1:9">
      <c r="A8689" t="n">
        <v>79720</v>
      </c>
      <c r="B8689" s="55" t="n">
        <v>45</v>
      </c>
      <c r="C8689" s="7" t="n">
        <v>4</v>
      </c>
      <c r="D8689" s="7" t="n">
        <v>3</v>
      </c>
      <c r="E8689" s="7" t="n">
        <v>2.34999990463257</v>
      </c>
      <c r="F8689" s="7" t="n">
        <v>299.980010986328</v>
      </c>
      <c r="G8689" s="7" t="n">
        <v>0</v>
      </c>
      <c r="H8689" s="7" t="n">
        <v>0</v>
      </c>
      <c r="I8689" s="7" t="n">
        <v>0</v>
      </c>
    </row>
    <row r="8690" spans="1:9">
      <c r="A8690" t="s">
        <v>4</v>
      </c>
      <c r="B8690" s="4" t="s">
        <v>5</v>
      </c>
      <c r="C8690" s="4" t="s">
        <v>7</v>
      </c>
      <c r="D8690" s="4" t="s">
        <v>7</v>
      </c>
      <c r="E8690" s="4" t="s">
        <v>10</v>
      </c>
      <c r="F8690" s="4" t="s">
        <v>9</v>
      </c>
    </row>
    <row r="8691" spans="1:9">
      <c r="A8691" t="n">
        <v>79738</v>
      </c>
      <c r="B8691" s="55" t="n">
        <v>45</v>
      </c>
      <c r="C8691" s="7" t="n">
        <v>5</v>
      </c>
      <c r="D8691" s="7" t="n">
        <v>3</v>
      </c>
      <c r="E8691" s="7" t="n">
        <v>3.59999990463257</v>
      </c>
      <c r="F8691" s="7" t="n">
        <v>0</v>
      </c>
    </row>
    <row r="8692" spans="1:9">
      <c r="A8692" t="s">
        <v>4</v>
      </c>
      <c r="B8692" s="4" t="s">
        <v>5</v>
      </c>
      <c r="C8692" s="4" t="s">
        <v>7</v>
      </c>
      <c r="D8692" s="4" t="s">
        <v>7</v>
      </c>
      <c r="E8692" s="4" t="s">
        <v>10</v>
      </c>
      <c r="F8692" s="4" t="s">
        <v>9</v>
      </c>
    </row>
    <row r="8693" spans="1:9">
      <c r="A8693" t="n">
        <v>79747</v>
      </c>
      <c r="B8693" s="55" t="n">
        <v>45</v>
      </c>
      <c r="C8693" s="7" t="n">
        <v>11</v>
      </c>
      <c r="D8693" s="7" t="n">
        <v>3</v>
      </c>
      <c r="E8693" s="7" t="n">
        <v>40</v>
      </c>
      <c r="F8693" s="7" t="n">
        <v>0</v>
      </c>
    </row>
    <row r="8694" spans="1:9">
      <c r="A8694" t="s">
        <v>4</v>
      </c>
      <c r="B8694" s="4" t="s">
        <v>5</v>
      </c>
      <c r="C8694" s="4" t="s">
        <v>7</v>
      </c>
      <c r="D8694" s="4" t="s">
        <v>9</v>
      </c>
      <c r="E8694" s="4" t="s">
        <v>12</v>
      </c>
      <c r="F8694" s="4" t="s">
        <v>12</v>
      </c>
      <c r="G8694" s="4" t="s">
        <v>12</v>
      </c>
      <c r="H8694" s="4" t="s">
        <v>12</v>
      </c>
    </row>
    <row r="8695" spans="1:9">
      <c r="A8695" t="n">
        <v>79756</v>
      </c>
      <c r="B8695" s="30" t="n">
        <v>51</v>
      </c>
      <c r="C8695" s="7" t="n">
        <v>3</v>
      </c>
      <c r="D8695" s="7" t="n">
        <v>0</v>
      </c>
      <c r="E8695" s="7" t="s">
        <v>266</v>
      </c>
      <c r="F8695" s="7" t="s">
        <v>343</v>
      </c>
      <c r="G8695" s="7" t="s">
        <v>245</v>
      </c>
      <c r="H8695" s="7" t="s">
        <v>246</v>
      </c>
    </row>
    <row r="8696" spans="1:9">
      <c r="A8696" t="s">
        <v>4</v>
      </c>
      <c r="B8696" s="4" t="s">
        <v>5</v>
      </c>
      <c r="C8696" s="4" t="s">
        <v>9</v>
      </c>
      <c r="D8696" s="4" t="s">
        <v>10</v>
      </c>
      <c r="E8696" s="4" t="s">
        <v>10</v>
      </c>
      <c r="F8696" s="4" t="s">
        <v>7</v>
      </c>
    </row>
    <row r="8697" spans="1:9">
      <c r="A8697" t="n">
        <v>79769</v>
      </c>
      <c r="B8697" s="68" t="n">
        <v>52</v>
      </c>
      <c r="C8697" s="7" t="n">
        <v>0</v>
      </c>
      <c r="D8697" s="7" t="n">
        <v>315</v>
      </c>
      <c r="E8697" s="7" t="n">
        <v>10</v>
      </c>
      <c r="F8697" s="7" t="n">
        <v>0</v>
      </c>
    </row>
    <row r="8698" spans="1:9">
      <c r="A8698" t="s">
        <v>4</v>
      </c>
      <c r="B8698" s="4" t="s">
        <v>5</v>
      </c>
      <c r="C8698" s="4" t="s">
        <v>9</v>
      </c>
      <c r="D8698" s="4" t="s">
        <v>10</v>
      </c>
      <c r="E8698" s="4" t="s">
        <v>10</v>
      </c>
      <c r="F8698" s="4" t="s">
        <v>10</v>
      </c>
      <c r="G8698" s="4" t="s">
        <v>9</v>
      </c>
      <c r="H8698" s="4" t="s">
        <v>9</v>
      </c>
    </row>
    <row r="8699" spans="1:9">
      <c r="A8699" t="n">
        <v>79781</v>
      </c>
      <c r="B8699" s="65" t="n">
        <v>60</v>
      </c>
      <c r="C8699" s="7" t="n">
        <v>0</v>
      </c>
      <c r="D8699" s="7" t="n">
        <v>45</v>
      </c>
      <c r="E8699" s="7" t="n">
        <v>0</v>
      </c>
      <c r="F8699" s="7" t="n">
        <v>0</v>
      </c>
      <c r="G8699" s="7" t="n">
        <v>1000</v>
      </c>
      <c r="H8699" s="7" t="n">
        <v>0</v>
      </c>
    </row>
    <row r="8700" spans="1:9">
      <c r="A8700" t="s">
        <v>4</v>
      </c>
      <c r="B8700" s="4" t="s">
        <v>5</v>
      </c>
      <c r="C8700" s="4" t="s">
        <v>7</v>
      </c>
      <c r="D8700" s="4" t="s">
        <v>9</v>
      </c>
    </row>
    <row r="8701" spans="1:9">
      <c r="A8701" t="n">
        <v>79800</v>
      </c>
      <c r="B8701" s="25" t="n">
        <v>58</v>
      </c>
      <c r="C8701" s="7" t="n">
        <v>255</v>
      </c>
      <c r="D8701" s="7" t="n">
        <v>0</v>
      </c>
    </row>
    <row r="8702" spans="1:9">
      <c r="A8702" t="s">
        <v>4</v>
      </c>
      <c r="B8702" s="4" t="s">
        <v>5</v>
      </c>
      <c r="C8702" s="4" t="s">
        <v>9</v>
      </c>
    </row>
    <row r="8703" spans="1:9">
      <c r="A8703" t="n">
        <v>79804</v>
      </c>
      <c r="B8703" s="26" t="n">
        <v>16</v>
      </c>
      <c r="C8703" s="7" t="n">
        <v>500</v>
      </c>
    </row>
    <row r="8704" spans="1:9">
      <c r="A8704" t="s">
        <v>4</v>
      </c>
      <c r="B8704" s="4" t="s">
        <v>5</v>
      </c>
      <c r="C8704" s="4" t="s">
        <v>7</v>
      </c>
      <c r="D8704" s="4" t="s">
        <v>9</v>
      </c>
      <c r="E8704" s="4" t="s">
        <v>12</v>
      </c>
    </row>
    <row r="8705" spans="1:9">
      <c r="A8705" t="n">
        <v>79807</v>
      </c>
      <c r="B8705" s="30" t="n">
        <v>51</v>
      </c>
      <c r="C8705" s="7" t="n">
        <v>4</v>
      </c>
      <c r="D8705" s="7" t="n">
        <v>0</v>
      </c>
      <c r="E8705" s="7" t="s">
        <v>884</v>
      </c>
    </row>
    <row r="8706" spans="1:9">
      <c r="A8706" t="s">
        <v>4</v>
      </c>
      <c r="B8706" s="4" t="s">
        <v>5</v>
      </c>
      <c r="C8706" s="4" t="s">
        <v>9</v>
      </c>
    </row>
    <row r="8707" spans="1:9">
      <c r="A8707" t="n">
        <v>79822</v>
      </c>
      <c r="B8707" s="26" t="n">
        <v>16</v>
      </c>
      <c r="C8707" s="7" t="n">
        <v>0</v>
      </c>
    </row>
    <row r="8708" spans="1:9">
      <c r="A8708" t="s">
        <v>4</v>
      </c>
      <c r="B8708" s="4" t="s">
        <v>5</v>
      </c>
      <c r="C8708" s="4" t="s">
        <v>9</v>
      </c>
      <c r="D8708" s="4" t="s">
        <v>7</v>
      </c>
      <c r="E8708" s="4" t="s">
        <v>11</v>
      </c>
      <c r="F8708" s="4" t="s">
        <v>52</v>
      </c>
      <c r="G8708" s="4" t="s">
        <v>7</v>
      </c>
      <c r="H8708" s="4" t="s">
        <v>7</v>
      </c>
      <c r="I8708" s="4" t="s">
        <v>7</v>
      </c>
      <c r="J8708" s="4" t="s">
        <v>11</v>
      </c>
      <c r="K8708" s="4" t="s">
        <v>52</v>
      </c>
      <c r="L8708" s="4" t="s">
        <v>7</v>
      </c>
      <c r="M8708" s="4" t="s">
        <v>7</v>
      </c>
    </row>
    <row r="8709" spans="1:9">
      <c r="A8709" t="n">
        <v>79825</v>
      </c>
      <c r="B8709" s="31" t="n">
        <v>26</v>
      </c>
      <c r="C8709" s="7" t="n">
        <v>0</v>
      </c>
      <c r="D8709" s="7" t="n">
        <v>17</v>
      </c>
      <c r="E8709" s="7" t="n">
        <v>62146</v>
      </c>
      <c r="F8709" s="7" t="s">
        <v>885</v>
      </c>
      <c r="G8709" s="7" t="n">
        <v>2</v>
      </c>
      <c r="H8709" s="7" t="n">
        <v>3</v>
      </c>
      <c r="I8709" s="7" t="n">
        <v>17</v>
      </c>
      <c r="J8709" s="7" t="n">
        <v>62147</v>
      </c>
      <c r="K8709" s="7" t="s">
        <v>886</v>
      </c>
      <c r="L8709" s="7" t="n">
        <v>2</v>
      </c>
      <c r="M8709" s="7" t="n">
        <v>0</v>
      </c>
    </row>
    <row r="8710" spans="1:9">
      <c r="A8710" t="s">
        <v>4</v>
      </c>
      <c r="B8710" s="4" t="s">
        <v>5</v>
      </c>
    </row>
    <row r="8711" spans="1:9">
      <c r="A8711" t="n">
        <v>79976</v>
      </c>
      <c r="B8711" s="32" t="n">
        <v>28</v>
      </c>
    </row>
    <row r="8712" spans="1:9">
      <c r="A8712" t="s">
        <v>4</v>
      </c>
      <c r="B8712" s="4" t="s">
        <v>5</v>
      </c>
      <c r="C8712" s="4" t="s">
        <v>7</v>
      </c>
      <c r="D8712" s="4" t="s">
        <v>9</v>
      </c>
      <c r="E8712" s="4" t="s">
        <v>10</v>
      </c>
    </row>
    <row r="8713" spans="1:9">
      <c r="A8713" t="n">
        <v>79977</v>
      </c>
      <c r="B8713" s="25" t="n">
        <v>58</v>
      </c>
      <c r="C8713" s="7" t="n">
        <v>0</v>
      </c>
      <c r="D8713" s="7" t="n">
        <v>1000</v>
      </c>
      <c r="E8713" s="7" t="n">
        <v>1</v>
      </c>
    </row>
    <row r="8714" spans="1:9">
      <c r="A8714" t="s">
        <v>4</v>
      </c>
      <c r="B8714" s="4" t="s">
        <v>5</v>
      </c>
      <c r="C8714" s="4" t="s">
        <v>7</v>
      </c>
      <c r="D8714" s="4" t="s">
        <v>9</v>
      </c>
    </row>
    <row r="8715" spans="1:9">
      <c r="A8715" t="n">
        <v>79985</v>
      </c>
      <c r="B8715" s="25" t="n">
        <v>58</v>
      </c>
      <c r="C8715" s="7" t="n">
        <v>255</v>
      </c>
      <c r="D8715" s="7" t="n">
        <v>0</v>
      </c>
    </row>
    <row r="8716" spans="1:9">
      <c r="A8716" t="s">
        <v>4</v>
      </c>
      <c r="B8716" s="4" t="s">
        <v>5</v>
      </c>
      <c r="C8716" s="4" t="s">
        <v>9</v>
      </c>
    </row>
    <row r="8717" spans="1:9">
      <c r="A8717" t="n">
        <v>79989</v>
      </c>
      <c r="B8717" s="33" t="n">
        <v>12</v>
      </c>
      <c r="C8717" s="7" t="n">
        <v>8971</v>
      </c>
    </row>
    <row r="8718" spans="1:9">
      <c r="A8718" t="s">
        <v>4</v>
      </c>
      <c r="B8718" s="4" t="s">
        <v>5</v>
      </c>
      <c r="C8718" s="4" t="s">
        <v>7</v>
      </c>
      <c r="D8718" s="4" t="s">
        <v>12</v>
      </c>
    </row>
    <row r="8719" spans="1:9">
      <c r="A8719" t="n">
        <v>79992</v>
      </c>
      <c r="B8719" s="14" t="n">
        <v>2</v>
      </c>
      <c r="C8719" s="7" t="n">
        <v>11</v>
      </c>
      <c r="D8719" s="7" t="s">
        <v>599</v>
      </c>
    </row>
    <row r="8720" spans="1:9">
      <c r="A8720" t="s">
        <v>4</v>
      </c>
      <c r="B8720" s="4" t="s">
        <v>5</v>
      </c>
      <c r="C8720" s="4" t="s">
        <v>9</v>
      </c>
      <c r="D8720" s="4" t="s">
        <v>7</v>
      </c>
      <c r="E8720" s="4" t="s">
        <v>9</v>
      </c>
    </row>
    <row r="8721" spans="1:13">
      <c r="A8721" t="n">
        <v>80016</v>
      </c>
      <c r="B8721" s="74" t="n">
        <v>104</v>
      </c>
      <c r="C8721" s="7" t="n">
        <v>113</v>
      </c>
      <c r="D8721" s="7" t="n">
        <v>1</v>
      </c>
      <c r="E8721" s="7" t="n">
        <v>6</v>
      </c>
    </row>
    <row r="8722" spans="1:13">
      <c r="A8722" t="s">
        <v>4</v>
      </c>
      <c r="B8722" s="4" t="s">
        <v>5</v>
      </c>
    </row>
    <row r="8723" spans="1:13">
      <c r="A8723" t="n">
        <v>80022</v>
      </c>
      <c r="B8723" s="5" t="n">
        <v>1</v>
      </c>
    </row>
    <row r="8724" spans="1:13">
      <c r="A8724" t="s">
        <v>4</v>
      </c>
      <c r="B8724" s="4" t="s">
        <v>5</v>
      </c>
      <c r="C8724" s="4" t="s">
        <v>7</v>
      </c>
      <c r="D8724" s="4" t="s">
        <v>12</v>
      </c>
      <c r="E8724" s="4" t="s">
        <v>9</v>
      </c>
    </row>
    <row r="8725" spans="1:13">
      <c r="A8725" t="n">
        <v>80023</v>
      </c>
      <c r="B8725" s="16" t="n">
        <v>94</v>
      </c>
      <c r="C8725" s="7" t="n">
        <v>0</v>
      </c>
      <c r="D8725" s="7" t="s">
        <v>811</v>
      </c>
      <c r="E8725" s="7" t="n">
        <v>512</v>
      </c>
    </row>
    <row r="8726" spans="1:13">
      <c r="A8726" t="s">
        <v>4</v>
      </c>
      <c r="B8726" s="4" t="s">
        <v>5</v>
      </c>
      <c r="C8726" s="4" t="s">
        <v>7</v>
      </c>
      <c r="D8726" s="4" t="s">
        <v>12</v>
      </c>
      <c r="E8726" s="4" t="s">
        <v>9</v>
      </c>
    </row>
    <row r="8727" spans="1:13">
      <c r="A8727" t="n">
        <v>80035</v>
      </c>
      <c r="B8727" s="16" t="n">
        <v>94</v>
      </c>
      <c r="C8727" s="7" t="n">
        <v>0</v>
      </c>
      <c r="D8727" s="7" t="s">
        <v>812</v>
      </c>
      <c r="E8727" s="7" t="n">
        <v>512</v>
      </c>
    </row>
    <row r="8728" spans="1:13">
      <c r="A8728" t="s">
        <v>4</v>
      </c>
      <c r="B8728" s="4" t="s">
        <v>5</v>
      </c>
      <c r="C8728" s="4" t="s">
        <v>7</v>
      </c>
      <c r="D8728" s="4" t="s">
        <v>9</v>
      </c>
      <c r="E8728" s="4" t="s">
        <v>7</v>
      </c>
    </row>
    <row r="8729" spans="1:13">
      <c r="A8729" t="n">
        <v>80047</v>
      </c>
      <c r="B8729" s="44" t="n">
        <v>36</v>
      </c>
      <c r="C8729" s="7" t="n">
        <v>9</v>
      </c>
      <c r="D8729" s="7" t="n">
        <v>0</v>
      </c>
      <c r="E8729" s="7" t="n">
        <v>0</v>
      </c>
    </row>
    <row r="8730" spans="1:13">
      <c r="A8730" t="s">
        <v>4</v>
      </c>
      <c r="B8730" s="4" t="s">
        <v>5</v>
      </c>
      <c r="C8730" s="4" t="s">
        <v>7</v>
      </c>
      <c r="D8730" s="4" t="s">
        <v>9</v>
      </c>
      <c r="E8730" s="4" t="s">
        <v>7</v>
      </c>
    </row>
    <row r="8731" spans="1:13">
      <c r="A8731" t="n">
        <v>80052</v>
      </c>
      <c r="B8731" s="44" t="n">
        <v>36</v>
      </c>
      <c r="C8731" s="7" t="n">
        <v>9</v>
      </c>
      <c r="D8731" s="7" t="n">
        <v>24</v>
      </c>
      <c r="E8731" s="7" t="n">
        <v>0</v>
      </c>
    </row>
    <row r="8732" spans="1:13">
      <c r="A8732" t="s">
        <v>4</v>
      </c>
      <c r="B8732" s="4" t="s">
        <v>5</v>
      </c>
      <c r="C8732" s="4" t="s">
        <v>7</v>
      </c>
      <c r="D8732" s="4" t="s">
        <v>9</v>
      </c>
      <c r="E8732" s="4" t="s">
        <v>7</v>
      </c>
    </row>
    <row r="8733" spans="1:13">
      <c r="A8733" t="n">
        <v>80057</v>
      </c>
      <c r="B8733" s="44" t="n">
        <v>36</v>
      </c>
      <c r="C8733" s="7" t="n">
        <v>9</v>
      </c>
      <c r="D8733" s="7" t="n">
        <v>25</v>
      </c>
      <c r="E8733" s="7" t="n">
        <v>0</v>
      </c>
    </row>
    <row r="8734" spans="1:13">
      <c r="A8734" t="s">
        <v>4</v>
      </c>
      <c r="B8734" s="4" t="s">
        <v>5</v>
      </c>
      <c r="C8734" s="4" t="s">
        <v>9</v>
      </c>
      <c r="D8734" s="4" t="s">
        <v>10</v>
      </c>
      <c r="E8734" s="4" t="s">
        <v>10</v>
      </c>
      <c r="F8734" s="4" t="s">
        <v>10</v>
      </c>
      <c r="G8734" s="4" t="s">
        <v>10</v>
      </c>
    </row>
    <row r="8735" spans="1:13">
      <c r="A8735" t="n">
        <v>80062</v>
      </c>
      <c r="B8735" s="42" t="n">
        <v>46</v>
      </c>
      <c r="C8735" s="7" t="n">
        <v>61456</v>
      </c>
      <c r="D8735" s="7" t="n">
        <v>4.73999977111816</v>
      </c>
      <c r="E8735" s="7" t="n">
        <v>0</v>
      </c>
      <c r="F8735" s="7" t="n">
        <v>-21.7299995422363</v>
      </c>
      <c r="G8735" s="7" t="n">
        <v>272.600006103516</v>
      </c>
    </row>
    <row r="8736" spans="1:13">
      <c r="A8736" t="s">
        <v>4</v>
      </c>
      <c r="B8736" s="4" t="s">
        <v>5</v>
      </c>
      <c r="C8736" s="4" t="s">
        <v>7</v>
      </c>
      <c r="D8736" s="4" t="s">
        <v>7</v>
      </c>
      <c r="E8736" s="4" t="s">
        <v>10</v>
      </c>
      <c r="F8736" s="4" t="s">
        <v>10</v>
      </c>
      <c r="G8736" s="4" t="s">
        <v>10</v>
      </c>
      <c r="H8736" s="4" t="s">
        <v>9</v>
      </c>
      <c r="I8736" s="4" t="s">
        <v>7</v>
      </c>
    </row>
    <row r="8737" spans="1:9">
      <c r="A8737" t="n">
        <v>80081</v>
      </c>
      <c r="B8737" s="55" t="n">
        <v>45</v>
      </c>
      <c r="C8737" s="7" t="n">
        <v>4</v>
      </c>
      <c r="D8737" s="7" t="n">
        <v>3</v>
      </c>
      <c r="E8737" s="7" t="n">
        <v>6.98000001907349</v>
      </c>
      <c r="F8737" s="7" t="n">
        <v>314.950012207031</v>
      </c>
      <c r="G8737" s="7" t="n">
        <v>0</v>
      </c>
      <c r="H8737" s="7" t="n">
        <v>0</v>
      </c>
      <c r="I8737" s="7" t="n">
        <v>0</v>
      </c>
    </row>
    <row r="8738" spans="1:9">
      <c r="A8738" t="s">
        <v>4</v>
      </c>
      <c r="B8738" s="4" t="s">
        <v>5</v>
      </c>
      <c r="C8738" s="4" t="s">
        <v>9</v>
      </c>
    </row>
    <row r="8739" spans="1:9">
      <c r="A8739" t="n">
        <v>80099</v>
      </c>
      <c r="B8739" s="26" t="n">
        <v>16</v>
      </c>
      <c r="C8739" s="7" t="n">
        <v>500</v>
      </c>
    </row>
    <row r="8740" spans="1:9">
      <c r="A8740" t="s">
        <v>4</v>
      </c>
      <c r="B8740" s="4" t="s">
        <v>5</v>
      </c>
      <c r="C8740" s="4" t="s">
        <v>7</v>
      </c>
      <c r="D8740" s="4" t="s">
        <v>12</v>
      </c>
    </row>
    <row r="8741" spans="1:9">
      <c r="A8741" t="n">
        <v>80102</v>
      </c>
      <c r="B8741" s="14" t="n">
        <v>2</v>
      </c>
      <c r="C8741" s="7" t="n">
        <v>10</v>
      </c>
      <c r="D8741" s="7" t="s">
        <v>500</v>
      </c>
    </row>
    <row r="8742" spans="1:9">
      <c r="A8742" t="s">
        <v>4</v>
      </c>
      <c r="B8742" s="4" t="s">
        <v>5</v>
      </c>
      <c r="C8742" s="4" t="s">
        <v>9</v>
      </c>
    </row>
    <row r="8743" spans="1:9">
      <c r="A8743" t="n">
        <v>80117</v>
      </c>
      <c r="B8743" s="26" t="n">
        <v>16</v>
      </c>
      <c r="C8743" s="7" t="n">
        <v>0</v>
      </c>
    </row>
    <row r="8744" spans="1:9">
      <c r="A8744" t="s">
        <v>4</v>
      </c>
      <c r="B8744" s="4" t="s">
        <v>5</v>
      </c>
      <c r="C8744" s="4" t="s">
        <v>7</v>
      </c>
      <c r="D8744" s="4" t="s">
        <v>9</v>
      </c>
    </row>
    <row r="8745" spans="1:9">
      <c r="A8745" t="n">
        <v>80120</v>
      </c>
      <c r="B8745" s="25" t="n">
        <v>58</v>
      </c>
      <c r="C8745" s="7" t="n">
        <v>105</v>
      </c>
      <c r="D8745" s="7" t="n">
        <v>300</v>
      </c>
    </row>
    <row r="8746" spans="1:9">
      <c r="A8746" t="s">
        <v>4</v>
      </c>
      <c r="B8746" s="4" t="s">
        <v>5</v>
      </c>
      <c r="C8746" s="4" t="s">
        <v>10</v>
      </c>
      <c r="D8746" s="4" t="s">
        <v>9</v>
      </c>
    </row>
    <row r="8747" spans="1:9">
      <c r="A8747" t="n">
        <v>80124</v>
      </c>
      <c r="B8747" s="49" t="n">
        <v>103</v>
      </c>
      <c r="C8747" s="7" t="n">
        <v>1</v>
      </c>
      <c r="D8747" s="7" t="n">
        <v>300</v>
      </c>
    </row>
    <row r="8748" spans="1:9">
      <c r="A8748" t="s">
        <v>4</v>
      </c>
      <c r="B8748" s="4" t="s">
        <v>5</v>
      </c>
      <c r="C8748" s="4" t="s">
        <v>7</v>
      </c>
      <c r="D8748" s="4" t="s">
        <v>9</v>
      </c>
    </row>
    <row r="8749" spans="1:9">
      <c r="A8749" t="n">
        <v>80131</v>
      </c>
      <c r="B8749" s="50" t="n">
        <v>72</v>
      </c>
      <c r="C8749" s="7" t="n">
        <v>4</v>
      </c>
      <c r="D8749" s="7" t="n">
        <v>0</v>
      </c>
    </row>
    <row r="8750" spans="1:9">
      <c r="A8750" t="s">
        <v>4</v>
      </c>
      <c r="B8750" s="4" t="s">
        <v>5</v>
      </c>
      <c r="C8750" s="4" t="s">
        <v>11</v>
      </c>
    </row>
    <row r="8751" spans="1:9">
      <c r="A8751" t="n">
        <v>80135</v>
      </c>
      <c r="B8751" s="59" t="n">
        <v>15</v>
      </c>
      <c r="C8751" s="7" t="n">
        <v>1073741824</v>
      </c>
    </row>
    <row r="8752" spans="1:9">
      <c r="A8752" t="s">
        <v>4</v>
      </c>
      <c r="B8752" s="4" t="s">
        <v>5</v>
      </c>
      <c r="C8752" s="4" t="s">
        <v>7</v>
      </c>
    </row>
    <row r="8753" spans="1:9">
      <c r="A8753" t="n">
        <v>80140</v>
      </c>
      <c r="B8753" s="27" t="n">
        <v>64</v>
      </c>
      <c r="C8753" s="7" t="n">
        <v>3</v>
      </c>
    </row>
    <row r="8754" spans="1:9">
      <c r="A8754" t="s">
        <v>4</v>
      </c>
      <c r="B8754" s="4" t="s">
        <v>5</v>
      </c>
      <c r="C8754" s="4" t="s">
        <v>7</v>
      </c>
    </row>
    <row r="8755" spans="1:9">
      <c r="A8755" t="n">
        <v>80142</v>
      </c>
      <c r="B8755" s="21" t="n">
        <v>74</v>
      </c>
      <c r="C8755" s="7" t="n">
        <v>67</v>
      </c>
    </row>
    <row r="8756" spans="1:9">
      <c r="A8756" t="s">
        <v>4</v>
      </c>
      <c r="B8756" s="4" t="s">
        <v>5</v>
      </c>
      <c r="C8756" s="4" t="s">
        <v>7</v>
      </c>
      <c r="D8756" s="4" t="s">
        <v>7</v>
      </c>
      <c r="E8756" s="4" t="s">
        <v>9</v>
      </c>
    </row>
    <row r="8757" spans="1:9">
      <c r="A8757" t="n">
        <v>80144</v>
      </c>
      <c r="B8757" s="55" t="n">
        <v>45</v>
      </c>
      <c r="C8757" s="7" t="n">
        <v>8</v>
      </c>
      <c r="D8757" s="7" t="n">
        <v>1</v>
      </c>
      <c r="E8757" s="7" t="n">
        <v>0</v>
      </c>
    </row>
    <row r="8758" spans="1:9">
      <c r="A8758" t="s">
        <v>4</v>
      </c>
      <c r="B8758" s="4" t="s">
        <v>5</v>
      </c>
      <c r="C8758" s="4" t="s">
        <v>9</v>
      </c>
    </row>
    <row r="8759" spans="1:9">
      <c r="A8759" t="n">
        <v>80149</v>
      </c>
      <c r="B8759" s="12" t="n">
        <v>13</v>
      </c>
      <c r="C8759" s="7" t="n">
        <v>6409</v>
      </c>
    </row>
    <row r="8760" spans="1:9">
      <c r="A8760" t="s">
        <v>4</v>
      </c>
      <c r="B8760" s="4" t="s">
        <v>5</v>
      </c>
      <c r="C8760" s="4" t="s">
        <v>9</v>
      </c>
    </row>
    <row r="8761" spans="1:9">
      <c r="A8761" t="n">
        <v>80152</v>
      </c>
      <c r="B8761" s="12" t="n">
        <v>13</v>
      </c>
      <c r="C8761" s="7" t="n">
        <v>6408</v>
      </c>
    </row>
    <row r="8762" spans="1:9">
      <c r="A8762" t="s">
        <v>4</v>
      </c>
      <c r="B8762" s="4" t="s">
        <v>5</v>
      </c>
      <c r="C8762" s="4" t="s">
        <v>9</v>
      </c>
    </row>
    <row r="8763" spans="1:9">
      <c r="A8763" t="n">
        <v>80155</v>
      </c>
      <c r="B8763" s="33" t="n">
        <v>12</v>
      </c>
      <c r="C8763" s="7" t="n">
        <v>6464</v>
      </c>
    </row>
    <row r="8764" spans="1:9">
      <c r="A8764" t="s">
        <v>4</v>
      </c>
      <c r="B8764" s="4" t="s">
        <v>5</v>
      </c>
      <c r="C8764" s="4" t="s">
        <v>9</v>
      </c>
    </row>
    <row r="8765" spans="1:9">
      <c r="A8765" t="n">
        <v>80158</v>
      </c>
      <c r="B8765" s="12" t="n">
        <v>13</v>
      </c>
      <c r="C8765" s="7" t="n">
        <v>6465</v>
      </c>
    </row>
    <row r="8766" spans="1:9">
      <c r="A8766" t="s">
        <v>4</v>
      </c>
      <c r="B8766" s="4" t="s">
        <v>5</v>
      </c>
      <c r="C8766" s="4" t="s">
        <v>9</v>
      </c>
    </row>
    <row r="8767" spans="1:9">
      <c r="A8767" t="n">
        <v>80161</v>
      </c>
      <c r="B8767" s="12" t="n">
        <v>13</v>
      </c>
      <c r="C8767" s="7" t="n">
        <v>6466</v>
      </c>
    </row>
    <row r="8768" spans="1:9">
      <c r="A8768" t="s">
        <v>4</v>
      </c>
      <c r="B8768" s="4" t="s">
        <v>5</v>
      </c>
      <c r="C8768" s="4" t="s">
        <v>9</v>
      </c>
    </row>
    <row r="8769" spans="1:5">
      <c r="A8769" t="n">
        <v>80164</v>
      </c>
      <c r="B8769" s="12" t="n">
        <v>13</v>
      </c>
      <c r="C8769" s="7" t="n">
        <v>6467</v>
      </c>
    </row>
    <row r="8770" spans="1:5">
      <c r="A8770" t="s">
        <v>4</v>
      </c>
      <c r="B8770" s="4" t="s">
        <v>5</v>
      </c>
      <c r="C8770" s="4" t="s">
        <v>9</v>
      </c>
    </row>
    <row r="8771" spans="1:5">
      <c r="A8771" t="n">
        <v>80167</v>
      </c>
      <c r="B8771" s="12" t="n">
        <v>13</v>
      </c>
      <c r="C8771" s="7" t="n">
        <v>6468</v>
      </c>
    </row>
    <row r="8772" spans="1:5">
      <c r="A8772" t="s">
        <v>4</v>
      </c>
      <c r="B8772" s="4" t="s">
        <v>5</v>
      </c>
      <c r="C8772" s="4" t="s">
        <v>9</v>
      </c>
    </row>
    <row r="8773" spans="1:5">
      <c r="A8773" t="n">
        <v>80170</v>
      </c>
      <c r="B8773" s="12" t="n">
        <v>13</v>
      </c>
      <c r="C8773" s="7" t="n">
        <v>6469</v>
      </c>
    </row>
    <row r="8774" spans="1:5">
      <c r="A8774" t="s">
        <v>4</v>
      </c>
      <c r="B8774" s="4" t="s">
        <v>5</v>
      </c>
      <c r="C8774" s="4" t="s">
        <v>9</v>
      </c>
    </row>
    <row r="8775" spans="1:5">
      <c r="A8775" t="n">
        <v>80173</v>
      </c>
      <c r="B8775" s="12" t="n">
        <v>13</v>
      </c>
      <c r="C8775" s="7" t="n">
        <v>6470</v>
      </c>
    </row>
    <row r="8776" spans="1:5">
      <c r="A8776" t="s">
        <v>4</v>
      </c>
      <c r="B8776" s="4" t="s">
        <v>5</v>
      </c>
      <c r="C8776" s="4" t="s">
        <v>9</v>
      </c>
    </row>
    <row r="8777" spans="1:5">
      <c r="A8777" t="n">
        <v>80176</v>
      </c>
      <c r="B8777" s="12" t="n">
        <v>13</v>
      </c>
      <c r="C8777" s="7" t="n">
        <v>6471</v>
      </c>
    </row>
    <row r="8778" spans="1:5">
      <c r="A8778" t="s">
        <v>4</v>
      </c>
      <c r="B8778" s="4" t="s">
        <v>5</v>
      </c>
      <c r="C8778" s="4" t="s">
        <v>7</v>
      </c>
    </row>
    <row r="8779" spans="1:5">
      <c r="A8779" t="n">
        <v>80179</v>
      </c>
      <c r="B8779" s="21" t="n">
        <v>74</v>
      </c>
      <c r="C8779" s="7" t="n">
        <v>18</v>
      </c>
    </row>
    <row r="8780" spans="1:5">
      <c r="A8780" t="s">
        <v>4</v>
      </c>
      <c r="B8780" s="4" t="s">
        <v>5</v>
      </c>
      <c r="C8780" s="4" t="s">
        <v>7</v>
      </c>
    </row>
    <row r="8781" spans="1:5">
      <c r="A8781" t="n">
        <v>80181</v>
      </c>
      <c r="B8781" s="21" t="n">
        <v>74</v>
      </c>
      <c r="C8781" s="7" t="n">
        <v>45</v>
      </c>
    </row>
    <row r="8782" spans="1:5">
      <c r="A8782" t="s">
        <v>4</v>
      </c>
      <c r="B8782" s="4" t="s">
        <v>5</v>
      </c>
      <c r="C8782" s="4" t="s">
        <v>9</v>
      </c>
    </row>
    <row r="8783" spans="1:5">
      <c r="A8783" t="n">
        <v>80183</v>
      </c>
      <c r="B8783" s="26" t="n">
        <v>16</v>
      </c>
      <c r="C8783" s="7" t="n">
        <v>0</v>
      </c>
    </row>
    <row r="8784" spans="1:5">
      <c r="A8784" t="s">
        <v>4</v>
      </c>
      <c r="B8784" s="4" t="s">
        <v>5</v>
      </c>
      <c r="C8784" s="4" t="s">
        <v>7</v>
      </c>
      <c r="D8784" s="4" t="s">
        <v>7</v>
      </c>
      <c r="E8784" s="4" t="s">
        <v>7</v>
      </c>
      <c r="F8784" s="4" t="s">
        <v>7</v>
      </c>
    </row>
    <row r="8785" spans="1:6">
      <c r="A8785" t="n">
        <v>80186</v>
      </c>
      <c r="B8785" s="8" t="n">
        <v>14</v>
      </c>
      <c r="C8785" s="7" t="n">
        <v>0</v>
      </c>
      <c r="D8785" s="7" t="n">
        <v>8</v>
      </c>
      <c r="E8785" s="7" t="n">
        <v>0</v>
      </c>
      <c r="F8785" s="7" t="n">
        <v>0</v>
      </c>
    </row>
    <row r="8786" spans="1:6">
      <c r="A8786" t="s">
        <v>4</v>
      </c>
      <c r="B8786" s="4" t="s">
        <v>5</v>
      </c>
      <c r="C8786" s="4" t="s">
        <v>7</v>
      </c>
      <c r="D8786" s="4" t="s">
        <v>12</v>
      </c>
    </row>
    <row r="8787" spans="1:6">
      <c r="A8787" t="n">
        <v>80191</v>
      </c>
      <c r="B8787" s="14" t="n">
        <v>2</v>
      </c>
      <c r="C8787" s="7" t="n">
        <v>11</v>
      </c>
      <c r="D8787" s="7" t="s">
        <v>16</v>
      </c>
    </row>
    <row r="8788" spans="1:6">
      <c r="A8788" t="s">
        <v>4</v>
      </c>
      <c r="B8788" s="4" t="s">
        <v>5</v>
      </c>
      <c r="C8788" s="4" t="s">
        <v>9</v>
      </c>
    </row>
    <row r="8789" spans="1:6">
      <c r="A8789" t="n">
        <v>80205</v>
      </c>
      <c r="B8789" s="26" t="n">
        <v>16</v>
      </c>
      <c r="C8789" s="7" t="n">
        <v>0</v>
      </c>
    </row>
    <row r="8790" spans="1:6">
      <c r="A8790" t="s">
        <v>4</v>
      </c>
      <c r="B8790" s="4" t="s">
        <v>5</v>
      </c>
      <c r="C8790" s="4" t="s">
        <v>7</v>
      </c>
      <c r="D8790" s="4" t="s">
        <v>12</v>
      </c>
    </row>
    <row r="8791" spans="1:6">
      <c r="A8791" t="n">
        <v>80208</v>
      </c>
      <c r="B8791" s="14" t="n">
        <v>2</v>
      </c>
      <c r="C8791" s="7" t="n">
        <v>11</v>
      </c>
      <c r="D8791" s="7" t="s">
        <v>501</v>
      </c>
    </row>
    <row r="8792" spans="1:6">
      <c r="A8792" t="s">
        <v>4</v>
      </c>
      <c r="B8792" s="4" t="s">
        <v>5</v>
      </c>
      <c r="C8792" s="4" t="s">
        <v>9</v>
      </c>
    </row>
    <row r="8793" spans="1:6">
      <c r="A8793" t="n">
        <v>80217</v>
      </c>
      <c r="B8793" s="26" t="n">
        <v>16</v>
      </c>
      <c r="C8793" s="7" t="n">
        <v>0</v>
      </c>
    </row>
    <row r="8794" spans="1:6">
      <c r="A8794" t="s">
        <v>4</v>
      </c>
      <c r="B8794" s="4" t="s">
        <v>5</v>
      </c>
      <c r="C8794" s="4" t="s">
        <v>11</v>
      </c>
    </row>
    <row r="8795" spans="1:6">
      <c r="A8795" t="n">
        <v>80220</v>
      </c>
      <c r="B8795" s="59" t="n">
        <v>15</v>
      </c>
      <c r="C8795" s="7" t="n">
        <v>2048</v>
      </c>
    </row>
    <row r="8796" spans="1:6">
      <c r="A8796" t="s">
        <v>4</v>
      </c>
      <c r="B8796" s="4" t="s">
        <v>5</v>
      </c>
      <c r="C8796" s="4" t="s">
        <v>7</v>
      </c>
      <c r="D8796" s="4" t="s">
        <v>12</v>
      </c>
    </row>
    <row r="8797" spans="1:6">
      <c r="A8797" t="n">
        <v>80225</v>
      </c>
      <c r="B8797" s="14" t="n">
        <v>2</v>
      </c>
      <c r="C8797" s="7" t="n">
        <v>10</v>
      </c>
      <c r="D8797" s="7" t="s">
        <v>48</v>
      </c>
    </row>
    <row r="8798" spans="1:6">
      <c r="A8798" t="s">
        <v>4</v>
      </c>
      <c r="B8798" s="4" t="s">
        <v>5</v>
      </c>
      <c r="C8798" s="4" t="s">
        <v>9</v>
      </c>
    </row>
    <row r="8799" spans="1:6">
      <c r="A8799" t="n">
        <v>80243</v>
      </c>
      <c r="B8799" s="26" t="n">
        <v>16</v>
      </c>
      <c r="C8799" s="7" t="n">
        <v>0</v>
      </c>
    </row>
    <row r="8800" spans="1:6">
      <c r="A8800" t="s">
        <v>4</v>
      </c>
      <c r="B8800" s="4" t="s">
        <v>5</v>
      </c>
      <c r="C8800" s="4" t="s">
        <v>7</v>
      </c>
      <c r="D8800" s="4" t="s">
        <v>12</v>
      </c>
    </row>
    <row r="8801" spans="1:6">
      <c r="A8801" t="n">
        <v>80246</v>
      </c>
      <c r="B8801" s="14" t="n">
        <v>2</v>
      </c>
      <c r="C8801" s="7" t="n">
        <v>10</v>
      </c>
      <c r="D8801" s="7" t="s">
        <v>49</v>
      </c>
    </row>
    <row r="8802" spans="1:6">
      <c r="A8802" t="s">
        <v>4</v>
      </c>
      <c r="B8802" s="4" t="s">
        <v>5</v>
      </c>
      <c r="C8802" s="4" t="s">
        <v>9</v>
      </c>
    </row>
    <row r="8803" spans="1:6">
      <c r="A8803" t="n">
        <v>80265</v>
      </c>
      <c r="B8803" s="26" t="n">
        <v>16</v>
      </c>
      <c r="C8803" s="7" t="n">
        <v>0</v>
      </c>
    </row>
    <row r="8804" spans="1:6">
      <c r="A8804" t="s">
        <v>4</v>
      </c>
      <c r="B8804" s="4" t="s">
        <v>5</v>
      </c>
      <c r="C8804" s="4" t="s">
        <v>7</v>
      </c>
      <c r="D8804" s="4" t="s">
        <v>9</v>
      </c>
      <c r="E8804" s="4" t="s">
        <v>10</v>
      </c>
    </row>
    <row r="8805" spans="1:6">
      <c r="A8805" t="n">
        <v>80268</v>
      </c>
      <c r="B8805" s="25" t="n">
        <v>58</v>
      </c>
      <c r="C8805" s="7" t="n">
        <v>100</v>
      </c>
      <c r="D8805" s="7" t="n">
        <v>300</v>
      </c>
      <c r="E8805" s="7" t="n">
        <v>1</v>
      </c>
    </row>
    <row r="8806" spans="1:6">
      <c r="A8806" t="s">
        <v>4</v>
      </c>
      <c r="B8806" s="4" t="s">
        <v>5</v>
      </c>
      <c r="C8806" s="4" t="s">
        <v>7</v>
      </c>
      <c r="D8806" s="4" t="s">
        <v>9</v>
      </c>
    </row>
    <row r="8807" spans="1:6">
      <c r="A8807" t="n">
        <v>80276</v>
      </c>
      <c r="B8807" s="25" t="n">
        <v>58</v>
      </c>
      <c r="C8807" s="7" t="n">
        <v>255</v>
      </c>
      <c r="D8807" s="7" t="n">
        <v>0</v>
      </c>
    </row>
    <row r="8808" spans="1:6">
      <c r="A8808" t="s">
        <v>4</v>
      </c>
      <c r="B8808" s="4" t="s">
        <v>5</v>
      </c>
      <c r="C8808" s="4" t="s">
        <v>7</v>
      </c>
    </row>
    <row r="8809" spans="1:6">
      <c r="A8809" t="n">
        <v>80280</v>
      </c>
      <c r="B8809" s="29" t="n">
        <v>23</v>
      </c>
      <c r="C8809" s="7" t="n">
        <v>0</v>
      </c>
    </row>
    <row r="8810" spans="1:6">
      <c r="A8810" t="s">
        <v>4</v>
      </c>
      <c r="B8810" s="4" t="s">
        <v>5</v>
      </c>
    </row>
    <row r="8811" spans="1:6">
      <c r="A8811" t="n">
        <v>80282</v>
      </c>
      <c r="B8811" s="5" t="n">
        <v>1</v>
      </c>
    </row>
    <row r="8812" spans="1:6" s="3" customFormat="1" customHeight="0">
      <c r="A8812" s="3" t="s">
        <v>2</v>
      </c>
      <c r="B8812" s="3" t="s">
        <v>887</v>
      </c>
    </row>
    <row r="8813" spans="1:6">
      <c r="A8813" t="s">
        <v>4</v>
      </c>
      <c r="B8813" s="4" t="s">
        <v>5</v>
      </c>
      <c r="C8813" s="4" t="s">
        <v>7</v>
      </c>
      <c r="D8813" s="4" t="s">
        <v>7</v>
      </c>
      <c r="E8813" s="4" t="s">
        <v>7</v>
      </c>
      <c r="F8813" s="4" t="s">
        <v>7</v>
      </c>
    </row>
    <row r="8814" spans="1:6">
      <c r="A8814" t="n">
        <v>80284</v>
      </c>
      <c r="B8814" s="8" t="n">
        <v>14</v>
      </c>
      <c r="C8814" s="7" t="n">
        <v>2</v>
      </c>
      <c r="D8814" s="7" t="n">
        <v>0</v>
      </c>
      <c r="E8814" s="7" t="n">
        <v>0</v>
      </c>
      <c r="F8814" s="7" t="n">
        <v>0</v>
      </c>
    </row>
    <row r="8815" spans="1:6">
      <c r="A8815" t="s">
        <v>4</v>
      </c>
      <c r="B8815" s="4" t="s">
        <v>5</v>
      </c>
      <c r="C8815" s="4" t="s">
        <v>7</v>
      </c>
      <c r="D8815" s="20" t="s">
        <v>42</v>
      </c>
      <c r="E8815" s="4" t="s">
        <v>5</v>
      </c>
      <c r="F8815" s="4" t="s">
        <v>7</v>
      </c>
      <c r="G8815" s="4" t="s">
        <v>9</v>
      </c>
      <c r="H8815" s="20" t="s">
        <v>43</v>
      </c>
      <c r="I8815" s="4" t="s">
        <v>7</v>
      </c>
      <c r="J8815" s="4" t="s">
        <v>11</v>
      </c>
      <c r="K8815" s="4" t="s">
        <v>7</v>
      </c>
      <c r="L8815" s="4" t="s">
        <v>7</v>
      </c>
      <c r="M8815" s="20" t="s">
        <v>42</v>
      </c>
      <c r="N8815" s="4" t="s">
        <v>5</v>
      </c>
      <c r="O8815" s="4" t="s">
        <v>7</v>
      </c>
      <c r="P8815" s="4" t="s">
        <v>9</v>
      </c>
      <c r="Q8815" s="20" t="s">
        <v>43</v>
      </c>
      <c r="R8815" s="4" t="s">
        <v>7</v>
      </c>
      <c r="S8815" s="4" t="s">
        <v>11</v>
      </c>
      <c r="T8815" s="4" t="s">
        <v>7</v>
      </c>
      <c r="U8815" s="4" t="s">
        <v>7</v>
      </c>
      <c r="V8815" s="4" t="s">
        <v>7</v>
      </c>
      <c r="W8815" s="4" t="s">
        <v>14</v>
      </c>
    </row>
    <row r="8816" spans="1:6">
      <c r="A8816" t="n">
        <v>80289</v>
      </c>
      <c r="B8816" s="10" t="n">
        <v>5</v>
      </c>
      <c r="C8816" s="7" t="n">
        <v>28</v>
      </c>
      <c r="D8816" s="20" t="s">
        <v>3</v>
      </c>
      <c r="E8816" s="6" t="n">
        <v>162</v>
      </c>
      <c r="F8816" s="7" t="n">
        <v>3</v>
      </c>
      <c r="G8816" s="7" t="n">
        <v>8203</v>
      </c>
      <c r="H8816" s="20" t="s">
        <v>3</v>
      </c>
      <c r="I8816" s="7" t="n">
        <v>0</v>
      </c>
      <c r="J8816" s="7" t="n">
        <v>1</v>
      </c>
      <c r="K8816" s="7" t="n">
        <v>2</v>
      </c>
      <c r="L8816" s="7" t="n">
        <v>28</v>
      </c>
      <c r="M8816" s="20" t="s">
        <v>3</v>
      </c>
      <c r="N8816" s="6" t="n">
        <v>162</v>
      </c>
      <c r="O8816" s="7" t="n">
        <v>3</v>
      </c>
      <c r="P8816" s="7" t="n">
        <v>8203</v>
      </c>
      <c r="Q8816" s="20" t="s">
        <v>3</v>
      </c>
      <c r="R8816" s="7" t="n">
        <v>0</v>
      </c>
      <c r="S8816" s="7" t="n">
        <v>2</v>
      </c>
      <c r="T8816" s="7" t="n">
        <v>2</v>
      </c>
      <c r="U8816" s="7" t="n">
        <v>11</v>
      </c>
      <c r="V8816" s="7" t="n">
        <v>1</v>
      </c>
      <c r="W8816" s="11" t="n">
        <f t="normal" ca="1">A8820</f>
        <v>0</v>
      </c>
    </row>
    <row r="8817" spans="1:23">
      <c r="A8817" t="s">
        <v>4</v>
      </c>
      <c r="B8817" s="4" t="s">
        <v>5</v>
      </c>
      <c r="C8817" s="4" t="s">
        <v>7</v>
      </c>
      <c r="D8817" s="4" t="s">
        <v>9</v>
      </c>
      <c r="E8817" s="4" t="s">
        <v>10</v>
      </c>
    </row>
    <row r="8818" spans="1:23">
      <c r="A8818" t="n">
        <v>80318</v>
      </c>
      <c r="B8818" s="25" t="n">
        <v>58</v>
      </c>
      <c r="C8818" s="7" t="n">
        <v>0</v>
      </c>
      <c r="D8818" s="7" t="n">
        <v>0</v>
      </c>
      <c r="E8818" s="7" t="n">
        <v>1</v>
      </c>
    </row>
    <row r="8819" spans="1:23">
      <c r="A8819" t="s">
        <v>4</v>
      </c>
      <c r="B8819" s="4" t="s">
        <v>5</v>
      </c>
      <c r="C8819" s="4" t="s">
        <v>7</v>
      </c>
      <c r="D8819" s="20" t="s">
        <v>42</v>
      </c>
      <c r="E8819" s="4" t="s">
        <v>5</v>
      </c>
      <c r="F8819" s="4" t="s">
        <v>7</v>
      </c>
      <c r="G8819" s="4" t="s">
        <v>9</v>
      </c>
      <c r="H8819" s="20" t="s">
        <v>43</v>
      </c>
      <c r="I8819" s="4" t="s">
        <v>7</v>
      </c>
      <c r="J8819" s="4" t="s">
        <v>11</v>
      </c>
      <c r="K8819" s="4" t="s">
        <v>7</v>
      </c>
      <c r="L8819" s="4" t="s">
        <v>7</v>
      </c>
      <c r="M8819" s="20" t="s">
        <v>42</v>
      </c>
      <c r="N8819" s="4" t="s">
        <v>5</v>
      </c>
      <c r="O8819" s="4" t="s">
        <v>7</v>
      </c>
      <c r="P8819" s="4" t="s">
        <v>9</v>
      </c>
      <c r="Q8819" s="20" t="s">
        <v>43</v>
      </c>
      <c r="R8819" s="4" t="s">
        <v>7</v>
      </c>
      <c r="S8819" s="4" t="s">
        <v>11</v>
      </c>
      <c r="T8819" s="4" t="s">
        <v>7</v>
      </c>
      <c r="U8819" s="4" t="s">
        <v>7</v>
      </c>
      <c r="V8819" s="4" t="s">
        <v>7</v>
      </c>
      <c r="W8819" s="4" t="s">
        <v>14</v>
      </c>
    </row>
    <row r="8820" spans="1:23">
      <c r="A8820" t="n">
        <v>80326</v>
      </c>
      <c r="B8820" s="10" t="n">
        <v>5</v>
      </c>
      <c r="C8820" s="7" t="n">
        <v>28</v>
      </c>
      <c r="D8820" s="20" t="s">
        <v>3</v>
      </c>
      <c r="E8820" s="6" t="n">
        <v>162</v>
      </c>
      <c r="F8820" s="7" t="n">
        <v>3</v>
      </c>
      <c r="G8820" s="7" t="n">
        <v>8203</v>
      </c>
      <c r="H8820" s="20" t="s">
        <v>3</v>
      </c>
      <c r="I8820" s="7" t="n">
        <v>0</v>
      </c>
      <c r="J8820" s="7" t="n">
        <v>1</v>
      </c>
      <c r="K8820" s="7" t="n">
        <v>3</v>
      </c>
      <c r="L8820" s="7" t="n">
        <v>28</v>
      </c>
      <c r="M8820" s="20" t="s">
        <v>3</v>
      </c>
      <c r="N8820" s="6" t="n">
        <v>162</v>
      </c>
      <c r="O8820" s="7" t="n">
        <v>3</v>
      </c>
      <c r="P8820" s="7" t="n">
        <v>8203</v>
      </c>
      <c r="Q8820" s="20" t="s">
        <v>3</v>
      </c>
      <c r="R8820" s="7" t="n">
        <v>0</v>
      </c>
      <c r="S8820" s="7" t="n">
        <v>2</v>
      </c>
      <c r="T8820" s="7" t="n">
        <v>3</v>
      </c>
      <c r="U8820" s="7" t="n">
        <v>9</v>
      </c>
      <c r="V8820" s="7" t="n">
        <v>1</v>
      </c>
      <c r="W8820" s="11" t="n">
        <f t="normal" ca="1">A8830</f>
        <v>0</v>
      </c>
    </row>
    <row r="8821" spans="1:23">
      <c r="A8821" t="s">
        <v>4</v>
      </c>
      <c r="B8821" s="4" t="s">
        <v>5</v>
      </c>
      <c r="C8821" s="4" t="s">
        <v>7</v>
      </c>
      <c r="D8821" s="20" t="s">
        <v>42</v>
      </c>
      <c r="E8821" s="4" t="s">
        <v>5</v>
      </c>
      <c r="F8821" s="4" t="s">
        <v>9</v>
      </c>
      <c r="G8821" s="4" t="s">
        <v>7</v>
      </c>
      <c r="H8821" s="4" t="s">
        <v>7</v>
      </c>
      <c r="I8821" s="4" t="s">
        <v>12</v>
      </c>
      <c r="J8821" s="20" t="s">
        <v>43</v>
      </c>
      <c r="K8821" s="4" t="s">
        <v>7</v>
      </c>
      <c r="L8821" s="4" t="s">
        <v>7</v>
      </c>
      <c r="M8821" s="20" t="s">
        <v>42</v>
      </c>
      <c r="N8821" s="4" t="s">
        <v>5</v>
      </c>
      <c r="O8821" s="4" t="s">
        <v>7</v>
      </c>
      <c r="P8821" s="20" t="s">
        <v>43</v>
      </c>
      <c r="Q8821" s="4" t="s">
        <v>7</v>
      </c>
      <c r="R8821" s="4" t="s">
        <v>11</v>
      </c>
      <c r="S8821" s="4" t="s">
        <v>7</v>
      </c>
      <c r="T8821" s="4" t="s">
        <v>7</v>
      </c>
      <c r="U8821" s="4" t="s">
        <v>7</v>
      </c>
      <c r="V8821" s="20" t="s">
        <v>42</v>
      </c>
      <c r="W8821" s="4" t="s">
        <v>5</v>
      </c>
      <c r="X8821" s="4" t="s">
        <v>7</v>
      </c>
      <c r="Y8821" s="20" t="s">
        <v>43</v>
      </c>
      <c r="Z8821" s="4" t="s">
        <v>7</v>
      </c>
      <c r="AA8821" s="4" t="s">
        <v>11</v>
      </c>
      <c r="AB8821" s="4" t="s">
        <v>7</v>
      </c>
      <c r="AC8821" s="4" t="s">
        <v>7</v>
      </c>
      <c r="AD8821" s="4" t="s">
        <v>7</v>
      </c>
      <c r="AE8821" s="4" t="s">
        <v>14</v>
      </c>
    </row>
    <row r="8822" spans="1:23">
      <c r="A8822" t="n">
        <v>80355</v>
      </c>
      <c r="B8822" s="10" t="n">
        <v>5</v>
      </c>
      <c r="C8822" s="7" t="n">
        <v>28</v>
      </c>
      <c r="D8822" s="20" t="s">
        <v>3</v>
      </c>
      <c r="E8822" s="48" t="n">
        <v>47</v>
      </c>
      <c r="F8822" s="7" t="n">
        <v>61456</v>
      </c>
      <c r="G8822" s="7" t="n">
        <v>2</v>
      </c>
      <c r="H8822" s="7" t="n">
        <v>0</v>
      </c>
      <c r="I8822" s="7" t="s">
        <v>177</v>
      </c>
      <c r="J8822" s="20" t="s">
        <v>3</v>
      </c>
      <c r="K8822" s="7" t="n">
        <v>8</v>
      </c>
      <c r="L8822" s="7" t="n">
        <v>28</v>
      </c>
      <c r="M8822" s="20" t="s">
        <v>3</v>
      </c>
      <c r="N8822" s="21" t="n">
        <v>74</v>
      </c>
      <c r="O8822" s="7" t="n">
        <v>65</v>
      </c>
      <c r="P8822" s="20" t="s">
        <v>3</v>
      </c>
      <c r="Q8822" s="7" t="n">
        <v>0</v>
      </c>
      <c r="R8822" s="7" t="n">
        <v>1</v>
      </c>
      <c r="S8822" s="7" t="n">
        <v>3</v>
      </c>
      <c r="T8822" s="7" t="n">
        <v>9</v>
      </c>
      <c r="U8822" s="7" t="n">
        <v>28</v>
      </c>
      <c r="V8822" s="20" t="s">
        <v>3</v>
      </c>
      <c r="W8822" s="21" t="n">
        <v>74</v>
      </c>
      <c r="X8822" s="7" t="n">
        <v>65</v>
      </c>
      <c r="Y8822" s="20" t="s">
        <v>3</v>
      </c>
      <c r="Z8822" s="7" t="n">
        <v>0</v>
      </c>
      <c r="AA8822" s="7" t="n">
        <v>2</v>
      </c>
      <c r="AB8822" s="7" t="n">
        <v>3</v>
      </c>
      <c r="AC8822" s="7" t="n">
        <v>9</v>
      </c>
      <c r="AD8822" s="7" t="n">
        <v>1</v>
      </c>
      <c r="AE8822" s="11" t="n">
        <f t="normal" ca="1">A8826</f>
        <v>0</v>
      </c>
    </row>
    <row r="8823" spans="1:23">
      <c r="A8823" t="s">
        <v>4</v>
      </c>
      <c r="B8823" s="4" t="s">
        <v>5</v>
      </c>
      <c r="C8823" s="4" t="s">
        <v>9</v>
      </c>
      <c r="D8823" s="4" t="s">
        <v>7</v>
      </c>
      <c r="E8823" s="4" t="s">
        <v>7</v>
      </c>
      <c r="F8823" s="4" t="s">
        <v>12</v>
      </c>
    </row>
    <row r="8824" spans="1:23">
      <c r="A8824" t="n">
        <v>80403</v>
      </c>
      <c r="B8824" s="48" t="n">
        <v>47</v>
      </c>
      <c r="C8824" s="7" t="n">
        <v>61456</v>
      </c>
      <c r="D8824" s="7" t="n">
        <v>0</v>
      </c>
      <c r="E8824" s="7" t="n">
        <v>0</v>
      </c>
      <c r="F8824" s="7" t="s">
        <v>178</v>
      </c>
    </row>
    <row r="8825" spans="1:23">
      <c r="A8825" t="s">
        <v>4</v>
      </c>
      <c r="B8825" s="4" t="s">
        <v>5</v>
      </c>
      <c r="C8825" s="4" t="s">
        <v>7</v>
      </c>
      <c r="D8825" s="4" t="s">
        <v>9</v>
      </c>
      <c r="E8825" s="4" t="s">
        <v>10</v>
      </c>
    </row>
    <row r="8826" spans="1:23">
      <c r="A8826" t="n">
        <v>80416</v>
      </c>
      <c r="B8826" s="25" t="n">
        <v>58</v>
      </c>
      <c r="C8826" s="7" t="n">
        <v>0</v>
      </c>
      <c r="D8826" s="7" t="n">
        <v>300</v>
      </c>
      <c r="E8826" s="7" t="n">
        <v>1</v>
      </c>
    </row>
    <row r="8827" spans="1:23">
      <c r="A8827" t="s">
        <v>4</v>
      </c>
      <c r="B8827" s="4" t="s">
        <v>5</v>
      </c>
      <c r="C8827" s="4" t="s">
        <v>7</v>
      </c>
      <c r="D8827" s="4" t="s">
        <v>9</v>
      </c>
    </row>
    <row r="8828" spans="1:23">
      <c r="A8828" t="n">
        <v>80424</v>
      </c>
      <c r="B8828" s="25" t="n">
        <v>58</v>
      </c>
      <c r="C8828" s="7" t="n">
        <v>255</v>
      </c>
      <c r="D8828" s="7" t="n">
        <v>0</v>
      </c>
    </row>
    <row r="8829" spans="1:23">
      <c r="A8829" t="s">
        <v>4</v>
      </c>
      <c r="B8829" s="4" t="s">
        <v>5</v>
      </c>
      <c r="C8829" s="4" t="s">
        <v>7</v>
      </c>
      <c r="D8829" s="4" t="s">
        <v>7</v>
      </c>
      <c r="E8829" s="4" t="s">
        <v>7</v>
      </c>
      <c r="F8829" s="4" t="s">
        <v>7</v>
      </c>
    </row>
    <row r="8830" spans="1:23">
      <c r="A8830" t="n">
        <v>80428</v>
      </c>
      <c r="B8830" s="8" t="n">
        <v>14</v>
      </c>
      <c r="C8830" s="7" t="n">
        <v>0</v>
      </c>
      <c r="D8830" s="7" t="n">
        <v>0</v>
      </c>
      <c r="E8830" s="7" t="n">
        <v>0</v>
      </c>
      <c r="F8830" s="7" t="n">
        <v>64</v>
      </c>
    </row>
    <row r="8831" spans="1:23">
      <c r="A8831" t="s">
        <v>4</v>
      </c>
      <c r="B8831" s="4" t="s">
        <v>5</v>
      </c>
      <c r="C8831" s="4" t="s">
        <v>7</v>
      </c>
      <c r="D8831" s="4" t="s">
        <v>9</v>
      </c>
    </row>
    <row r="8832" spans="1:23">
      <c r="A8832" t="n">
        <v>80433</v>
      </c>
      <c r="B8832" s="22" t="n">
        <v>22</v>
      </c>
      <c r="C8832" s="7" t="n">
        <v>0</v>
      </c>
      <c r="D8832" s="7" t="n">
        <v>8203</v>
      </c>
    </row>
    <row r="8833" spans="1:31">
      <c r="A8833" t="s">
        <v>4</v>
      </c>
      <c r="B8833" s="4" t="s">
        <v>5</v>
      </c>
      <c r="C8833" s="4" t="s">
        <v>7</v>
      </c>
      <c r="D8833" s="4" t="s">
        <v>9</v>
      </c>
    </row>
    <row r="8834" spans="1:31">
      <c r="A8834" t="n">
        <v>80437</v>
      </c>
      <c r="B8834" s="25" t="n">
        <v>58</v>
      </c>
      <c r="C8834" s="7" t="n">
        <v>5</v>
      </c>
      <c r="D8834" s="7" t="n">
        <v>300</v>
      </c>
    </row>
    <row r="8835" spans="1:31">
      <c r="A8835" t="s">
        <v>4</v>
      </c>
      <c r="B8835" s="4" t="s">
        <v>5</v>
      </c>
      <c r="C8835" s="4" t="s">
        <v>10</v>
      </c>
      <c r="D8835" s="4" t="s">
        <v>9</v>
      </c>
    </row>
    <row r="8836" spans="1:31">
      <c r="A8836" t="n">
        <v>80441</v>
      </c>
      <c r="B8836" s="49" t="n">
        <v>103</v>
      </c>
      <c r="C8836" s="7" t="n">
        <v>0</v>
      </c>
      <c r="D8836" s="7" t="n">
        <v>300</v>
      </c>
    </row>
    <row r="8837" spans="1:31">
      <c r="A8837" t="s">
        <v>4</v>
      </c>
      <c r="B8837" s="4" t="s">
        <v>5</v>
      </c>
      <c r="C8837" s="4" t="s">
        <v>7</v>
      </c>
    </row>
    <row r="8838" spans="1:31">
      <c r="A8838" t="n">
        <v>80448</v>
      </c>
      <c r="B8838" s="27" t="n">
        <v>64</v>
      </c>
      <c r="C8838" s="7" t="n">
        <v>7</v>
      </c>
    </row>
    <row r="8839" spans="1:31">
      <c r="A8839" t="s">
        <v>4</v>
      </c>
      <c r="B8839" s="4" t="s">
        <v>5</v>
      </c>
      <c r="C8839" s="4" t="s">
        <v>7</v>
      </c>
      <c r="D8839" s="4" t="s">
        <v>9</v>
      </c>
    </row>
    <row r="8840" spans="1:31">
      <c r="A8840" t="n">
        <v>80450</v>
      </c>
      <c r="B8840" s="50" t="n">
        <v>72</v>
      </c>
      <c r="C8840" s="7" t="n">
        <v>5</v>
      </c>
      <c r="D8840" s="7" t="n">
        <v>0</v>
      </c>
    </row>
    <row r="8841" spans="1:31">
      <c r="A8841" t="s">
        <v>4</v>
      </c>
      <c r="B8841" s="4" t="s">
        <v>5</v>
      </c>
      <c r="C8841" s="4" t="s">
        <v>7</v>
      </c>
      <c r="D8841" s="20" t="s">
        <v>42</v>
      </c>
      <c r="E8841" s="4" t="s">
        <v>5</v>
      </c>
      <c r="F8841" s="4" t="s">
        <v>7</v>
      </c>
      <c r="G8841" s="4" t="s">
        <v>9</v>
      </c>
      <c r="H8841" s="20" t="s">
        <v>43</v>
      </c>
      <c r="I8841" s="4" t="s">
        <v>7</v>
      </c>
      <c r="J8841" s="4" t="s">
        <v>11</v>
      </c>
      <c r="K8841" s="4" t="s">
        <v>7</v>
      </c>
      <c r="L8841" s="4" t="s">
        <v>7</v>
      </c>
      <c r="M8841" s="4" t="s">
        <v>14</v>
      </c>
    </row>
    <row r="8842" spans="1:31">
      <c r="A8842" t="n">
        <v>80454</v>
      </c>
      <c r="B8842" s="10" t="n">
        <v>5</v>
      </c>
      <c r="C8842" s="7" t="n">
        <v>28</v>
      </c>
      <c r="D8842" s="20" t="s">
        <v>3</v>
      </c>
      <c r="E8842" s="6" t="n">
        <v>162</v>
      </c>
      <c r="F8842" s="7" t="n">
        <v>4</v>
      </c>
      <c r="G8842" s="7" t="n">
        <v>8203</v>
      </c>
      <c r="H8842" s="20" t="s">
        <v>3</v>
      </c>
      <c r="I8842" s="7" t="n">
        <v>0</v>
      </c>
      <c r="J8842" s="7" t="n">
        <v>1</v>
      </c>
      <c r="K8842" s="7" t="n">
        <v>2</v>
      </c>
      <c r="L8842" s="7" t="n">
        <v>1</v>
      </c>
      <c r="M8842" s="11" t="n">
        <f t="normal" ca="1">A8848</f>
        <v>0</v>
      </c>
    </row>
    <row r="8843" spans="1:31">
      <c r="A8843" t="s">
        <v>4</v>
      </c>
      <c r="B8843" s="4" t="s">
        <v>5</v>
      </c>
      <c r="C8843" s="4" t="s">
        <v>7</v>
      </c>
      <c r="D8843" s="4" t="s">
        <v>12</v>
      </c>
    </row>
    <row r="8844" spans="1:31">
      <c r="A8844" t="n">
        <v>80471</v>
      </c>
      <c r="B8844" s="14" t="n">
        <v>2</v>
      </c>
      <c r="C8844" s="7" t="n">
        <v>10</v>
      </c>
      <c r="D8844" s="7" t="s">
        <v>179</v>
      </c>
    </row>
    <row r="8845" spans="1:31">
      <c r="A8845" t="s">
        <v>4</v>
      </c>
      <c r="B8845" s="4" t="s">
        <v>5</v>
      </c>
      <c r="C8845" s="4" t="s">
        <v>9</v>
      </c>
    </row>
    <row r="8846" spans="1:31">
      <c r="A8846" t="n">
        <v>80488</v>
      </c>
      <c r="B8846" s="26" t="n">
        <v>16</v>
      </c>
      <c r="C8846" s="7" t="n">
        <v>0</v>
      </c>
    </row>
    <row r="8847" spans="1:31">
      <c r="A8847" t="s">
        <v>4</v>
      </c>
      <c r="B8847" s="4" t="s">
        <v>5</v>
      </c>
      <c r="C8847" s="4" t="s">
        <v>7</v>
      </c>
      <c r="D8847" s="4" t="s">
        <v>9</v>
      </c>
      <c r="E8847" s="4" t="s">
        <v>9</v>
      </c>
      <c r="F8847" s="4" t="s">
        <v>9</v>
      </c>
      <c r="G8847" s="4" t="s">
        <v>9</v>
      </c>
      <c r="H8847" s="4" t="s">
        <v>9</v>
      </c>
      <c r="I8847" s="4" t="s">
        <v>9</v>
      </c>
      <c r="J8847" s="4" t="s">
        <v>9</v>
      </c>
      <c r="K8847" s="4" t="s">
        <v>9</v>
      </c>
      <c r="L8847" s="4" t="s">
        <v>9</v>
      </c>
      <c r="M8847" s="4" t="s">
        <v>9</v>
      </c>
      <c r="N8847" s="4" t="s">
        <v>11</v>
      </c>
      <c r="O8847" s="4" t="s">
        <v>11</v>
      </c>
      <c r="P8847" s="4" t="s">
        <v>11</v>
      </c>
      <c r="Q8847" s="4" t="s">
        <v>11</v>
      </c>
      <c r="R8847" s="4" t="s">
        <v>7</v>
      </c>
      <c r="S8847" s="4" t="s">
        <v>12</v>
      </c>
    </row>
    <row r="8848" spans="1:31">
      <c r="A8848" t="n">
        <v>80491</v>
      </c>
      <c r="B8848" s="51" t="n">
        <v>75</v>
      </c>
      <c r="C8848" s="7" t="n">
        <v>0</v>
      </c>
      <c r="D8848" s="7" t="n">
        <v>0</v>
      </c>
      <c r="E8848" s="7" t="n">
        <v>0</v>
      </c>
      <c r="F8848" s="7" t="n">
        <v>1024</v>
      </c>
      <c r="G8848" s="7" t="n">
        <v>720</v>
      </c>
      <c r="H8848" s="7" t="n">
        <v>0</v>
      </c>
      <c r="I8848" s="7" t="n">
        <v>0</v>
      </c>
      <c r="J8848" s="7" t="n">
        <v>0</v>
      </c>
      <c r="K8848" s="7" t="n">
        <v>0</v>
      </c>
      <c r="L8848" s="7" t="n">
        <v>1024</v>
      </c>
      <c r="M8848" s="7" t="n">
        <v>720</v>
      </c>
      <c r="N8848" s="7" t="n">
        <v>1065353216</v>
      </c>
      <c r="O8848" s="7" t="n">
        <v>1065353216</v>
      </c>
      <c r="P8848" s="7" t="n">
        <v>1065353216</v>
      </c>
      <c r="Q8848" s="7" t="n">
        <v>0</v>
      </c>
      <c r="R8848" s="7" t="n">
        <v>0</v>
      </c>
      <c r="S8848" s="7" t="s">
        <v>888</v>
      </c>
    </row>
    <row r="8849" spans="1:19">
      <c r="A8849" t="s">
        <v>4</v>
      </c>
      <c r="B8849" s="4" t="s">
        <v>5</v>
      </c>
      <c r="C8849" s="4" t="s">
        <v>7</v>
      </c>
      <c r="D8849" s="4" t="s">
        <v>9</v>
      </c>
      <c r="E8849" s="4" t="s">
        <v>9</v>
      </c>
      <c r="F8849" s="4" t="s">
        <v>9</v>
      </c>
      <c r="G8849" s="4" t="s">
        <v>9</v>
      </c>
      <c r="H8849" s="4" t="s">
        <v>9</v>
      </c>
      <c r="I8849" s="4" t="s">
        <v>9</v>
      </c>
      <c r="J8849" s="4" t="s">
        <v>9</v>
      </c>
      <c r="K8849" s="4" t="s">
        <v>9</v>
      </c>
      <c r="L8849" s="4" t="s">
        <v>9</v>
      </c>
      <c r="M8849" s="4" t="s">
        <v>9</v>
      </c>
      <c r="N8849" s="4" t="s">
        <v>11</v>
      </c>
      <c r="O8849" s="4" t="s">
        <v>11</v>
      </c>
      <c r="P8849" s="4" t="s">
        <v>11</v>
      </c>
      <c r="Q8849" s="4" t="s">
        <v>11</v>
      </c>
      <c r="R8849" s="4" t="s">
        <v>7</v>
      </c>
      <c r="S8849" s="4" t="s">
        <v>12</v>
      </c>
    </row>
    <row r="8850" spans="1:19">
      <c r="A8850" t="n">
        <v>80540</v>
      </c>
      <c r="B8850" s="51" t="n">
        <v>75</v>
      </c>
      <c r="C8850" s="7" t="n">
        <v>1</v>
      </c>
      <c r="D8850" s="7" t="n">
        <v>0</v>
      </c>
      <c r="E8850" s="7" t="n">
        <v>0</v>
      </c>
      <c r="F8850" s="7" t="n">
        <v>1024</v>
      </c>
      <c r="G8850" s="7" t="n">
        <v>720</v>
      </c>
      <c r="H8850" s="7" t="n">
        <v>0</v>
      </c>
      <c r="I8850" s="7" t="n">
        <v>0</v>
      </c>
      <c r="J8850" s="7" t="n">
        <v>0</v>
      </c>
      <c r="K8850" s="7" t="n">
        <v>0</v>
      </c>
      <c r="L8850" s="7" t="n">
        <v>1024</v>
      </c>
      <c r="M8850" s="7" t="n">
        <v>720</v>
      </c>
      <c r="N8850" s="7" t="n">
        <v>1065353216</v>
      </c>
      <c r="O8850" s="7" t="n">
        <v>1065353216</v>
      </c>
      <c r="P8850" s="7" t="n">
        <v>1065353216</v>
      </c>
      <c r="Q8850" s="7" t="n">
        <v>0</v>
      </c>
      <c r="R8850" s="7" t="n">
        <v>0</v>
      </c>
      <c r="S8850" s="7" t="s">
        <v>889</v>
      </c>
    </row>
    <row r="8851" spans="1:19">
      <c r="A8851" t="s">
        <v>4</v>
      </c>
      <c r="B8851" s="4" t="s">
        <v>5</v>
      </c>
      <c r="C8851" s="4" t="s">
        <v>7</v>
      </c>
      <c r="D8851" s="4" t="s">
        <v>9</v>
      </c>
      <c r="E8851" s="4" t="s">
        <v>9</v>
      </c>
      <c r="F8851" s="4" t="s">
        <v>9</v>
      </c>
      <c r="G8851" s="4" t="s">
        <v>9</v>
      </c>
      <c r="H8851" s="4" t="s">
        <v>9</v>
      </c>
      <c r="I8851" s="4" t="s">
        <v>9</v>
      </c>
      <c r="J8851" s="4" t="s">
        <v>9</v>
      </c>
      <c r="K8851" s="4" t="s">
        <v>9</v>
      </c>
      <c r="L8851" s="4" t="s">
        <v>9</v>
      </c>
      <c r="M8851" s="4" t="s">
        <v>9</v>
      </c>
      <c r="N8851" s="4" t="s">
        <v>11</v>
      </c>
      <c r="O8851" s="4" t="s">
        <v>11</v>
      </c>
      <c r="P8851" s="4" t="s">
        <v>11</v>
      </c>
      <c r="Q8851" s="4" t="s">
        <v>11</v>
      </c>
      <c r="R8851" s="4" t="s">
        <v>7</v>
      </c>
      <c r="S8851" s="4" t="s">
        <v>12</v>
      </c>
    </row>
    <row r="8852" spans="1:19">
      <c r="A8852" t="n">
        <v>80589</v>
      </c>
      <c r="B8852" s="51" t="n">
        <v>75</v>
      </c>
      <c r="C8852" s="7" t="n">
        <v>2</v>
      </c>
      <c r="D8852" s="7" t="n">
        <v>0</v>
      </c>
      <c r="E8852" s="7" t="n">
        <v>0</v>
      </c>
      <c r="F8852" s="7" t="n">
        <v>1024</v>
      </c>
      <c r="G8852" s="7" t="n">
        <v>720</v>
      </c>
      <c r="H8852" s="7" t="n">
        <v>0</v>
      </c>
      <c r="I8852" s="7" t="n">
        <v>0</v>
      </c>
      <c r="J8852" s="7" t="n">
        <v>0</v>
      </c>
      <c r="K8852" s="7" t="n">
        <v>0</v>
      </c>
      <c r="L8852" s="7" t="n">
        <v>1024</v>
      </c>
      <c r="M8852" s="7" t="n">
        <v>720</v>
      </c>
      <c r="N8852" s="7" t="n">
        <v>1065353216</v>
      </c>
      <c r="O8852" s="7" t="n">
        <v>1065353216</v>
      </c>
      <c r="P8852" s="7" t="n">
        <v>1065353216</v>
      </c>
      <c r="Q8852" s="7" t="n">
        <v>0</v>
      </c>
      <c r="R8852" s="7" t="n">
        <v>0</v>
      </c>
      <c r="S8852" s="7" t="s">
        <v>890</v>
      </c>
    </row>
    <row r="8853" spans="1:19">
      <c r="A8853" t="s">
        <v>4</v>
      </c>
      <c r="B8853" s="4" t="s">
        <v>5</v>
      </c>
      <c r="C8853" s="4" t="s">
        <v>7</v>
      </c>
      <c r="D8853" s="4" t="s">
        <v>7</v>
      </c>
      <c r="E8853" s="4" t="s">
        <v>7</v>
      </c>
      <c r="F8853" s="4" t="s">
        <v>10</v>
      </c>
      <c r="G8853" s="4" t="s">
        <v>10</v>
      </c>
      <c r="H8853" s="4" t="s">
        <v>10</v>
      </c>
      <c r="I8853" s="4" t="s">
        <v>10</v>
      </c>
      <c r="J8853" s="4" t="s">
        <v>10</v>
      </c>
    </row>
    <row r="8854" spans="1:19">
      <c r="A8854" t="n">
        <v>80638</v>
      </c>
      <c r="B8854" s="52" t="n">
        <v>76</v>
      </c>
      <c r="C8854" s="7" t="n">
        <v>0</v>
      </c>
      <c r="D8854" s="7" t="n">
        <v>9</v>
      </c>
      <c r="E8854" s="7" t="n">
        <v>2</v>
      </c>
      <c r="F8854" s="7" t="n">
        <v>0</v>
      </c>
      <c r="G8854" s="7" t="n">
        <v>0</v>
      </c>
      <c r="H8854" s="7" t="n">
        <v>0</v>
      </c>
      <c r="I8854" s="7" t="n">
        <v>0</v>
      </c>
      <c r="J8854" s="7" t="n">
        <v>0</v>
      </c>
    </row>
    <row r="8855" spans="1:19">
      <c r="A8855" t="s">
        <v>4</v>
      </c>
      <c r="B8855" s="4" t="s">
        <v>5</v>
      </c>
      <c r="C8855" s="4" t="s">
        <v>7</v>
      </c>
      <c r="D8855" s="4" t="s">
        <v>7</v>
      </c>
      <c r="E8855" s="4" t="s">
        <v>7</v>
      </c>
      <c r="F8855" s="4" t="s">
        <v>10</v>
      </c>
      <c r="G8855" s="4" t="s">
        <v>10</v>
      </c>
      <c r="H8855" s="4" t="s">
        <v>10</v>
      </c>
      <c r="I8855" s="4" t="s">
        <v>10</v>
      </c>
      <c r="J8855" s="4" t="s">
        <v>10</v>
      </c>
    </row>
    <row r="8856" spans="1:19">
      <c r="A8856" t="n">
        <v>80662</v>
      </c>
      <c r="B8856" s="52" t="n">
        <v>76</v>
      </c>
      <c r="C8856" s="7" t="n">
        <v>1</v>
      </c>
      <c r="D8856" s="7" t="n">
        <v>9</v>
      </c>
      <c r="E8856" s="7" t="n">
        <v>2</v>
      </c>
      <c r="F8856" s="7" t="n">
        <v>0</v>
      </c>
      <c r="G8856" s="7" t="n">
        <v>0</v>
      </c>
      <c r="H8856" s="7" t="n">
        <v>0</v>
      </c>
      <c r="I8856" s="7" t="n">
        <v>0</v>
      </c>
      <c r="J8856" s="7" t="n">
        <v>0</v>
      </c>
    </row>
    <row r="8857" spans="1:19">
      <c r="A8857" t="s">
        <v>4</v>
      </c>
      <c r="B8857" s="4" t="s">
        <v>5</v>
      </c>
      <c r="C8857" s="4" t="s">
        <v>7</v>
      </c>
      <c r="D8857" s="4" t="s">
        <v>7</v>
      </c>
      <c r="E8857" s="4" t="s">
        <v>7</v>
      </c>
      <c r="F8857" s="4" t="s">
        <v>10</v>
      </c>
      <c r="G8857" s="4" t="s">
        <v>10</v>
      </c>
      <c r="H8857" s="4" t="s">
        <v>10</v>
      </c>
      <c r="I8857" s="4" t="s">
        <v>10</v>
      </c>
      <c r="J8857" s="4" t="s">
        <v>10</v>
      </c>
    </row>
    <row r="8858" spans="1:19">
      <c r="A8858" t="n">
        <v>80686</v>
      </c>
      <c r="B8858" s="52" t="n">
        <v>76</v>
      </c>
      <c r="C8858" s="7" t="n">
        <v>2</v>
      </c>
      <c r="D8858" s="7" t="n">
        <v>9</v>
      </c>
      <c r="E8858" s="7" t="n">
        <v>2</v>
      </c>
      <c r="F8858" s="7" t="n">
        <v>0</v>
      </c>
      <c r="G8858" s="7" t="n">
        <v>0</v>
      </c>
      <c r="H8858" s="7" t="n">
        <v>0</v>
      </c>
      <c r="I8858" s="7" t="n">
        <v>0</v>
      </c>
      <c r="J8858" s="7" t="n">
        <v>0</v>
      </c>
    </row>
    <row r="8859" spans="1:19">
      <c r="A8859" t="s">
        <v>4</v>
      </c>
      <c r="B8859" s="4" t="s">
        <v>5</v>
      </c>
      <c r="C8859" s="4" t="s">
        <v>7</v>
      </c>
      <c r="D8859" s="4" t="s">
        <v>9</v>
      </c>
      <c r="E8859" s="4" t="s">
        <v>7</v>
      </c>
      <c r="F8859" s="4" t="s">
        <v>12</v>
      </c>
    </row>
    <row r="8860" spans="1:19">
      <c r="A8860" t="n">
        <v>80710</v>
      </c>
      <c r="B8860" s="78" t="n">
        <v>39</v>
      </c>
      <c r="C8860" s="7" t="n">
        <v>10</v>
      </c>
      <c r="D8860" s="7" t="n">
        <v>65533</v>
      </c>
      <c r="E8860" s="7" t="n">
        <v>200</v>
      </c>
      <c r="F8860" s="7" t="s">
        <v>891</v>
      </c>
    </row>
    <row r="8861" spans="1:19">
      <c r="A8861" t="s">
        <v>4</v>
      </c>
      <c r="B8861" s="4" t="s">
        <v>5</v>
      </c>
      <c r="C8861" s="4" t="s">
        <v>9</v>
      </c>
      <c r="D8861" s="4" t="s">
        <v>12</v>
      </c>
      <c r="E8861" s="4" t="s">
        <v>12</v>
      </c>
      <c r="F8861" s="4" t="s">
        <v>12</v>
      </c>
      <c r="G8861" s="4" t="s">
        <v>7</v>
      </c>
      <c r="H8861" s="4" t="s">
        <v>11</v>
      </c>
      <c r="I8861" s="4" t="s">
        <v>10</v>
      </c>
      <c r="J8861" s="4" t="s">
        <v>10</v>
      </c>
      <c r="K8861" s="4" t="s">
        <v>10</v>
      </c>
      <c r="L8861" s="4" t="s">
        <v>10</v>
      </c>
      <c r="M8861" s="4" t="s">
        <v>10</v>
      </c>
      <c r="N8861" s="4" t="s">
        <v>10</v>
      </c>
      <c r="O8861" s="4" t="s">
        <v>10</v>
      </c>
      <c r="P8861" s="4" t="s">
        <v>12</v>
      </c>
      <c r="Q8861" s="4" t="s">
        <v>12</v>
      </c>
      <c r="R8861" s="4" t="s">
        <v>11</v>
      </c>
      <c r="S8861" s="4" t="s">
        <v>7</v>
      </c>
      <c r="T8861" s="4" t="s">
        <v>11</v>
      </c>
      <c r="U8861" s="4" t="s">
        <v>11</v>
      </c>
      <c r="V8861" s="4" t="s">
        <v>9</v>
      </c>
    </row>
    <row r="8862" spans="1:19">
      <c r="A8862" t="n">
        <v>80734</v>
      </c>
      <c r="B8862" s="53" t="n">
        <v>19</v>
      </c>
      <c r="C8862" s="7" t="n">
        <v>27</v>
      </c>
      <c r="D8862" s="7" t="s">
        <v>892</v>
      </c>
      <c r="E8862" s="7" t="s">
        <v>893</v>
      </c>
      <c r="F8862" s="7" t="s">
        <v>13</v>
      </c>
      <c r="G8862" s="7" t="n">
        <v>0</v>
      </c>
      <c r="H8862" s="7" t="n">
        <v>1</v>
      </c>
      <c r="I8862" s="7" t="n">
        <v>0</v>
      </c>
      <c r="J8862" s="7" t="n">
        <v>0</v>
      </c>
      <c r="K8862" s="7" t="n">
        <v>0</v>
      </c>
      <c r="L8862" s="7" t="n">
        <v>0</v>
      </c>
      <c r="M8862" s="7" t="n">
        <v>1</v>
      </c>
      <c r="N8862" s="7" t="n">
        <v>1.60000002384186</v>
      </c>
      <c r="O8862" s="7" t="n">
        <v>0.0900000035762787</v>
      </c>
      <c r="P8862" s="7" t="s">
        <v>13</v>
      </c>
      <c r="Q8862" s="7" t="s">
        <v>13</v>
      </c>
      <c r="R8862" s="7" t="n">
        <v>-1</v>
      </c>
      <c r="S8862" s="7" t="n">
        <v>0</v>
      </c>
      <c r="T8862" s="7" t="n">
        <v>0</v>
      </c>
      <c r="U8862" s="7" t="n">
        <v>0</v>
      </c>
      <c r="V8862" s="7" t="n">
        <v>0</v>
      </c>
    </row>
    <row r="8863" spans="1:19">
      <c r="A8863" t="s">
        <v>4</v>
      </c>
      <c r="B8863" s="4" t="s">
        <v>5</v>
      </c>
      <c r="C8863" s="4" t="s">
        <v>9</v>
      </c>
      <c r="D8863" s="4" t="s">
        <v>7</v>
      </c>
      <c r="E8863" s="4" t="s">
        <v>7</v>
      </c>
      <c r="F8863" s="4" t="s">
        <v>12</v>
      </c>
    </row>
    <row r="8864" spans="1:19">
      <c r="A8864" t="n">
        <v>80804</v>
      </c>
      <c r="B8864" s="46" t="n">
        <v>20</v>
      </c>
      <c r="C8864" s="7" t="n">
        <v>0</v>
      </c>
      <c r="D8864" s="7" t="n">
        <v>3</v>
      </c>
      <c r="E8864" s="7" t="n">
        <v>10</v>
      </c>
      <c r="F8864" s="7" t="s">
        <v>196</v>
      </c>
    </row>
    <row r="8865" spans="1:22">
      <c r="A8865" t="s">
        <v>4</v>
      </c>
      <c r="B8865" s="4" t="s">
        <v>5</v>
      </c>
      <c r="C8865" s="4" t="s">
        <v>9</v>
      </c>
    </row>
    <row r="8866" spans="1:22">
      <c r="A8866" t="n">
        <v>80822</v>
      </c>
      <c r="B8866" s="26" t="n">
        <v>16</v>
      </c>
      <c r="C8866" s="7" t="n">
        <v>0</v>
      </c>
    </row>
    <row r="8867" spans="1:22">
      <c r="A8867" t="s">
        <v>4</v>
      </c>
      <c r="B8867" s="4" t="s">
        <v>5</v>
      </c>
      <c r="C8867" s="4" t="s">
        <v>9</v>
      </c>
      <c r="D8867" s="4" t="s">
        <v>7</v>
      </c>
      <c r="E8867" s="4" t="s">
        <v>7</v>
      </c>
      <c r="F8867" s="4" t="s">
        <v>12</v>
      </c>
    </row>
    <row r="8868" spans="1:22">
      <c r="A8868" t="n">
        <v>80825</v>
      </c>
      <c r="B8868" s="46" t="n">
        <v>20</v>
      </c>
      <c r="C8868" s="7" t="n">
        <v>27</v>
      </c>
      <c r="D8868" s="7" t="n">
        <v>3</v>
      </c>
      <c r="E8868" s="7" t="n">
        <v>10</v>
      </c>
      <c r="F8868" s="7" t="s">
        <v>196</v>
      </c>
    </row>
    <row r="8869" spans="1:22">
      <c r="A8869" t="s">
        <v>4</v>
      </c>
      <c r="B8869" s="4" t="s">
        <v>5</v>
      </c>
      <c r="C8869" s="4" t="s">
        <v>9</v>
      </c>
    </row>
    <row r="8870" spans="1:22">
      <c r="A8870" t="n">
        <v>80843</v>
      </c>
      <c r="B8870" s="26" t="n">
        <v>16</v>
      </c>
      <c r="C8870" s="7" t="n">
        <v>0</v>
      </c>
    </row>
    <row r="8871" spans="1:22">
      <c r="A8871" t="s">
        <v>4</v>
      </c>
      <c r="B8871" s="4" t="s">
        <v>5</v>
      </c>
      <c r="C8871" s="4" t="s">
        <v>7</v>
      </c>
      <c r="D8871" s="4" t="s">
        <v>9</v>
      </c>
      <c r="E8871" s="4" t="s">
        <v>7</v>
      </c>
      <c r="F8871" s="4" t="s">
        <v>12</v>
      </c>
      <c r="G8871" s="4" t="s">
        <v>12</v>
      </c>
      <c r="H8871" s="4" t="s">
        <v>12</v>
      </c>
      <c r="I8871" s="4" t="s">
        <v>12</v>
      </c>
      <c r="J8871" s="4" t="s">
        <v>12</v>
      </c>
      <c r="K8871" s="4" t="s">
        <v>12</v>
      </c>
      <c r="L8871" s="4" t="s">
        <v>12</v>
      </c>
      <c r="M8871" s="4" t="s">
        <v>12</v>
      </c>
      <c r="N8871" s="4" t="s">
        <v>12</v>
      </c>
      <c r="O8871" s="4" t="s">
        <v>12</v>
      </c>
      <c r="P8871" s="4" t="s">
        <v>12</v>
      </c>
      <c r="Q8871" s="4" t="s">
        <v>12</v>
      </c>
      <c r="R8871" s="4" t="s">
        <v>12</v>
      </c>
      <c r="S8871" s="4" t="s">
        <v>12</v>
      </c>
      <c r="T8871" s="4" t="s">
        <v>12</v>
      </c>
      <c r="U8871" s="4" t="s">
        <v>12</v>
      </c>
    </row>
    <row r="8872" spans="1:22">
      <c r="A8872" t="n">
        <v>80846</v>
      </c>
      <c r="B8872" s="44" t="n">
        <v>36</v>
      </c>
      <c r="C8872" s="7" t="n">
        <v>8</v>
      </c>
      <c r="D8872" s="7" t="n">
        <v>0</v>
      </c>
      <c r="E8872" s="7" t="n">
        <v>0</v>
      </c>
      <c r="F8872" s="7" t="s">
        <v>503</v>
      </c>
      <c r="G8872" s="7" t="s">
        <v>894</v>
      </c>
      <c r="H8872" s="7" t="s">
        <v>895</v>
      </c>
      <c r="I8872" s="7" t="s">
        <v>205</v>
      </c>
      <c r="J8872" s="7" t="s">
        <v>624</v>
      </c>
      <c r="K8872" s="7" t="s">
        <v>810</v>
      </c>
      <c r="L8872" s="7" t="s">
        <v>13</v>
      </c>
      <c r="M8872" s="7" t="s">
        <v>13</v>
      </c>
      <c r="N8872" s="7" t="s">
        <v>13</v>
      </c>
      <c r="O8872" s="7" t="s">
        <v>13</v>
      </c>
      <c r="P8872" s="7" t="s">
        <v>13</v>
      </c>
      <c r="Q8872" s="7" t="s">
        <v>13</v>
      </c>
      <c r="R8872" s="7" t="s">
        <v>13</v>
      </c>
      <c r="S8872" s="7" t="s">
        <v>13</v>
      </c>
      <c r="T8872" s="7" t="s">
        <v>13</v>
      </c>
      <c r="U8872" s="7" t="s">
        <v>13</v>
      </c>
    </row>
    <row r="8873" spans="1:22">
      <c r="A8873" t="s">
        <v>4</v>
      </c>
      <c r="B8873" s="4" t="s">
        <v>5</v>
      </c>
      <c r="C8873" s="4" t="s">
        <v>7</v>
      </c>
      <c r="D8873" s="4" t="s">
        <v>9</v>
      </c>
      <c r="E8873" s="4" t="s">
        <v>7</v>
      </c>
      <c r="F8873" s="4" t="s">
        <v>12</v>
      </c>
      <c r="G8873" s="4" t="s">
        <v>12</v>
      </c>
      <c r="H8873" s="4" t="s">
        <v>12</v>
      </c>
      <c r="I8873" s="4" t="s">
        <v>12</v>
      </c>
      <c r="J8873" s="4" t="s">
        <v>12</v>
      </c>
      <c r="K8873" s="4" t="s">
        <v>12</v>
      </c>
      <c r="L8873" s="4" t="s">
        <v>12</v>
      </c>
      <c r="M8873" s="4" t="s">
        <v>12</v>
      </c>
      <c r="N8873" s="4" t="s">
        <v>12</v>
      </c>
      <c r="O8873" s="4" t="s">
        <v>12</v>
      </c>
      <c r="P8873" s="4" t="s">
        <v>12</v>
      </c>
      <c r="Q8873" s="4" t="s">
        <v>12</v>
      </c>
      <c r="R8873" s="4" t="s">
        <v>12</v>
      </c>
      <c r="S8873" s="4" t="s">
        <v>12</v>
      </c>
      <c r="T8873" s="4" t="s">
        <v>12</v>
      </c>
      <c r="U8873" s="4" t="s">
        <v>12</v>
      </c>
    </row>
    <row r="8874" spans="1:22">
      <c r="A8874" t="n">
        <v>80936</v>
      </c>
      <c r="B8874" s="44" t="n">
        <v>36</v>
      </c>
      <c r="C8874" s="7" t="n">
        <v>8</v>
      </c>
      <c r="D8874" s="7" t="n">
        <v>27</v>
      </c>
      <c r="E8874" s="7" t="n">
        <v>0</v>
      </c>
      <c r="F8874" s="7" t="s">
        <v>896</v>
      </c>
      <c r="G8874" s="7" t="s">
        <v>897</v>
      </c>
      <c r="H8874" s="7" t="s">
        <v>898</v>
      </c>
      <c r="I8874" s="7" t="s">
        <v>899</v>
      </c>
      <c r="J8874" s="7" t="s">
        <v>13</v>
      </c>
      <c r="K8874" s="7" t="s">
        <v>13</v>
      </c>
      <c r="L8874" s="7" t="s">
        <v>13</v>
      </c>
      <c r="M8874" s="7" t="s">
        <v>13</v>
      </c>
      <c r="N8874" s="7" t="s">
        <v>13</v>
      </c>
      <c r="O8874" s="7" t="s">
        <v>13</v>
      </c>
      <c r="P8874" s="7" t="s">
        <v>13</v>
      </c>
      <c r="Q8874" s="7" t="s">
        <v>13</v>
      </c>
      <c r="R8874" s="7" t="s">
        <v>13</v>
      </c>
      <c r="S8874" s="7" t="s">
        <v>13</v>
      </c>
      <c r="T8874" s="7" t="s">
        <v>13</v>
      </c>
      <c r="U8874" s="7" t="s">
        <v>13</v>
      </c>
    </row>
    <row r="8875" spans="1:22">
      <c r="A8875" t="s">
        <v>4</v>
      </c>
      <c r="B8875" s="4" t="s">
        <v>5</v>
      </c>
      <c r="C8875" s="4" t="s">
        <v>7</v>
      </c>
    </row>
    <row r="8876" spans="1:22">
      <c r="A8876" t="n">
        <v>80993</v>
      </c>
      <c r="B8876" s="54" t="n">
        <v>116</v>
      </c>
      <c r="C8876" s="7" t="n">
        <v>0</v>
      </c>
    </row>
    <row r="8877" spans="1:22">
      <c r="A8877" t="s">
        <v>4</v>
      </c>
      <c r="B8877" s="4" t="s">
        <v>5</v>
      </c>
      <c r="C8877" s="4" t="s">
        <v>7</v>
      </c>
      <c r="D8877" s="4" t="s">
        <v>9</v>
      </c>
    </row>
    <row r="8878" spans="1:22">
      <c r="A8878" t="n">
        <v>80995</v>
      </c>
      <c r="B8878" s="54" t="n">
        <v>116</v>
      </c>
      <c r="C8878" s="7" t="n">
        <v>2</v>
      </c>
      <c r="D8878" s="7" t="n">
        <v>1</v>
      </c>
    </row>
    <row r="8879" spans="1:22">
      <c r="A8879" t="s">
        <v>4</v>
      </c>
      <c r="B8879" s="4" t="s">
        <v>5</v>
      </c>
      <c r="C8879" s="4" t="s">
        <v>7</v>
      </c>
      <c r="D8879" s="4" t="s">
        <v>11</v>
      </c>
    </row>
    <row r="8880" spans="1:22">
      <c r="A8880" t="n">
        <v>80999</v>
      </c>
      <c r="B8880" s="54" t="n">
        <v>116</v>
      </c>
      <c r="C8880" s="7" t="n">
        <v>5</v>
      </c>
      <c r="D8880" s="7" t="n">
        <v>1106247680</v>
      </c>
    </row>
    <row r="8881" spans="1:21">
      <c r="A8881" t="s">
        <v>4</v>
      </c>
      <c r="B8881" s="4" t="s">
        <v>5</v>
      </c>
      <c r="C8881" s="4" t="s">
        <v>7</v>
      </c>
      <c r="D8881" s="4" t="s">
        <v>9</v>
      </c>
    </row>
    <row r="8882" spans="1:21">
      <c r="A8882" t="n">
        <v>81005</v>
      </c>
      <c r="B8882" s="54" t="n">
        <v>116</v>
      </c>
      <c r="C8882" s="7" t="n">
        <v>6</v>
      </c>
      <c r="D8882" s="7" t="n">
        <v>1</v>
      </c>
    </row>
    <row r="8883" spans="1:21">
      <c r="A8883" t="s">
        <v>4</v>
      </c>
      <c r="B8883" s="4" t="s">
        <v>5</v>
      </c>
      <c r="C8883" s="4" t="s">
        <v>9</v>
      </c>
      <c r="D8883" s="4" t="s">
        <v>10</v>
      </c>
      <c r="E8883" s="4" t="s">
        <v>10</v>
      </c>
      <c r="F8883" s="4" t="s">
        <v>10</v>
      </c>
      <c r="G8883" s="4" t="s">
        <v>10</v>
      </c>
    </row>
    <row r="8884" spans="1:21">
      <c r="A8884" t="n">
        <v>81009</v>
      </c>
      <c r="B8884" s="42" t="n">
        <v>46</v>
      </c>
      <c r="C8884" s="7" t="n">
        <v>0</v>
      </c>
      <c r="D8884" s="7" t="n">
        <v>4.40000009536743</v>
      </c>
      <c r="E8884" s="7" t="n">
        <v>0</v>
      </c>
      <c r="F8884" s="7" t="n">
        <v>-38.0699996948242</v>
      </c>
      <c r="G8884" s="7" t="n">
        <v>90</v>
      </c>
    </row>
    <row r="8885" spans="1:21">
      <c r="A8885" t="s">
        <v>4</v>
      </c>
      <c r="B8885" s="4" t="s">
        <v>5</v>
      </c>
      <c r="C8885" s="4" t="s">
        <v>9</v>
      </c>
      <c r="D8885" s="4" t="s">
        <v>10</v>
      </c>
      <c r="E8885" s="4" t="s">
        <v>10</v>
      </c>
      <c r="F8885" s="4" t="s">
        <v>10</v>
      </c>
      <c r="G8885" s="4" t="s">
        <v>10</v>
      </c>
    </row>
    <row r="8886" spans="1:21">
      <c r="A8886" t="n">
        <v>81028</v>
      </c>
      <c r="B8886" s="42" t="n">
        <v>46</v>
      </c>
      <c r="C8886" s="7" t="n">
        <v>27</v>
      </c>
      <c r="D8886" s="7" t="n">
        <v>16.9200000762939</v>
      </c>
      <c r="E8886" s="7" t="n">
        <v>0</v>
      </c>
      <c r="F8886" s="7" t="n">
        <v>-44.2299995422363</v>
      </c>
      <c r="G8886" s="7" t="n">
        <v>270</v>
      </c>
    </row>
    <row r="8887" spans="1:21">
      <c r="A8887" t="s">
        <v>4</v>
      </c>
      <c r="B8887" s="4" t="s">
        <v>5</v>
      </c>
      <c r="C8887" s="4" t="s">
        <v>7</v>
      </c>
      <c r="D8887" s="4" t="s">
        <v>12</v>
      </c>
      <c r="E8887" s="4" t="s">
        <v>9</v>
      </c>
    </row>
    <row r="8888" spans="1:21">
      <c r="A8888" t="n">
        <v>81047</v>
      </c>
      <c r="B8888" s="16" t="n">
        <v>94</v>
      </c>
      <c r="C8888" s="7" t="n">
        <v>1</v>
      </c>
      <c r="D8888" s="7" t="s">
        <v>900</v>
      </c>
      <c r="E8888" s="7" t="n">
        <v>512</v>
      </c>
    </row>
    <row r="8889" spans="1:21">
      <c r="A8889" t="s">
        <v>4</v>
      </c>
      <c r="B8889" s="4" t="s">
        <v>5</v>
      </c>
      <c r="C8889" s="4" t="s">
        <v>7</v>
      </c>
      <c r="D8889" s="4" t="s">
        <v>9</v>
      </c>
      <c r="E8889" s="4" t="s">
        <v>7</v>
      </c>
      <c r="F8889" s="4" t="s">
        <v>7</v>
      </c>
      <c r="G8889" s="4" t="s">
        <v>14</v>
      </c>
    </row>
    <row r="8890" spans="1:21">
      <c r="A8890" t="n">
        <v>81059</v>
      </c>
      <c r="B8890" s="10" t="n">
        <v>5</v>
      </c>
      <c r="C8890" s="7" t="n">
        <v>30</v>
      </c>
      <c r="D8890" s="7" t="n">
        <v>5</v>
      </c>
      <c r="E8890" s="7" t="n">
        <v>8</v>
      </c>
      <c r="F8890" s="7" t="n">
        <v>1</v>
      </c>
      <c r="G8890" s="11" t="n">
        <f t="normal" ca="1">A8972</f>
        <v>0</v>
      </c>
    </row>
    <row r="8891" spans="1:21">
      <c r="A8891" t="s">
        <v>4</v>
      </c>
      <c r="B8891" s="4" t="s">
        <v>5</v>
      </c>
      <c r="C8891" s="4" t="s">
        <v>7</v>
      </c>
      <c r="D8891" s="4" t="s">
        <v>7</v>
      </c>
      <c r="E8891" s="4" t="s">
        <v>10</v>
      </c>
      <c r="F8891" s="4" t="s">
        <v>10</v>
      </c>
      <c r="G8891" s="4" t="s">
        <v>10</v>
      </c>
      <c r="H8891" s="4" t="s">
        <v>9</v>
      </c>
    </row>
    <row r="8892" spans="1:21">
      <c r="A8892" t="n">
        <v>81069</v>
      </c>
      <c r="B8892" s="55" t="n">
        <v>45</v>
      </c>
      <c r="C8892" s="7" t="n">
        <v>2</v>
      </c>
      <c r="D8892" s="7" t="n">
        <v>3</v>
      </c>
      <c r="E8892" s="7" t="n">
        <v>4.65000009536743</v>
      </c>
      <c r="F8892" s="7" t="n">
        <v>1.32000005245209</v>
      </c>
      <c r="G8892" s="7" t="n">
        <v>-37.8800010681152</v>
      </c>
      <c r="H8892" s="7" t="n">
        <v>0</v>
      </c>
    </row>
    <row r="8893" spans="1:21">
      <c r="A8893" t="s">
        <v>4</v>
      </c>
      <c r="B8893" s="4" t="s">
        <v>5</v>
      </c>
      <c r="C8893" s="4" t="s">
        <v>7</v>
      </c>
      <c r="D8893" s="4" t="s">
        <v>7</v>
      </c>
      <c r="E8893" s="4" t="s">
        <v>10</v>
      </c>
      <c r="F8893" s="4" t="s">
        <v>10</v>
      </c>
      <c r="G8893" s="4" t="s">
        <v>10</v>
      </c>
      <c r="H8893" s="4" t="s">
        <v>9</v>
      </c>
      <c r="I8893" s="4" t="s">
        <v>7</v>
      </c>
    </row>
    <row r="8894" spans="1:21">
      <c r="A8894" t="n">
        <v>81086</v>
      </c>
      <c r="B8894" s="55" t="n">
        <v>45</v>
      </c>
      <c r="C8894" s="7" t="n">
        <v>4</v>
      </c>
      <c r="D8894" s="7" t="n">
        <v>3</v>
      </c>
      <c r="E8894" s="7" t="n">
        <v>349.829986572266</v>
      </c>
      <c r="F8894" s="7" t="n">
        <v>154.080001831055</v>
      </c>
      <c r="G8894" s="7" t="n">
        <v>0</v>
      </c>
      <c r="H8894" s="7" t="n">
        <v>0</v>
      </c>
      <c r="I8894" s="7" t="n">
        <v>1</v>
      </c>
    </row>
    <row r="8895" spans="1:21">
      <c r="A8895" t="s">
        <v>4</v>
      </c>
      <c r="B8895" s="4" t="s">
        <v>5</v>
      </c>
      <c r="C8895" s="4" t="s">
        <v>7</v>
      </c>
      <c r="D8895" s="4" t="s">
        <v>7</v>
      </c>
      <c r="E8895" s="4" t="s">
        <v>10</v>
      </c>
      <c r="F8895" s="4" t="s">
        <v>9</v>
      </c>
    </row>
    <row r="8896" spans="1:21">
      <c r="A8896" t="n">
        <v>81104</v>
      </c>
      <c r="B8896" s="55" t="n">
        <v>45</v>
      </c>
      <c r="C8896" s="7" t="n">
        <v>5</v>
      </c>
      <c r="D8896" s="7" t="n">
        <v>3</v>
      </c>
      <c r="E8896" s="7" t="n">
        <v>1.89999997615814</v>
      </c>
      <c r="F8896" s="7" t="n">
        <v>0</v>
      </c>
    </row>
    <row r="8897" spans="1:9">
      <c r="A8897" t="s">
        <v>4</v>
      </c>
      <c r="B8897" s="4" t="s">
        <v>5</v>
      </c>
      <c r="C8897" s="4" t="s">
        <v>7</v>
      </c>
      <c r="D8897" s="4" t="s">
        <v>7</v>
      </c>
      <c r="E8897" s="4" t="s">
        <v>10</v>
      </c>
      <c r="F8897" s="4" t="s">
        <v>9</v>
      </c>
    </row>
    <row r="8898" spans="1:9">
      <c r="A8898" t="n">
        <v>81113</v>
      </c>
      <c r="B8898" s="55" t="n">
        <v>45</v>
      </c>
      <c r="C8898" s="7" t="n">
        <v>5</v>
      </c>
      <c r="D8898" s="7" t="n">
        <v>3</v>
      </c>
      <c r="E8898" s="7" t="n">
        <v>1.70000004768372</v>
      </c>
      <c r="F8898" s="7" t="n">
        <v>1500</v>
      </c>
    </row>
    <row r="8899" spans="1:9">
      <c r="A8899" t="s">
        <v>4</v>
      </c>
      <c r="B8899" s="4" t="s">
        <v>5</v>
      </c>
      <c r="C8899" s="4" t="s">
        <v>7</v>
      </c>
      <c r="D8899" s="4" t="s">
        <v>7</v>
      </c>
      <c r="E8899" s="4" t="s">
        <v>10</v>
      </c>
      <c r="F8899" s="4" t="s">
        <v>9</v>
      </c>
    </row>
    <row r="8900" spans="1:9">
      <c r="A8900" t="n">
        <v>81122</v>
      </c>
      <c r="B8900" s="55" t="n">
        <v>45</v>
      </c>
      <c r="C8900" s="7" t="n">
        <v>11</v>
      </c>
      <c r="D8900" s="7" t="n">
        <v>3</v>
      </c>
      <c r="E8900" s="7" t="n">
        <v>40</v>
      </c>
      <c r="F8900" s="7" t="n">
        <v>0</v>
      </c>
    </row>
    <row r="8901" spans="1:9">
      <c r="A8901" t="s">
        <v>4</v>
      </c>
      <c r="B8901" s="4" t="s">
        <v>5</v>
      </c>
      <c r="C8901" s="4" t="s">
        <v>7</v>
      </c>
      <c r="D8901" s="4" t="s">
        <v>9</v>
      </c>
      <c r="E8901" s="4" t="s">
        <v>10</v>
      </c>
    </row>
    <row r="8902" spans="1:9">
      <c r="A8902" t="n">
        <v>81131</v>
      </c>
      <c r="B8902" s="25" t="n">
        <v>58</v>
      </c>
      <c r="C8902" s="7" t="n">
        <v>100</v>
      </c>
      <c r="D8902" s="7" t="n">
        <v>1000</v>
      </c>
      <c r="E8902" s="7" t="n">
        <v>1</v>
      </c>
    </row>
    <row r="8903" spans="1:9">
      <c r="A8903" t="s">
        <v>4</v>
      </c>
      <c r="B8903" s="4" t="s">
        <v>5</v>
      </c>
      <c r="C8903" s="4" t="s">
        <v>7</v>
      </c>
      <c r="D8903" s="4" t="s">
        <v>9</v>
      </c>
    </row>
    <row r="8904" spans="1:9">
      <c r="A8904" t="n">
        <v>81139</v>
      </c>
      <c r="B8904" s="25" t="n">
        <v>58</v>
      </c>
      <c r="C8904" s="7" t="n">
        <v>255</v>
      </c>
      <c r="D8904" s="7" t="n">
        <v>0</v>
      </c>
    </row>
    <row r="8905" spans="1:9">
      <c r="A8905" t="s">
        <v>4</v>
      </c>
      <c r="B8905" s="4" t="s">
        <v>5</v>
      </c>
      <c r="C8905" s="4" t="s">
        <v>7</v>
      </c>
      <c r="D8905" s="4" t="s">
        <v>9</v>
      </c>
    </row>
    <row r="8906" spans="1:9">
      <c r="A8906" t="n">
        <v>81143</v>
      </c>
      <c r="B8906" s="55" t="n">
        <v>45</v>
      </c>
      <c r="C8906" s="7" t="n">
        <v>7</v>
      </c>
      <c r="D8906" s="7" t="n">
        <v>255</v>
      </c>
    </row>
    <row r="8907" spans="1:9">
      <c r="A8907" t="s">
        <v>4</v>
      </c>
      <c r="B8907" s="4" t="s">
        <v>5</v>
      </c>
      <c r="C8907" s="4" t="s">
        <v>7</v>
      </c>
      <c r="D8907" s="4" t="s">
        <v>9</v>
      </c>
      <c r="E8907" s="4" t="s">
        <v>12</v>
      </c>
    </row>
    <row r="8908" spans="1:9">
      <c r="A8908" t="n">
        <v>81147</v>
      </c>
      <c r="B8908" s="30" t="n">
        <v>51</v>
      </c>
      <c r="C8908" s="7" t="n">
        <v>4</v>
      </c>
      <c r="D8908" s="7" t="n">
        <v>0</v>
      </c>
      <c r="E8908" s="7" t="s">
        <v>55</v>
      </c>
    </row>
    <row r="8909" spans="1:9">
      <c r="A8909" t="s">
        <v>4</v>
      </c>
      <c r="B8909" s="4" t="s">
        <v>5</v>
      </c>
      <c r="C8909" s="4" t="s">
        <v>9</v>
      </c>
    </row>
    <row r="8910" spans="1:9">
      <c r="A8910" t="n">
        <v>81161</v>
      </c>
      <c r="B8910" s="26" t="n">
        <v>16</v>
      </c>
      <c r="C8910" s="7" t="n">
        <v>0</v>
      </c>
    </row>
    <row r="8911" spans="1:9">
      <c r="A8911" t="s">
        <v>4</v>
      </c>
      <c r="B8911" s="4" t="s">
        <v>5</v>
      </c>
      <c r="C8911" s="4" t="s">
        <v>9</v>
      </c>
      <c r="D8911" s="4" t="s">
        <v>7</v>
      </c>
      <c r="E8911" s="4" t="s">
        <v>11</v>
      </c>
      <c r="F8911" s="4" t="s">
        <v>52</v>
      </c>
      <c r="G8911" s="4" t="s">
        <v>7</v>
      </c>
      <c r="H8911" s="4" t="s">
        <v>7</v>
      </c>
    </row>
    <row r="8912" spans="1:9">
      <c r="A8912" t="n">
        <v>81164</v>
      </c>
      <c r="B8912" s="31" t="n">
        <v>26</v>
      </c>
      <c r="C8912" s="7" t="n">
        <v>0</v>
      </c>
      <c r="D8912" s="7" t="n">
        <v>17</v>
      </c>
      <c r="E8912" s="7" t="n">
        <v>61977</v>
      </c>
      <c r="F8912" s="7" t="s">
        <v>901</v>
      </c>
      <c r="G8912" s="7" t="n">
        <v>2</v>
      </c>
      <c r="H8912" s="7" t="n">
        <v>0</v>
      </c>
    </row>
    <row r="8913" spans="1:8">
      <c r="A8913" t="s">
        <v>4</v>
      </c>
      <c r="B8913" s="4" t="s">
        <v>5</v>
      </c>
    </row>
    <row r="8914" spans="1:8">
      <c r="A8914" t="n">
        <v>81205</v>
      </c>
      <c r="B8914" s="32" t="n">
        <v>28</v>
      </c>
    </row>
    <row r="8915" spans="1:8">
      <c r="A8915" t="s">
        <v>4</v>
      </c>
      <c r="B8915" s="4" t="s">
        <v>5</v>
      </c>
      <c r="C8915" s="4" t="s">
        <v>9</v>
      </c>
    </row>
    <row r="8916" spans="1:8">
      <c r="A8916" t="n">
        <v>81206</v>
      </c>
      <c r="B8916" s="26" t="n">
        <v>16</v>
      </c>
      <c r="C8916" s="7" t="n">
        <v>300</v>
      </c>
    </row>
    <row r="8917" spans="1:8">
      <c r="A8917" t="s">
        <v>4</v>
      </c>
      <c r="B8917" s="4" t="s">
        <v>5</v>
      </c>
      <c r="C8917" s="4" t="s">
        <v>7</v>
      </c>
      <c r="D8917" s="4" t="s">
        <v>10</v>
      </c>
      <c r="E8917" s="4" t="s">
        <v>9</v>
      </c>
      <c r="F8917" s="4" t="s">
        <v>7</v>
      </c>
    </row>
    <row r="8918" spans="1:8">
      <c r="A8918" t="n">
        <v>81209</v>
      </c>
      <c r="B8918" s="13" t="n">
        <v>49</v>
      </c>
      <c r="C8918" s="7" t="n">
        <v>3</v>
      </c>
      <c r="D8918" s="7" t="n">
        <v>0.100000001490116</v>
      </c>
      <c r="E8918" s="7" t="n">
        <v>500</v>
      </c>
      <c r="F8918" s="7" t="n">
        <v>0</v>
      </c>
    </row>
    <row r="8919" spans="1:8">
      <c r="A8919" t="s">
        <v>4</v>
      </c>
      <c r="B8919" s="4" t="s">
        <v>5</v>
      </c>
      <c r="C8919" s="4" t="s">
        <v>7</v>
      </c>
      <c r="D8919" s="4" t="s">
        <v>9</v>
      </c>
      <c r="E8919" s="4" t="s">
        <v>10</v>
      </c>
      <c r="F8919" s="4" t="s">
        <v>9</v>
      </c>
      <c r="G8919" s="4" t="s">
        <v>11</v>
      </c>
      <c r="H8919" s="4" t="s">
        <v>11</v>
      </c>
      <c r="I8919" s="4" t="s">
        <v>9</v>
      </c>
      <c r="J8919" s="4" t="s">
        <v>9</v>
      </c>
      <c r="K8919" s="4" t="s">
        <v>11</v>
      </c>
      <c r="L8919" s="4" t="s">
        <v>11</v>
      </c>
      <c r="M8919" s="4" t="s">
        <v>11</v>
      </c>
      <c r="N8919" s="4" t="s">
        <v>11</v>
      </c>
      <c r="O8919" s="4" t="s">
        <v>12</v>
      </c>
    </row>
    <row r="8920" spans="1:8">
      <c r="A8920" t="n">
        <v>81218</v>
      </c>
      <c r="B8920" s="9" t="n">
        <v>50</v>
      </c>
      <c r="C8920" s="7" t="n">
        <v>0</v>
      </c>
      <c r="D8920" s="7" t="n">
        <v>2053</v>
      </c>
      <c r="E8920" s="7" t="n">
        <v>1</v>
      </c>
      <c r="F8920" s="7" t="n">
        <v>0</v>
      </c>
      <c r="G8920" s="7" t="n">
        <v>0</v>
      </c>
      <c r="H8920" s="7" t="n">
        <v>0</v>
      </c>
      <c r="I8920" s="7" t="n">
        <v>0</v>
      </c>
      <c r="J8920" s="7" t="n">
        <v>65533</v>
      </c>
      <c r="K8920" s="7" t="n">
        <v>0</v>
      </c>
      <c r="L8920" s="7" t="n">
        <v>0</v>
      </c>
      <c r="M8920" s="7" t="n">
        <v>0</v>
      </c>
      <c r="N8920" s="7" t="n">
        <v>0</v>
      </c>
      <c r="O8920" s="7" t="s">
        <v>13</v>
      </c>
    </row>
    <row r="8921" spans="1:8">
      <c r="A8921" t="s">
        <v>4</v>
      </c>
      <c r="B8921" s="4" t="s">
        <v>5</v>
      </c>
      <c r="C8921" s="4" t="s">
        <v>7</v>
      </c>
      <c r="D8921" s="4" t="s">
        <v>10</v>
      </c>
      <c r="E8921" s="4" t="s">
        <v>10</v>
      </c>
      <c r="F8921" s="4" t="s">
        <v>10</v>
      </c>
    </row>
    <row r="8922" spans="1:8">
      <c r="A8922" t="n">
        <v>81257</v>
      </c>
      <c r="B8922" s="55" t="n">
        <v>45</v>
      </c>
      <c r="C8922" s="7" t="n">
        <v>9</v>
      </c>
      <c r="D8922" s="7" t="n">
        <v>0.0299999993294477</v>
      </c>
      <c r="E8922" s="7" t="n">
        <v>0.0299999993294477</v>
      </c>
      <c r="F8922" s="7" t="n">
        <v>0.25</v>
      </c>
    </row>
    <row r="8923" spans="1:8">
      <c r="A8923" t="s">
        <v>4</v>
      </c>
      <c r="B8923" s="4" t="s">
        <v>5</v>
      </c>
      <c r="C8923" s="4" t="s">
        <v>7</v>
      </c>
      <c r="D8923" s="4" t="s">
        <v>11</v>
      </c>
      <c r="E8923" s="4" t="s">
        <v>11</v>
      </c>
      <c r="F8923" s="4" t="s">
        <v>11</v>
      </c>
      <c r="G8923" s="4" t="s">
        <v>11</v>
      </c>
    </row>
    <row r="8924" spans="1:8">
      <c r="A8924" t="n">
        <v>81271</v>
      </c>
      <c r="B8924" s="80" t="n">
        <v>122</v>
      </c>
      <c r="C8924" s="7" t="n">
        <v>2</v>
      </c>
      <c r="D8924" s="7" t="n">
        <v>1077936128</v>
      </c>
      <c r="E8924" s="7" t="n">
        <v>0</v>
      </c>
      <c r="F8924" s="7" t="n">
        <v>0</v>
      </c>
      <c r="G8924" s="7" t="n">
        <v>0</v>
      </c>
    </row>
    <row r="8925" spans="1:8">
      <c r="A8925" t="s">
        <v>4</v>
      </c>
      <c r="B8925" s="4" t="s">
        <v>5</v>
      </c>
      <c r="C8925" s="4" t="s">
        <v>9</v>
      </c>
    </row>
    <row r="8926" spans="1:8">
      <c r="A8926" t="n">
        <v>81289</v>
      </c>
      <c r="B8926" s="26" t="n">
        <v>16</v>
      </c>
      <c r="C8926" s="7" t="n">
        <v>800</v>
      </c>
    </row>
    <row r="8927" spans="1:8">
      <c r="A8927" t="s">
        <v>4</v>
      </c>
      <c r="B8927" s="4" t="s">
        <v>5</v>
      </c>
      <c r="C8927" s="4" t="s">
        <v>7</v>
      </c>
      <c r="D8927" s="4" t="s">
        <v>10</v>
      </c>
      <c r="E8927" s="4" t="s">
        <v>9</v>
      </c>
      <c r="F8927" s="4" t="s">
        <v>7</v>
      </c>
    </row>
    <row r="8928" spans="1:8">
      <c r="A8928" t="n">
        <v>81292</v>
      </c>
      <c r="B8928" s="13" t="n">
        <v>49</v>
      </c>
      <c r="C8928" s="7" t="n">
        <v>3</v>
      </c>
      <c r="D8928" s="7" t="n">
        <v>1</v>
      </c>
      <c r="E8928" s="7" t="n">
        <v>1000</v>
      </c>
      <c r="F8928" s="7" t="n">
        <v>0</v>
      </c>
    </row>
    <row r="8929" spans="1:15">
      <c r="A8929" t="s">
        <v>4</v>
      </c>
      <c r="B8929" s="4" t="s">
        <v>5</v>
      </c>
      <c r="C8929" s="4" t="s">
        <v>7</v>
      </c>
      <c r="D8929" s="4" t="s">
        <v>11</v>
      </c>
      <c r="E8929" s="4" t="s">
        <v>11</v>
      </c>
      <c r="F8929" s="4" t="s">
        <v>11</v>
      </c>
      <c r="G8929" s="4" t="s">
        <v>11</v>
      </c>
    </row>
    <row r="8930" spans="1:15">
      <c r="A8930" t="n">
        <v>81301</v>
      </c>
      <c r="B8930" s="80" t="n">
        <v>122</v>
      </c>
      <c r="C8930" s="7" t="n">
        <v>2</v>
      </c>
      <c r="D8930" s="7" t="n">
        <v>0</v>
      </c>
      <c r="E8930" s="7" t="n">
        <v>0</v>
      </c>
      <c r="F8930" s="7" t="n">
        <v>0</v>
      </c>
      <c r="G8930" s="7" t="n">
        <v>0</v>
      </c>
    </row>
    <row r="8931" spans="1:15">
      <c r="A8931" t="s">
        <v>4</v>
      </c>
      <c r="B8931" s="4" t="s">
        <v>5</v>
      </c>
      <c r="C8931" s="4" t="s">
        <v>9</v>
      </c>
      <c r="D8931" s="4" t="s">
        <v>7</v>
      </c>
      <c r="E8931" s="4" t="s">
        <v>7</v>
      </c>
      <c r="F8931" s="4" t="s">
        <v>12</v>
      </c>
    </row>
    <row r="8932" spans="1:15">
      <c r="A8932" t="n">
        <v>81319</v>
      </c>
      <c r="B8932" s="48" t="n">
        <v>47</v>
      </c>
      <c r="C8932" s="7" t="n">
        <v>0</v>
      </c>
      <c r="D8932" s="7" t="n">
        <v>0</v>
      </c>
      <c r="E8932" s="7" t="n">
        <v>0</v>
      </c>
      <c r="F8932" s="7" t="s">
        <v>895</v>
      </c>
    </row>
    <row r="8933" spans="1:15">
      <c r="A8933" t="s">
        <v>4</v>
      </c>
      <c r="B8933" s="4" t="s">
        <v>5</v>
      </c>
      <c r="C8933" s="4" t="s">
        <v>7</v>
      </c>
      <c r="D8933" s="4" t="s">
        <v>9</v>
      </c>
      <c r="E8933" s="4" t="s">
        <v>12</v>
      </c>
      <c r="F8933" s="4" t="s">
        <v>12</v>
      </c>
      <c r="G8933" s="4" t="s">
        <v>12</v>
      </c>
      <c r="H8933" s="4" t="s">
        <v>12</v>
      </c>
    </row>
    <row r="8934" spans="1:15">
      <c r="A8934" t="n">
        <v>81334</v>
      </c>
      <c r="B8934" s="30" t="n">
        <v>51</v>
      </c>
      <c r="C8934" s="7" t="n">
        <v>3</v>
      </c>
      <c r="D8934" s="7" t="n">
        <v>0</v>
      </c>
      <c r="E8934" s="7" t="s">
        <v>262</v>
      </c>
      <c r="F8934" s="7" t="s">
        <v>263</v>
      </c>
      <c r="G8934" s="7" t="s">
        <v>245</v>
      </c>
      <c r="H8934" s="7" t="s">
        <v>246</v>
      </c>
    </row>
    <row r="8935" spans="1:15">
      <c r="A8935" t="s">
        <v>4</v>
      </c>
      <c r="B8935" s="4" t="s">
        <v>5</v>
      </c>
      <c r="C8935" s="4" t="s">
        <v>9</v>
      </c>
    </row>
    <row r="8936" spans="1:15">
      <c r="A8936" t="n">
        <v>81347</v>
      </c>
      <c r="B8936" s="26" t="n">
        <v>16</v>
      </c>
      <c r="C8936" s="7" t="n">
        <v>800</v>
      </c>
    </row>
    <row r="8937" spans="1:15">
      <c r="A8937" t="s">
        <v>4</v>
      </c>
      <c r="B8937" s="4" t="s">
        <v>5</v>
      </c>
      <c r="C8937" s="4" t="s">
        <v>9</v>
      </c>
      <c r="D8937" s="4" t="s">
        <v>10</v>
      </c>
      <c r="E8937" s="4" t="s">
        <v>10</v>
      </c>
      <c r="F8937" s="4" t="s">
        <v>10</v>
      </c>
      <c r="G8937" s="4" t="s">
        <v>9</v>
      </c>
      <c r="H8937" s="4" t="s">
        <v>9</v>
      </c>
    </row>
    <row r="8938" spans="1:15">
      <c r="A8938" t="n">
        <v>81350</v>
      </c>
      <c r="B8938" s="65" t="n">
        <v>60</v>
      </c>
      <c r="C8938" s="7" t="n">
        <v>0</v>
      </c>
      <c r="D8938" s="7" t="n">
        <v>-10</v>
      </c>
      <c r="E8938" s="7" t="n">
        <v>40</v>
      </c>
      <c r="F8938" s="7" t="n">
        <v>0</v>
      </c>
      <c r="G8938" s="7" t="n">
        <v>700</v>
      </c>
      <c r="H8938" s="7" t="n">
        <v>0</v>
      </c>
    </row>
    <row r="8939" spans="1:15">
      <c r="A8939" t="s">
        <v>4</v>
      </c>
      <c r="B8939" s="4" t="s">
        <v>5</v>
      </c>
      <c r="C8939" s="4" t="s">
        <v>7</v>
      </c>
      <c r="D8939" s="4" t="s">
        <v>9</v>
      </c>
      <c r="E8939" s="4" t="s">
        <v>12</v>
      </c>
    </row>
    <row r="8940" spans="1:15">
      <c r="A8940" t="n">
        <v>81369</v>
      </c>
      <c r="B8940" s="30" t="n">
        <v>51</v>
      </c>
      <c r="C8940" s="7" t="n">
        <v>4</v>
      </c>
      <c r="D8940" s="7" t="n">
        <v>0</v>
      </c>
      <c r="E8940" s="7" t="s">
        <v>902</v>
      </c>
    </row>
    <row r="8941" spans="1:15">
      <c r="A8941" t="s">
        <v>4</v>
      </c>
      <c r="B8941" s="4" t="s">
        <v>5</v>
      </c>
      <c r="C8941" s="4" t="s">
        <v>9</v>
      </c>
    </row>
    <row r="8942" spans="1:15">
      <c r="A8942" t="n">
        <v>81389</v>
      </c>
      <c r="B8942" s="26" t="n">
        <v>16</v>
      </c>
      <c r="C8942" s="7" t="n">
        <v>0</v>
      </c>
    </row>
    <row r="8943" spans="1:15">
      <c r="A8943" t="s">
        <v>4</v>
      </c>
      <c r="B8943" s="4" t="s">
        <v>5</v>
      </c>
      <c r="C8943" s="4" t="s">
        <v>9</v>
      </c>
      <c r="D8943" s="4" t="s">
        <v>7</v>
      </c>
      <c r="E8943" s="4" t="s">
        <v>11</v>
      </c>
      <c r="F8943" s="4" t="s">
        <v>52</v>
      </c>
      <c r="G8943" s="4" t="s">
        <v>7</v>
      </c>
      <c r="H8943" s="4" t="s">
        <v>7</v>
      </c>
    </row>
    <row r="8944" spans="1:15">
      <c r="A8944" t="n">
        <v>81392</v>
      </c>
      <c r="B8944" s="31" t="n">
        <v>26</v>
      </c>
      <c r="C8944" s="7" t="n">
        <v>0</v>
      </c>
      <c r="D8944" s="7" t="n">
        <v>17</v>
      </c>
      <c r="E8944" s="7" t="n">
        <v>62148</v>
      </c>
      <c r="F8944" s="7" t="s">
        <v>903</v>
      </c>
      <c r="G8944" s="7" t="n">
        <v>2</v>
      </c>
      <c r="H8944" s="7" t="n">
        <v>0</v>
      </c>
    </row>
    <row r="8945" spans="1:8">
      <c r="A8945" t="s">
        <v>4</v>
      </c>
      <c r="B8945" s="4" t="s">
        <v>5</v>
      </c>
    </row>
    <row r="8946" spans="1:8">
      <c r="A8946" t="n">
        <v>81423</v>
      </c>
      <c r="B8946" s="32" t="n">
        <v>28</v>
      </c>
    </row>
    <row r="8947" spans="1:8">
      <c r="A8947" t="s">
        <v>4</v>
      </c>
      <c r="B8947" s="4" t="s">
        <v>5</v>
      </c>
      <c r="C8947" s="4" t="s">
        <v>7</v>
      </c>
      <c r="D8947" s="4" t="s">
        <v>9</v>
      </c>
      <c r="E8947" s="4" t="s">
        <v>10</v>
      </c>
    </row>
    <row r="8948" spans="1:8">
      <c r="A8948" t="n">
        <v>81424</v>
      </c>
      <c r="B8948" s="25" t="n">
        <v>58</v>
      </c>
      <c r="C8948" s="7" t="n">
        <v>101</v>
      </c>
      <c r="D8948" s="7" t="n">
        <v>500</v>
      </c>
      <c r="E8948" s="7" t="n">
        <v>1</v>
      </c>
    </row>
    <row r="8949" spans="1:8">
      <c r="A8949" t="s">
        <v>4</v>
      </c>
      <c r="B8949" s="4" t="s">
        <v>5</v>
      </c>
      <c r="C8949" s="4" t="s">
        <v>7</v>
      </c>
      <c r="D8949" s="4" t="s">
        <v>9</v>
      </c>
    </row>
    <row r="8950" spans="1:8">
      <c r="A8950" t="n">
        <v>81432</v>
      </c>
      <c r="B8950" s="25" t="n">
        <v>58</v>
      </c>
      <c r="C8950" s="7" t="n">
        <v>254</v>
      </c>
      <c r="D8950" s="7" t="n">
        <v>0</v>
      </c>
    </row>
    <row r="8951" spans="1:8">
      <c r="A8951" t="s">
        <v>4</v>
      </c>
      <c r="B8951" s="4" t="s">
        <v>5</v>
      </c>
      <c r="C8951" s="4" t="s">
        <v>7</v>
      </c>
      <c r="D8951" s="4" t="s">
        <v>7</v>
      </c>
      <c r="E8951" s="4" t="s">
        <v>10</v>
      </c>
      <c r="F8951" s="4" t="s">
        <v>10</v>
      </c>
      <c r="G8951" s="4" t="s">
        <v>10</v>
      </c>
      <c r="H8951" s="4" t="s">
        <v>9</v>
      </c>
    </row>
    <row r="8952" spans="1:8">
      <c r="A8952" t="n">
        <v>81436</v>
      </c>
      <c r="B8952" s="55" t="n">
        <v>45</v>
      </c>
      <c r="C8952" s="7" t="n">
        <v>2</v>
      </c>
      <c r="D8952" s="7" t="n">
        <v>3</v>
      </c>
      <c r="E8952" s="7" t="n">
        <v>5.1399998664856</v>
      </c>
      <c r="F8952" s="7" t="n">
        <v>1.32000005245209</v>
      </c>
      <c r="G8952" s="7" t="n">
        <v>-38.1399993896484</v>
      </c>
      <c r="H8952" s="7" t="n">
        <v>0</v>
      </c>
    </row>
    <row r="8953" spans="1:8">
      <c r="A8953" t="s">
        <v>4</v>
      </c>
      <c r="B8953" s="4" t="s">
        <v>5</v>
      </c>
      <c r="C8953" s="4" t="s">
        <v>7</v>
      </c>
      <c r="D8953" s="4" t="s">
        <v>7</v>
      </c>
      <c r="E8953" s="4" t="s">
        <v>10</v>
      </c>
      <c r="F8953" s="4" t="s">
        <v>10</v>
      </c>
      <c r="G8953" s="4" t="s">
        <v>10</v>
      </c>
      <c r="H8953" s="4" t="s">
        <v>9</v>
      </c>
      <c r="I8953" s="4" t="s">
        <v>7</v>
      </c>
    </row>
    <row r="8954" spans="1:8">
      <c r="A8954" t="n">
        <v>81453</v>
      </c>
      <c r="B8954" s="55" t="n">
        <v>45</v>
      </c>
      <c r="C8954" s="7" t="n">
        <v>4</v>
      </c>
      <c r="D8954" s="7" t="n">
        <v>3</v>
      </c>
      <c r="E8954" s="7" t="n">
        <v>17.2900009155273</v>
      </c>
      <c r="F8954" s="7" t="n">
        <v>232.029998779297</v>
      </c>
      <c r="G8954" s="7" t="n">
        <v>0</v>
      </c>
      <c r="H8954" s="7" t="n">
        <v>0</v>
      </c>
      <c r="I8954" s="7" t="n">
        <v>1</v>
      </c>
    </row>
    <row r="8955" spans="1:8">
      <c r="A8955" t="s">
        <v>4</v>
      </c>
      <c r="B8955" s="4" t="s">
        <v>5</v>
      </c>
      <c r="C8955" s="4" t="s">
        <v>7</v>
      </c>
      <c r="D8955" s="4" t="s">
        <v>7</v>
      </c>
      <c r="E8955" s="4" t="s">
        <v>10</v>
      </c>
      <c r="F8955" s="4" t="s">
        <v>9</v>
      </c>
    </row>
    <row r="8956" spans="1:8">
      <c r="A8956" t="n">
        <v>81471</v>
      </c>
      <c r="B8956" s="55" t="n">
        <v>45</v>
      </c>
      <c r="C8956" s="7" t="n">
        <v>5</v>
      </c>
      <c r="D8956" s="7" t="n">
        <v>3</v>
      </c>
      <c r="E8956" s="7" t="n">
        <v>2.70000004768372</v>
      </c>
      <c r="F8956" s="7" t="n">
        <v>0</v>
      </c>
    </row>
    <row r="8957" spans="1:8">
      <c r="A8957" t="s">
        <v>4</v>
      </c>
      <c r="B8957" s="4" t="s">
        <v>5</v>
      </c>
      <c r="C8957" s="4" t="s">
        <v>7</v>
      </c>
      <c r="D8957" s="4" t="s">
        <v>7</v>
      </c>
      <c r="E8957" s="4" t="s">
        <v>10</v>
      </c>
      <c r="F8957" s="4" t="s">
        <v>9</v>
      </c>
    </row>
    <row r="8958" spans="1:8">
      <c r="A8958" t="n">
        <v>81480</v>
      </c>
      <c r="B8958" s="55" t="n">
        <v>45</v>
      </c>
      <c r="C8958" s="7" t="n">
        <v>11</v>
      </c>
      <c r="D8958" s="7" t="n">
        <v>3</v>
      </c>
      <c r="E8958" s="7" t="n">
        <v>40</v>
      </c>
      <c r="F8958" s="7" t="n">
        <v>0</v>
      </c>
    </row>
    <row r="8959" spans="1:8">
      <c r="A8959" t="s">
        <v>4</v>
      </c>
      <c r="B8959" s="4" t="s">
        <v>5</v>
      </c>
      <c r="C8959" s="4" t="s">
        <v>7</v>
      </c>
      <c r="D8959" s="4" t="s">
        <v>9</v>
      </c>
      <c r="E8959" s="4" t="s">
        <v>7</v>
      </c>
      <c r="F8959" s="4" t="s">
        <v>7</v>
      </c>
      <c r="G8959" s="4" t="s">
        <v>7</v>
      </c>
      <c r="H8959" s="4" t="s">
        <v>7</v>
      </c>
    </row>
    <row r="8960" spans="1:8">
      <c r="A8960" t="n">
        <v>81489</v>
      </c>
      <c r="B8960" s="30" t="n">
        <v>51</v>
      </c>
      <c r="C8960" s="7" t="n">
        <v>2</v>
      </c>
      <c r="D8960" s="7" t="n">
        <v>0</v>
      </c>
      <c r="E8960" s="7" t="n">
        <v>1</v>
      </c>
      <c r="F8960" s="7" t="n">
        <v>4</v>
      </c>
      <c r="G8960" s="7" t="n">
        <v>127</v>
      </c>
      <c r="H8960" s="7" t="n">
        <v>0</v>
      </c>
    </row>
    <row r="8961" spans="1:9">
      <c r="A8961" t="s">
        <v>4</v>
      </c>
      <c r="B8961" s="4" t="s">
        <v>5</v>
      </c>
      <c r="C8961" s="4" t="s">
        <v>9</v>
      </c>
      <c r="D8961" s="4" t="s">
        <v>10</v>
      </c>
      <c r="E8961" s="4" t="s">
        <v>10</v>
      </c>
      <c r="F8961" s="4" t="s">
        <v>10</v>
      </c>
      <c r="G8961" s="4" t="s">
        <v>9</v>
      </c>
      <c r="H8961" s="4" t="s">
        <v>9</v>
      </c>
    </row>
    <row r="8962" spans="1:9">
      <c r="A8962" t="n">
        <v>81497</v>
      </c>
      <c r="B8962" s="65" t="n">
        <v>60</v>
      </c>
      <c r="C8962" s="7" t="n">
        <v>0</v>
      </c>
      <c r="D8962" s="7" t="n">
        <v>0</v>
      </c>
      <c r="E8962" s="7" t="n">
        <v>0</v>
      </c>
      <c r="F8962" s="7" t="n">
        <v>0</v>
      </c>
      <c r="G8962" s="7" t="n">
        <v>700</v>
      </c>
      <c r="H8962" s="7" t="n">
        <v>0</v>
      </c>
    </row>
    <row r="8963" spans="1:9">
      <c r="A8963" t="s">
        <v>4</v>
      </c>
      <c r="B8963" s="4" t="s">
        <v>5</v>
      </c>
      <c r="C8963" s="4" t="s">
        <v>9</v>
      </c>
      <c r="D8963" s="4" t="s">
        <v>7</v>
      </c>
      <c r="E8963" s="4" t="s">
        <v>12</v>
      </c>
      <c r="F8963" s="4" t="s">
        <v>10</v>
      </c>
      <c r="G8963" s="4" t="s">
        <v>10</v>
      </c>
      <c r="H8963" s="4" t="s">
        <v>10</v>
      </c>
    </row>
    <row r="8964" spans="1:9">
      <c r="A8964" t="n">
        <v>81516</v>
      </c>
      <c r="B8964" s="45" t="n">
        <v>48</v>
      </c>
      <c r="C8964" s="7" t="n">
        <v>0</v>
      </c>
      <c r="D8964" s="7" t="n">
        <v>0</v>
      </c>
      <c r="E8964" s="7" t="s">
        <v>178</v>
      </c>
      <c r="F8964" s="7" t="n">
        <v>0.699999988079071</v>
      </c>
      <c r="G8964" s="7" t="n">
        <v>1</v>
      </c>
      <c r="H8964" s="7" t="n">
        <v>0</v>
      </c>
    </row>
    <row r="8965" spans="1:9">
      <c r="A8965" t="s">
        <v>4</v>
      </c>
      <c r="B8965" s="4" t="s">
        <v>5</v>
      </c>
      <c r="C8965" s="4" t="s">
        <v>7</v>
      </c>
      <c r="D8965" s="4" t="s">
        <v>9</v>
      </c>
    </row>
    <row r="8966" spans="1:9">
      <c r="A8966" t="n">
        <v>81540</v>
      </c>
      <c r="B8966" s="25" t="n">
        <v>58</v>
      </c>
      <c r="C8966" s="7" t="n">
        <v>255</v>
      </c>
      <c r="D8966" s="7" t="n">
        <v>0</v>
      </c>
    </row>
    <row r="8967" spans="1:9">
      <c r="A8967" t="s">
        <v>4</v>
      </c>
      <c r="B8967" s="4" t="s">
        <v>5</v>
      </c>
      <c r="C8967" s="4" t="s">
        <v>9</v>
      </c>
    </row>
    <row r="8968" spans="1:9">
      <c r="A8968" t="n">
        <v>81544</v>
      </c>
      <c r="B8968" s="26" t="n">
        <v>16</v>
      </c>
      <c r="C8968" s="7" t="n">
        <v>300</v>
      </c>
    </row>
    <row r="8969" spans="1:9">
      <c r="A8969" t="s">
        <v>4</v>
      </c>
      <c r="B8969" s="4" t="s">
        <v>5</v>
      </c>
      <c r="C8969" s="4" t="s">
        <v>14</v>
      </c>
    </row>
    <row r="8970" spans="1:9">
      <c r="A8970" t="n">
        <v>81547</v>
      </c>
      <c r="B8970" s="19" t="n">
        <v>3</v>
      </c>
      <c r="C8970" s="11" t="n">
        <f t="normal" ca="1">A8986</f>
        <v>0</v>
      </c>
    </row>
    <row r="8971" spans="1:9">
      <c r="A8971" t="s">
        <v>4</v>
      </c>
      <c r="B8971" s="4" t="s">
        <v>5</v>
      </c>
      <c r="C8971" s="4" t="s">
        <v>7</v>
      </c>
      <c r="D8971" s="4" t="s">
        <v>7</v>
      </c>
      <c r="E8971" s="4" t="s">
        <v>10</v>
      </c>
      <c r="F8971" s="4" t="s">
        <v>10</v>
      </c>
      <c r="G8971" s="4" t="s">
        <v>10</v>
      </c>
      <c r="H8971" s="4" t="s">
        <v>9</v>
      </c>
    </row>
    <row r="8972" spans="1:9">
      <c r="A8972" t="n">
        <v>81552</v>
      </c>
      <c r="B8972" s="55" t="n">
        <v>45</v>
      </c>
      <c r="C8972" s="7" t="n">
        <v>2</v>
      </c>
      <c r="D8972" s="7" t="n">
        <v>3</v>
      </c>
      <c r="E8972" s="7" t="n">
        <v>5.1399998664856</v>
      </c>
      <c r="F8972" s="7" t="n">
        <v>1.32000005245209</v>
      </c>
      <c r="G8972" s="7" t="n">
        <v>-38.1399993896484</v>
      </c>
      <c r="H8972" s="7" t="n">
        <v>0</v>
      </c>
    </row>
    <row r="8973" spans="1:9">
      <c r="A8973" t="s">
        <v>4</v>
      </c>
      <c r="B8973" s="4" t="s">
        <v>5</v>
      </c>
      <c r="C8973" s="4" t="s">
        <v>7</v>
      </c>
      <c r="D8973" s="4" t="s">
        <v>7</v>
      </c>
      <c r="E8973" s="4" t="s">
        <v>10</v>
      </c>
      <c r="F8973" s="4" t="s">
        <v>10</v>
      </c>
      <c r="G8973" s="4" t="s">
        <v>10</v>
      </c>
      <c r="H8973" s="4" t="s">
        <v>9</v>
      </c>
      <c r="I8973" s="4" t="s">
        <v>7</v>
      </c>
    </row>
    <row r="8974" spans="1:9">
      <c r="A8974" t="n">
        <v>81569</v>
      </c>
      <c r="B8974" s="55" t="n">
        <v>45</v>
      </c>
      <c r="C8974" s="7" t="n">
        <v>4</v>
      </c>
      <c r="D8974" s="7" t="n">
        <v>3</v>
      </c>
      <c r="E8974" s="7" t="n">
        <v>17.2900009155273</v>
      </c>
      <c r="F8974" s="7" t="n">
        <v>232.029998779297</v>
      </c>
      <c r="G8974" s="7" t="n">
        <v>0</v>
      </c>
      <c r="H8974" s="7" t="n">
        <v>0</v>
      </c>
      <c r="I8974" s="7" t="n">
        <v>1</v>
      </c>
    </row>
    <row r="8975" spans="1:9">
      <c r="A8975" t="s">
        <v>4</v>
      </c>
      <c r="B8975" s="4" t="s">
        <v>5</v>
      </c>
      <c r="C8975" s="4" t="s">
        <v>7</v>
      </c>
      <c r="D8975" s="4" t="s">
        <v>7</v>
      </c>
      <c r="E8975" s="4" t="s">
        <v>10</v>
      </c>
      <c r="F8975" s="4" t="s">
        <v>9</v>
      </c>
    </row>
    <row r="8976" spans="1:9">
      <c r="A8976" t="n">
        <v>81587</v>
      </c>
      <c r="B8976" s="55" t="n">
        <v>45</v>
      </c>
      <c r="C8976" s="7" t="n">
        <v>5</v>
      </c>
      <c r="D8976" s="7" t="n">
        <v>3</v>
      </c>
      <c r="E8976" s="7" t="n">
        <v>2.90000009536743</v>
      </c>
      <c r="F8976" s="7" t="n">
        <v>1500</v>
      </c>
    </row>
    <row r="8977" spans="1:9">
      <c r="A8977" t="s">
        <v>4</v>
      </c>
      <c r="B8977" s="4" t="s">
        <v>5</v>
      </c>
      <c r="C8977" s="4" t="s">
        <v>7</v>
      </c>
      <c r="D8977" s="4" t="s">
        <v>7</v>
      </c>
      <c r="E8977" s="4" t="s">
        <v>10</v>
      </c>
      <c r="F8977" s="4" t="s">
        <v>9</v>
      </c>
    </row>
    <row r="8978" spans="1:9">
      <c r="A8978" t="n">
        <v>81596</v>
      </c>
      <c r="B8978" s="55" t="n">
        <v>45</v>
      </c>
      <c r="C8978" s="7" t="n">
        <v>5</v>
      </c>
      <c r="D8978" s="7" t="n">
        <v>3</v>
      </c>
      <c r="E8978" s="7" t="n">
        <v>2.70000004768372</v>
      </c>
      <c r="F8978" s="7" t="n">
        <v>0</v>
      </c>
    </row>
    <row r="8979" spans="1:9">
      <c r="A8979" t="s">
        <v>4</v>
      </c>
      <c r="B8979" s="4" t="s">
        <v>5</v>
      </c>
      <c r="C8979" s="4" t="s">
        <v>7</v>
      </c>
      <c r="D8979" s="4" t="s">
        <v>7</v>
      </c>
      <c r="E8979" s="4" t="s">
        <v>10</v>
      </c>
      <c r="F8979" s="4" t="s">
        <v>9</v>
      </c>
    </row>
    <row r="8980" spans="1:9">
      <c r="A8980" t="n">
        <v>81605</v>
      </c>
      <c r="B8980" s="55" t="n">
        <v>45</v>
      </c>
      <c r="C8980" s="7" t="n">
        <v>11</v>
      </c>
      <c r="D8980" s="7" t="n">
        <v>3</v>
      </c>
      <c r="E8980" s="7" t="n">
        <v>40</v>
      </c>
      <c r="F8980" s="7" t="n">
        <v>0</v>
      </c>
    </row>
    <row r="8981" spans="1:9">
      <c r="A8981" t="s">
        <v>4</v>
      </c>
      <c r="B8981" s="4" t="s">
        <v>5</v>
      </c>
      <c r="C8981" s="4" t="s">
        <v>7</v>
      </c>
      <c r="D8981" s="4" t="s">
        <v>9</v>
      </c>
      <c r="E8981" s="4" t="s">
        <v>10</v>
      </c>
    </row>
    <row r="8982" spans="1:9">
      <c r="A8982" t="n">
        <v>81614</v>
      </c>
      <c r="B8982" s="25" t="n">
        <v>58</v>
      </c>
      <c r="C8982" s="7" t="n">
        <v>100</v>
      </c>
      <c r="D8982" s="7" t="n">
        <v>1000</v>
      </c>
      <c r="E8982" s="7" t="n">
        <v>1</v>
      </c>
    </row>
    <row r="8983" spans="1:9">
      <c r="A8983" t="s">
        <v>4</v>
      </c>
      <c r="B8983" s="4" t="s">
        <v>5</v>
      </c>
      <c r="C8983" s="4" t="s">
        <v>7</v>
      </c>
      <c r="D8983" s="4" t="s">
        <v>9</v>
      </c>
    </row>
    <row r="8984" spans="1:9">
      <c r="A8984" t="n">
        <v>81622</v>
      </c>
      <c r="B8984" s="25" t="n">
        <v>58</v>
      </c>
      <c r="C8984" s="7" t="n">
        <v>255</v>
      </c>
      <c r="D8984" s="7" t="n">
        <v>0</v>
      </c>
    </row>
    <row r="8985" spans="1:9">
      <c r="A8985" t="s">
        <v>4</v>
      </c>
      <c r="B8985" s="4" t="s">
        <v>5</v>
      </c>
      <c r="C8985" s="4" t="s">
        <v>9</v>
      </c>
      <c r="D8985" s="4" t="s">
        <v>7</v>
      </c>
      <c r="E8985" s="4" t="s">
        <v>10</v>
      </c>
      <c r="F8985" s="4" t="s">
        <v>9</v>
      </c>
    </row>
    <row r="8986" spans="1:9">
      <c r="A8986" t="n">
        <v>81626</v>
      </c>
      <c r="B8986" s="47" t="n">
        <v>59</v>
      </c>
      <c r="C8986" s="7" t="n">
        <v>0</v>
      </c>
      <c r="D8986" s="7" t="n">
        <v>8</v>
      </c>
      <c r="E8986" s="7" t="n">
        <v>0.150000005960464</v>
      </c>
      <c r="F8986" s="7" t="n">
        <v>0</v>
      </c>
    </row>
    <row r="8987" spans="1:9">
      <c r="A8987" t="s">
        <v>4</v>
      </c>
      <c r="B8987" s="4" t="s">
        <v>5</v>
      </c>
      <c r="C8987" s="4" t="s">
        <v>9</v>
      </c>
    </row>
    <row r="8988" spans="1:9">
      <c r="A8988" t="n">
        <v>81636</v>
      </c>
      <c r="B8988" s="26" t="n">
        <v>16</v>
      </c>
      <c r="C8988" s="7" t="n">
        <v>2000</v>
      </c>
    </row>
    <row r="8989" spans="1:9">
      <c r="A8989" t="s">
        <v>4</v>
      </c>
      <c r="B8989" s="4" t="s">
        <v>5</v>
      </c>
      <c r="C8989" s="4" t="s">
        <v>9</v>
      </c>
      <c r="D8989" s="4" t="s">
        <v>7</v>
      </c>
      <c r="E8989" s="4" t="s">
        <v>10</v>
      </c>
      <c r="F8989" s="4" t="s">
        <v>9</v>
      </c>
    </row>
    <row r="8990" spans="1:9">
      <c r="A8990" t="n">
        <v>81639</v>
      </c>
      <c r="B8990" s="47" t="n">
        <v>59</v>
      </c>
      <c r="C8990" s="7" t="n">
        <v>0</v>
      </c>
      <c r="D8990" s="7" t="n">
        <v>255</v>
      </c>
      <c r="E8990" s="7" t="n">
        <v>0</v>
      </c>
      <c r="F8990" s="7" t="n">
        <v>0</v>
      </c>
    </row>
    <row r="8991" spans="1:9">
      <c r="A8991" t="s">
        <v>4</v>
      </c>
      <c r="B8991" s="4" t="s">
        <v>5</v>
      </c>
      <c r="C8991" s="4" t="s">
        <v>9</v>
      </c>
    </row>
    <row r="8992" spans="1:9">
      <c r="A8992" t="n">
        <v>81649</v>
      </c>
      <c r="B8992" s="26" t="n">
        <v>16</v>
      </c>
      <c r="C8992" s="7" t="n">
        <v>300</v>
      </c>
    </row>
    <row r="8993" spans="1:6">
      <c r="A8993" t="s">
        <v>4</v>
      </c>
      <c r="B8993" s="4" t="s">
        <v>5</v>
      </c>
      <c r="C8993" s="4" t="s">
        <v>7</v>
      </c>
      <c r="D8993" s="4" t="s">
        <v>9</v>
      </c>
      <c r="E8993" s="4" t="s">
        <v>10</v>
      </c>
    </row>
    <row r="8994" spans="1:6">
      <c r="A8994" t="n">
        <v>81652</v>
      </c>
      <c r="B8994" s="25" t="n">
        <v>58</v>
      </c>
      <c r="C8994" s="7" t="n">
        <v>0</v>
      </c>
      <c r="D8994" s="7" t="n">
        <v>300</v>
      </c>
      <c r="E8994" s="7" t="n">
        <v>0.300000011920929</v>
      </c>
    </row>
    <row r="8995" spans="1:6">
      <c r="A8995" t="s">
        <v>4</v>
      </c>
      <c r="B8995" s="4" t="s">
        <v>5</v>
      </c>
      <c r="C8995" s="4" t="s">
        <v>7</v>
      </c>
      <c r="D8995" s="4" t="s">
        <v>9</v>
      </c>
    </row>
    <row r="8996" spans="1:6">
      <c r="A8996" t="n">
        <v>81660</v>
      </c>
      <c r="B8996" s="25" t="n">
        <v>58</v>
      </c>
      <c r="C8996" s="7" t="n">
        <v>255</v>
      </c>
      <c r="D8996" s="7" t="n">
        <v>0</v>
      </c>
    </row>
    <row r="8997" spans="1:6">
      <c r="A8997" t="s">
        <v>4</v>
      </c>
      <c r="B8997" s="4" t="s">
        <v>5</v>
      </c>
      <c r="C8997" s="4" t="s">
        <v>7</v>
      </c>
      <c r="D8997" s="4" t="s">
        <v>9</v>
      </c>
      <c r="E8997" s="4" t="s">
        <v>9</v>
      </c>
      <c r="F8997" s="4" t="s">
        <v>9</v>
      </c>
      <c r="G8997" s="4" t="s">
        <v>9</v>
      </c>
      <c r="H8997" s="4" t="s">
        <v>7</v>
      </c>
    </row>
    <row r="8998" spans="1:6">
      <c r="A8998" t="n">
        <v>81664</v>
      </c>
      <c r="B8998" s="35" t="n">
        <v>25</v>
      </c>
      <c r="C8998" s="7" t="n">
        <v>5</v>
      </c>
      <c r="D8998" s="7" t="n">
        <v>65535</v>
      </c>
      <c r="E8998" s="7" t="n">
        <v>500</v>
      </c>
      <c r="F8998" s="7" t="n">
        <v>800</v>
      </c>
      <c r="G8998" s="7" t="n">
        <v>140</v>
      </c>
      <c r="H8998" s="7" t="n">
        <v>0</v>
      </c>
    </row>
    <row r="8999" spans="1:6">
      <c r="A8999" t="s">
        <v>4</v>
      </c>
      <c r="B8999" s="4" t="s">
        <v>5</v>
      </c>
      <c r="C8999" s="4" t="s">
        <v>7</v>
      </c>
      <c r="D8999" s="4" t="s">
        <v>7</v>
      </c>
      <c r="E8999" s="4" t="s">
        <v>11</v>
      </c>
      <c r="F8999" s="4" t="s">
        <v>7</v>
      </c>
      <c r="G8999" s="4" t="s">
        <v>7</v>
      </c>
    </row>
    <row r="9000" spans="1:6">
      <c r="A9000" t="n">
        <v>81675</v>
      </c>
      <c r="B9000" s="23" t="n">
        <v>18</v>
      </c>
      <c r="C9000" s="7" t="n">
        <v>0</v>
      </c>
      <c r="D9000" s="7" t="n">
        <v>0</v>
      </c>
      <c r="E9000" s="7" t="n">
        <v>0</v>
      </c>
      <c r="F9000" s="7" t="n">
        <v>19</v>
      </c>
      <c r="G9000" s="7" t="n">
        <v>1</v>
      </c>
    </row>
    <row r="9001" spans="1:6">
      <c r="A9001" t="s">
        <v>4</v>
      </c>
      <c r="B9001" s="4" t="s">
        <v>5</v>
      </c>
      <c r="C9001" s="4" t="s">
        <v>7</v>
      </c>
      <c r="D9001" s="4" t="s">
        <v>7</v>
      </c>
      <c r="E9001" s="4" t="s">
        <v>9</v>
      </c>
      <c r="F9001" s="4" t="s">
        <v>10</v>
      </c>
    </row>
    <row r="9002" spans="1:6">
      <c r="A9002" t="n">
        <v>81684</v>
      </c>
      <c r="B9002" s="24" t="n">
        <v>107</v>
      </c>
      <c r="C9002" s="7" t="n">
        <v>0</v>
      </c>
      <c r="D9002" s="7" t="n">
        <v>0</v>
      </c>
      <c r="E9002" s="7" t="n">
        <v>0</v>
      </c>
      <c r="F9002" s="7" t="n">
        <v>32</v>
      </c>
    </row>
    <row r="9003" spans="1:6">
      <c r="A9003" t="s">
        <v>4</v>
      </c>
      <c r="B9003" s="4" t="s">
        <v>5</v>
      </c>
      <c r="C9003" s="4" t="s">
        <v>7</v>
      </c>
      <c r="D9003" s="4" t="s">
        <v>7</v>
      </c>
      <c r="E9003" s="4" t="s">
        <v>12</v>
      </c>
      <c r="F9003" s="4" t="s">
        <v>9</v>
      </c>
    </row>
    <row r="9004" spans="1:6">
      <c r="A9004" t="n">
        <v>81693</v>
      </c>
      <c r="B9004" s="24" t="n">
        <v>107</v>
      </c>
      <c r="C9004" s="7" t="n">
        <v>1</v>
      </c>
      <c r="D9004" s="7" t="n">
        <v>0</v>
      </c>
      <c r="E9004" s="7" t="s">
        <v>704</v>
      </c>
      <c r="F9004" s="7" t="n">
        <v>1</v>
      </c>
    </row>
    <row r="9005" spans="1:6">
      <c r="A9005" t="s">
        <v>4</v>
      </c>
      <c r="B9005" s="4" t="s">
        <v>5</v>
      </c>
      <c r="C9005" s="4" t="s">
        <v>7</v>
      </c>
      <c r="D9005" s="4" t="s">
        <v>7</v>
      </c>
      <c r="E9005" s="4" t="s">
        <v>12</v>
      </c>
      <c r="F9005" s="4" t="s">
        <v>9</v>
      </c>
    </row>
    <row r="9006" spans="1:6">
      <c r="A9006" t="n">
        <v>81708</v>
      </c>
      <c r="B9006" s="24" t="n">
        <v>107</v>
      </c>
      <c r="C9006" s="7" t="n">
        <v>1</v>
      </c>
      <c r="D9006" s="7" t="n">
        <v>0</v>
      </c>
      <c r="E9006" s="7" t="s">
        <v>515</v>
      </c>
      <c r="F9006" s="7" t="n">
        <v>2</v>
      </c>
    </row>
    <row r="9007" spans="1:6">
      <c r="A9007" t="s">
        <v>4</v>
      </c>
      <c r="B9007" s="4" t="s">
        <v>5</v>
      </c>
      <c r="C9007" s="4" t="s">
        <v>7</v>
      </c>
      <c r="D9007" s="4" t="s">
        <v>7</v>
      </c>
      <c r="E9007" s="4" t="s">
        <v>7</v>
      </c>
      <c r="F9007" s="4" t="s">
        <v>9</v>
      </c>
      <c r="G9007" s="4" t="s">
        <v>9</v>
      </c>
      <c r="H9007" s="4" t="s">
        <v>7</v>
      </c>
    </row>
    <row r="9008" spans="1:6">
      <c r="A9008" t="n">
        <v>81723</v>
      </c>
      <c r="B9008" s="24" t="n">
        <v>107</v>
      </c>
      <c r="C9008" s="7" t="n">
        <v>2</v>
      </c>
      <c r="D9008" s="7" t="n">
        <v>0</v>
      </c>
      <c r="E9008" s="7" t="n">
        <v>1</v>
      </c>
      <c r="F9008" s="7" t="n">
        <v>65535</v>
      </c>
      <c r="G9008" s="7" t="n">
        <v>65535</v>
      </c>
      <c r="H9008" s="7" t="n">
        <v>0</v>
      </c>
    </row>
    <row r="9009" spans="1:8">
      <c r="A9009" t="s">
        <v>4</v>
      </c>
      <c r="B9009" s="4" t="s">
        <v>5</v>
      </c>
      <c r="C9009" s="4" t="s">
        <v>7</v>
      </c>
      <c r="D9009" s="4" t="s">
        <v>7</v>
      </c>
      <c r="E9009" s="4" t="s">
        <v>7</v>
      </c>
    </row>
    <row r="9010" spans="1:8">
      <c r="A9010" t="n">
        <v>81732</v>
      </c>
      <c r="B9010" s="24" t="n">
        <v>107</v>
      </c>
      <c r="C9010" s="7" t="n">
        <v>4</v>
      </c>
      <c r="D9010" s="7" t="n">
        <v>0</v>
      </c>
      <c r="E9010" s="7" t="n">
        <v>0</v>
      </c>
    </row>
    <row r="9011" spans="1:8">
      <c r="A9011" t="s">
        <v>4</v>
      </c>
      <c r="B9011" s="4" t="s">
        <v>5</v>
      </c>
      <c r="C9011" s="4" t="s">
        <v>7</v>
      </c>
      <c r="D9011" s="4" t="s">
        <v>7</v>
      </c>
    </row>
    <row r="9012" spans="1:8">
      <c r="A9012" t="n">
        <v>81736</v>
      </c>
      <c r="B9012" s="24" t="n">
        <v>107</v>
      </c>
      <c r="C9012" s="7" t="n">
        <v>3</v>
      </c>
      <c r="D9012" s="7" t="n">
        <v>0</v>
      </c>
    </row>
    <row r="9013" spans="1:8">
      <c r="A9013" t="s">
        <v>4</v>
      </c>
      <c r="B9013" s="4" t="s">
        <v>5</v>
      </c>
      <c r="C9013" s="4" t="s">
        <v>7</v>
      </c>
    </row>
    <row r="9014" spans="1:8">
      <c r="A9014" t="n">
        <v>81739</v>
      </c>
      <c r="B9014" s="37" t="n">
        <v>27</v>
      </c>
      <c r="C9014" s="7" t="n">
        <v>0</v>
      </c>
    </row>
    <row r="9015" spans="1:8">
      <c r="A9015" t="s">
        <v>4</v>
      </c>
      <c r="B9015" s="4" t="s">
        <v>5</v>
      </c>
      <c r="C9015" s="4" t="s">
        <v>7</v>
      </c>
      <c r="D9015" s="4" t="s">
        <v>9</v>
      </c>
      <c r="E9015" s="4" t="s">
        <v>9</v>
      </c>
      <c r="F9015" s="4" t="s">
        <v>9</v>
      </c>
      <c r="G9015" s="4" t="s">
        <v>9</v>
      </c>
      <c r="H9015" s="4" t="s">
        <v>7</v>
      </c>
    </row>
    <row r="9016" spans="1:8">
      <c r="A9016" t="n">
        <v>81741</v>
      </c>
      <c r="B9016" s="35" t="n">
        <v>25</v>
      </c>
      <c r="C9016" s="7" t="n">
        <v>5</v>
      </c>
      <c r="D9016" s="7" t="n">
        <v>65535</v>
      </c>
      <c r="E9016" s="7" t="n">
        <v>65535</v>
      </c>
      <c r="F9016" s="7" t="n">
        <v>65535</v>
      </c>
      <c r="G9016" s="7" t="n">
        <v>65535</v>
      </c>
      <c r="H9016" s="7" t="n">
        <v>0</v>
      </c>
    </row>
    <row r="9017" spans="1:8">
      <c r="A9017" t="s">
        <v>4</v>
      </c>
      <c r="B9017" s="4" t="s">
        <v>5</v>
      </c>
      <c r="C9017" s="4" t="s">
        <v>9</v>
      </c>
    </row>
    <row r="9018" spans="1:8">
      <c r="A9018" t="n">
        <v>81752</v>
      </c>
      <c r="B9018" s="33" t="n">
        <v>12</v>
      </c>
      <c r="C9018" s="7" t="n">
        <v>5</v>
      </c>
    </row>
    <row r="9019" spans="1:8">
      <c r="A9019" t="s">
        <v>4</v>
      </c>
      <c r="B9019" s="4" t="s">
        <v>5</v>
      </c>
      <c r="C9019" s="4" t="s">
        <v>7</v>
      </c>
      <c r="D9019" s="4" t="s">
        <v>7</v>
      </c>
      <c r="E9019" s="4" t="s">
        <v>7</v>
      </c>
      <c r="F9019" s="4" t="s">
        <v>11</v>
      </c>
      <c r="G9019" s="4" t="s">
        <v>7</v>
      </c>
      <c r="H9019" s="4" t="s">
        <v>7</v>
      </c>
      <c r="I9019" s="4" t="s">
        <v>14</v>
      </c>
    </row>
    <row r="9020" spans="1:8">
      <c r="A9020" t="n">
        <v>81755</v>
      </c>
      <c r="B9020" s="10" t="n">
        <v>5</v>
      </c>
      <c r="C9020" s="7" t="n">
        <v>35</v>
      </c>
      <c r="D9020" s="7" t="n">
        <v>0</v>
      </c>
      <c r="E9020" s="7" t="n">
        <v>0</v>
      </c>
      <c r="F9020" s="7" t="n">
        <v>1</v>
      </c>
      <c r="G9020" s="7" t="n">
        <v>2</v>
      </c>
      <c r="H9020" s="7" t="n">
        <v>1</v>
      </c>
      <c r="I9020" s="11" t="n">
        <f t="normal" ca="1">A10014</f>
        <v>0</v>
      </c>
    </row>
    <row r="9021" spans="1:8">
      <c r="A9021" t="s">
        <v>4</v>
      </c>
      <c r="B9021" s="4" t="s">
        <v>5</v>
      </c>
      <c r="C9021" s="4" t="s">
        <v>7</v>
      </c>
      <c r="D9021" s="4" t="s">
        <v>9</v>
      </c>
      <c r="E9021" s="4" t="s">
        <v>10</v>
      </c>
    </row>
    <row r="9022" spans="1:8">
      <c r="A9022" t="n">
        <v>81769</v>
      </c>
      <c r="B9022" s="25" t="n">
        <v>58</v>
      </c>
      <c r="C9022" s="7" t="n">
        <v>100</v>
      </c>
      <c r="D9022" s="7" t="n">
        <v>300</v>
      </c>
      <c r="E9022" s="7" t="n">
        <v>0.300000011920929</v>
      </c>
    </row>
    <row r="9023" spans="1:8">
      <c r="A9023" t="s">
        <v>4</v>
      </c>
      <c r="B9023" s="4" t="s">
        <v>5</v>
      </c>
      <c r="C9023" s="4" t="s">
        <v>7</v>
      </c>
      <c r="D9023" s="4" t="s">
        <v>9</v>
      </c>
    </row>
    <row r="9024" spans="1:8">
      <c r="A9024" t="n">
        <v>81777</v>
      </c>
      <c r="B9024" s="25" t="n">
        <v>58</v>
      </c>
      <c r="C9024" s="7" t="n">
        <v>255</v>
      </c>
      <c r="D9024" s="7" t="n">
        <v>0</v>
      </c>
    </row>
    <row r="9025" spans="1:9">
      <c r="A9025" t="s">
        <v>4</v>
      </c>
      <c r="B9025" s="4" t="s">
        <v>5</v>
      </c>
      <c r="C9025" s="4" t="s">
        <v>9</v>
      </c>
      <c r="D9025" s="4" t="s">
        <v>9</v>
      </c>
      <c r="E9025" s="4" t="s">
        <v>10</v>
      </c>
      <c r="F9025" s="4" t="s">
        <v>10</v>
      </c>
      <c r="G9025" s="4" t="s">
        <v>10</v>
      </c>
      <c r="H9025" s="4" t="s">
        <v>10</v>
      </c>
      <c r="I9025" s="4" t="s">
        <v>7</v>
      </c>
      <c r="J9025" s="4" t="s">
        <v>9</v>
      </c>
    </row>
    <row r="9026" spans="1:9">
      <c r="A9026" t="n">
        <v>81781</v>
      </c>
      <c r="B9026" s="66" t="n">
        <v>55</v>
      </c>
      <c r="C9026" s="7" t="n">
        <v>0</v>
      </c>
      <c r="D9026" s="7" t="n">
        <v>65533</v>
      </c>
      <c r="E9026" s="7" t="n">
        <v>5.46000003814697</v>
      </c>
      <c r="F9026" s="7" t="n">
        <v>0</v>
      </c>
      <c r="G9026" s="7" t="n">
        <v>-38.0699996948242</v>
      </c>
      <c r="H9026" s="7" t="n">
        <v>0.899999976158142</v>
      </c>
      <c r="I9026" s="7" t="n">
        <v>1</v>
      </c>
      <c r="J9026" s="7" t="n">
        <v>0</v>
      </c>
    </row>
    <row r="9027" spans="1:9">
      <c r="A9027" t="s">
        <v>4</v>
      </c>
      <c r="B9027" s="4" t="s">
        <v>5</v>
      </c>
      <c r="C9027" s="4" t="s">
        <v>9</v>
      </c>
      <c r="D9027" s="4" t="s">
        <v>7</v>
      </c>
    </row>
    <row r="9028" spans="1:9">
      <c r="A9028" t="n">
        <v>81805</v>
      </c>
      <c r="B9028" s="67" t="n">
        <v>56</v>
      </c>
      <c r="C9028" s="7" t="n">
        <v>0</v>
      </c>
      <c r="D9028" s="7" t="n">
        <v>0</v>
      </c>
    </row>
    <row r="9029" spans="1:9">
      <c r="A9029" t="s">
        <v>4</v>
      </c>
      <c r="B9029" s="4" t="s">
        <v>5</v>
      </c>
      <c r="C9029" s="4" t="s">
        <v>9</v>
      </c>
      <c r="D9029" s="4" t="s">
        <v>7</v>
      </c>
      <c r="E9029" s="4" t="s">
        <v>7</v>
      </c>
      <c r="F9029" s="4" t="s">
        <v>12</v>
      </c>
    </row>
    <row r="9030" spans="1:9">
      <c r="A9030" t="n">
        <v>81809</v>
      </c>
      <c r="B9030" s="48" t="n">
        <v>47</v>
      </c>
      <c r="C9030" s="7" t="n">
        <v>0</v>
      </c>
      <c r="D9030" s="7" t="n">
        <v>0</v>
      </c>
      <c r="E9030" s="7" t="n">
        <v>0</v>
      </c>
      <c r="F9030" s="7" t="s">
        <v>503</v>
      </c>
    </row>
    <row r="9031" spans="1:9">
      <c r="A9031" t="s">
        <v>4</v>
      </c>
      <c r="B9031" s="4" t="s">
        <v>5</v>
      </c>
      <c r="C9031" s="4" t="s">
        <v>7</v>
      </c>
      <c r="D9031" s="4" t="s">
        <v>9</v>
      </c>
      <c r="E9031" s="4" t="s">
        <v>7</v>
      </c>
    </row>
    <row r="9032" spans="1:9">
      <c r="A9032" t="n">
        <v>81827</v>
      </c>
      <c r="B9032" s="13" t="n">
        <v>49</v>
      </c>
      <c r="C9032" s="7" t="n">
        <v>1</v>
      </c>
      <c r="D9032" s="7" t="n">
        <v>4000</v>
      </c>
      <c r="E9032" s="7" t="n">
        <v>0</v>
      </c>
    </row>
    <row r="9033" spans="1:9">
      <c r="A9033" t="s">
        <v>4</v>
      </c>
      <c r="B9033" s="4" t="s">
        <v>5</v>
      </c>
      <c r="C9033" s="4" t="s">
        <v>7</v>
      </c>
      <c r="D9033" s="4" t="s">
        <v>9</v>
      </c>
      <c r="E9033" s="4" t="s">
        <v>10</v>
      </c>
    </row>
    <row r="9034" spans="1:9">
      <c r="A9034" t="n">
        <v>81832</v>
      </c>
      <c r="B9034" s="25" t="n">
        <v>58</v>
      </c>
      <c r="C9034" s="7" t="n">
        <v>0</v>
      </c>
      <c r="D9034" s="7" t="n">
        <v>1000</v>
      </c>
      <c r="E9034" s="7" t="n">
        <v>1</v>
      </c>
    </row>
    <row r="9035" spans="1:9">
      <c r="A9035" t="s">
        <v>4</v>
      </c>
      <c r="B9035" s="4" t="s">
        <v>5</v>
      </c>
      <c r="C9035" s="4" t="s">
        <v>7</v>
      </c>
      <c r="D9035" s="4" t="s">
        <v>9</v>
      </c>
    </row>
    <row r="9036" spans="1:9">
      <c r="A9036" t="n">
        <v>81840</v>
      </c>
      <c r="B9036" s="25" t="n">
        <v>58</v>
      </c>
      <c r="C9036" s="7" t="n">
        <v>255</v>
      </c>
      <c r="D9036" s="7" t="n">
        <v>0</v>
      </c>
    </row>
    <row r="9037" spans="1:9">
      <c r="A9037" t="s">
        <v>4</v>
      </c>
      <c r="B9037" s="4" t="s">
        <v>5</v>
      </c>
      <c r="C9037" s="4" t="s">
        <v>9</v>
      </c>
      <c r="D9037" s="4" t="s">
        <v>7</v>
      </c>
      <c r="E9037" s="4" t="s">
        <v>12</v>
      </c>
      <c r="F9037" s="4" t="s">
        <v>10</v>
      </c>
      <c r="G9037" s="4" t="s">
        <v>10</v>
      </c>
      <c r="H9037" s="4" t="s">
        <v>10</v>
      </c>
    </row>
    <row r="9038" spans="1:9">
      <c r="A9038" t="n">
        <v>81844</v>
      </c>
      <c r="B9038" s="45" t="n">
        <v>48</v>
      </c>
      <c r="C9038" s="7" t="n">
        <v>0</v>
      </c>
      <c r="D9038" s="7" t="n">
        <v>0</v>
      </c>
      <c r="E9038" s="7" t="s">
        <v>178</v>
      </c>
      <c r="F9038" s="7" t="n">
        <v>-1</v>
      </c>
      <c r="G9038" s="7" t="n">
        <v>1</v>
      </c>
      <c r="H9038" s="7" t="n">
        <v>1.40129846432482e-45</v>
      </c>
    </row>
    <row r="9039" spans="1:9">
      <c r="A9039" t="s">
        <v>4</v>
      </c>
      <c r="B9039" s="4" t="s">
        <v>5</v>
      </c>
      <c r="C9039" s="4" t="s">
        <v>9</v>
      </c>
      <c r="D9039" s="4" t="s">
        <v>10</v>
      </c>
      <c r="E9039" s="4" t="s">
        <v>10</v>
      </c>
      <c r="F9039" s="4" t="s">
        <v>10</v>
      </c>
      <c r="G9039" s="4" t="s">
        <v>10</v>
      </c>
    </row>
    <row r="9040" spans="1:9">
      <c r="A9040" t="n">
        <v>81868</v>
      </c>
      <c r="B9040" s="42" t="n">
        <v>46</v>
      </c>
      <c r="C9040" s="7" t="n">
        <v>0</v>
      </c>
      <c r="D9040" s="7" t="n">
        <v>7.05000019073486</v>
      </c>
      <c r="E9040" s="7" t="n">
        <v>0</v>
      </c>
      <c r="F9040" s="7" t="n">
        <v>-38.0699996948242</v>
      </c>
      <c r="G9040" s="7" t="n">
        <v>90</v>
      </c>
    </row>
    <row r="9041" spans="1:10">
      <c r="A9041" t="s">
        <v>4</v>
      </c>
      <c r="B9041" s="4" t="s">
        <v>5</v>
      </c>
      <c r="C9041" s="4" t="s">
        <v>7</v>
      </c>
      <c r="D9041" s="4" t="s">
        <v>9</v>
      </c>
      <c r="E9041" s="4" t="s">
        <v>12</v>
      </c>
      <c r="F9041" s="4" t="s">
        <v>12</v>
      </c>
      <c r="G9041" s="4" t="s">
        <v>12</v>
      </c>
      <c r="H9041" s="4" t="s">
        <v>12</v>
      </c>
    </row>
    <row r="9042" spans="1:10">
      <c r="A9042" t="n">
        <v>81887</v>
      </c>
      <c r="B9042" s="30" t="n">
        <v>51</v>
      </c>
      <c r="C9042" s="7" t="n">
        <v>3</v>
      </c>
      <c r="D9042" s="7" t="n">
        <v>0</v>
      </c>
      <c r="E9042" s="7" t="s">
        <v>677</v>
      </c>
      <c r="F9042" s="7" t="s">
        <v>760</v>
      </c>
      <c r="G9042" s="7" t="s">
        <v>245</v>
      </c>
      <c r="H9042" s="7" t="s">
        <v>246</v>
      </c>
    </row>
    <row r="9043" spans="1:10">
      <c r="A9043" t="s">
        <v>4</v>
      </c>
      <c r="B9043" s="4" t="s">
        <v>5</v>
      </c>
      <c r="C9043" s="4" t="s">
        <v>9</v>
      </c>
    </row>
    <row r="9044" spans="1:10">
      <c r="A9044" t="n">
        <v>81908</v>
      </c>
      <c r="B9044" s="26" t="n">
        <v>16</v>
      </c>
      <c r="C9044" s="7" t="n">
        <v>1000</v>
      </c>
    </row>
    <row r="9045" spans="1:10">
      <c r="A9045" t="s">
        <v>4</v>
      </c>
      <c r="B9045" s="4" t="s">
        <v>5</v>
      </c>
      <c r="C9045" s="4" t="s">
        <v>12</v>
      </c>
      <c r="D9045" s="4" t="s">
        <v>12</v>
      </c>
    </row>
    <row r="9046" spans="1:10">
      <c r="A9046" t="n">
        <v>81911</v>
      </c>
      <c r="B9046" s="61" t="n">
        <v>70</v>
      </c>
      <c r="C9046" s="7" t="s">
        <v>36</v>
      </c>
      <c r="D9046" s="7" t="s">
        <v>259</v>
      </c>
    </row>
    <row r="9047" spans="1:10">
      <c r="A9047" t="s">
        <v>4</v>
      </c>
      <c r="B9047" s="4" t="s">
        <v>5</v>
      </c>
      <c r="C9047" s="4" t="s">
        <v>9</v>
      </c>
    </row>
    <row r="9048" spans="1:10">
      <c r="A9048" t="n">
        <v>81925</v>
      </c>
      <c r="B9048" s="26" t="n">
        <v>16</v>
      </c>
      <c r="C9048" s="7" t="n">
        <v>2000</v>
      </c>
    </row>
    <row r="9049" spans="1:10">
      <c r="A9049" t="s">
        <v>4</v>
      </c>
      <c r="B9049" s="4" t="s">
        <v>5</v>
      </c>
      <c r="C9049" s="4" t="s">
        <v>7</v>
      </c>
      <c r="D9049" s="4" t="s">
        <v>7</v>
      </c>
      <c r="E9049" s="4" t="s">
        <v>10</v>
      </c>
      <c r="F9049" s="4" t="s">
        <v>10</v>
      </c>
      <c r="G9049" s="4" t="s">
        <v>10</v>
      </c>
      <c r="H9049" s="4" t="s">
        <v>9</v>
      </c>
    </row>
    <row r="9050" spans="1:10">
      <c r="A9050" t="n">
        <v>81928</v>
      </c>
      <c r="B9050" s="55" t="n">
        <v>45</v>
      </c>
      <c r="C9050" s="7" t="n">
        <v>2</v>
      </c>
      <c r="D9050" s="7" t="n">
        <v>3</v>
      </c>
      <c r="E9050" s="7" t="n">
        <v>8.5</v>
      </c>
      <c r="F9050" s="7" t="n">
        <v>1.25999999046326</v>
      </c>
      <c r="G9050" s="7" t="n">
        <v>-38.2900009155273</v>
      </c>
      <c r="H9050" s="7" t="n">
        <v>0</v>
      </c>
    </row>
    <row r="9051" spans="1:10">
      <c r="A9051" t="s">
        <v>4</v>
      </c>
      <c r="B9051" s="4" t="s">
        <v>5</v>
      </c>
      <c r="C9051" s="4" t="s">
        <v>7</v>
      </c>
      <c r="D9051" s="4" t="s">
        <v>7</v>
      </c>
      <c r="E9051" s="4" t="s">
        <v>10</v>
      </c>
      <c r="F9051" s="4" t="s">
        <v>10</v>
      </c>
      <c r="G9051" s="4" t="s">
        <v>10</v>
      </c>
      <c r="H9051" s="4" t="s">
        <v>9</v>
      </c>
    </row>
    <row r="9052" spans="1:10">
      <c r="A9052" t="n">
        <v>81945</v>
      </c>
      <c r="B9052" s="55" t="n">
        <v>45</v>
      </c>
      <c r="C9052" s="7" t="n">
        <v>2</v>
      </c>
      <c r="D9052" s="7" t="n">
        <v>3</v>
      </c>
      <c r="E9052" s="7" t="n">
        <v>9</v>
      </c>
      <c r="F9052" s="7" t="n">
        <v>1.25999999046326</v>
      </c>
      <c r="G9052" s="7" t="n">
        <v>-38.2900009155273</v>
      </c>
      <c r="H9052" s="7" t="n">
        <v>3000</v>
      </c>
    </row>
    <row r="9053" spans="1:10">
      <c r="A9053" t="s">
        <v>4</v>
      </c>
      <c r="B9053" s="4" t="s">
        <v>5</v>
      </c>
      <c r="C9053" s="4" t="s">
        <v>7</v>
      </c>
      <c r="D9053" s="4" t="s">
        <v>7</v>
      </c>
      <c r="E9053" s="4" t="s">
        <v>10</v>
      </c>
      <c r="F9053" s="4" t="s">
        <v>10</v>
      </c>
      <c r="G9053" s="4" t="s">
        <v>10</v>
      </c>
      <c r="H9053" s="4" t="s">
        <v>9</v>
      </c>
      <c r="I9053" s="4" t="s">
        <v>7</v>
      </c>
    </row>
    <row r="9054" spans="1:10">
      <c r="A9054" t="n">
        <v>81962</v>
      </c>
      <c r="B9054" s="55" t="n">
        <v>45</v>
      </c>
      <c r="C9054" s="7" t="n">
        <v>4</v>
      </c>
      <c r="D9054" s="7" t="n">
        <v>3</v>
      </c>
      <c r="E9054" s="7" t="n">
        <v>5.09999990463257</v>
      </c>
      <c r="F9054" s="7" t="n">
        <v>98.7399978637695</v>
      </c>
      <c r="G9054" s="7" t="n">
        <v>0</v>
      </c>
      <c r="H9054" s="7" t="n">
        <v>0</v>
      </c>
      <c r="I9054" s="7" t="n">
        <v>1</v>
      </c>
    </row>
    <row r="9055" spans="1:10">
      <c r="A9055" t="s">
        <v>4</v>
      </c>
      <c r="B9055" s="4" t="s">
        <v>5</v>
      </c>
      <c r="C9055" s="4" t="s">
        <v>7</v>
      </c>
      <c r="D9055" s="4" t="s">
        <v>7</v>
      </c>
      <c r="E9055" s="4" t="s">
        <v>10</v>
      </c>
      <c r="F9055" s="4" t="s">
        <v>9</v>
      </c>
    </row>
    <row r="9056" spans="1:10">
      <c r="A9056" t="n">
        <v>81980</v>
      </c>
      <c r="B9056" s="55" t="n">
        <v>45</v>
      </c>
      <c r="C9056" s="7" t="n">
        <v>5</v>
      </c>
      <c r="D9056" s="7" t="n">
        <v>3</v>
      </c>
      <c r="E9056" s="7" t="n">
        <v>2.40000009536743</v>
      </c>
      <c r="F9056" s="7" t="n">
        <v>0</v>
      </c>
    </row>
    <row r="9057" spans="1:9">
      <c r="A9057" t="s">
        <v>4</v>
      </c>
      <c r="B9057" s="4" t="s">
        <v>5</v>
      </c>
      <c r="C9057" s="4" t="s">
        <v>7</v>
      </c>
      <c r="D9057" s="4" t="s">
        <v>7</v>
      </c>
      <c r="E9057" s="4" t="s">
        <v>10</v>
      </c>
      <c r="F9057" s="4" t="s">
        <v>9</v>
      </c>
    </row>
    <row r="9058" spans="1:9">
      <c r="A9058" t="n">
        <v>81989</v>
      </c>
      <c r="B9058" s="55" t="n">
        <v>45</v>
      </c>
      <c r="C9058" s="7" t="n">
        <v>11</v>
      </c>
      <c r="D9058" s="7" t="n">
        <v>3</v>
      </c>
      <c r="E9058" s="7" t="n">
        <v>40</v>
      </c>
      <c r="F9058" s="7" t="n">
        <v>0</v>
      </c>
    </row>
    <row r="9059" spans="1:9">
      <c r="A9059" t="s">
        <v>4</v>
      </c>
      <c r="B9059" s="4" t="s">
        <v>5</v>
      </c>
      <c r="C9059" s="4" t="s">
        <v>9</v>
      </c>
      <c r="D9059" s="4" t="s">
        <v>9</v>
      </c>
      <c r="E9059" s="4" t="s">
        <v>10</v>
      </c>
      <c r="F9059" s="4" t="s">
        <v>10</v>
      </c>
      <c r="G9059" s="4" t="s">
        <v>10</v>
      </c>
      <c r="H9059" s="4" t="s">
        <v>10</v>
      </c>
      <c r="I9059" s="4" t="s">
        <v>7</v>
      </c>
      <c r="J9059" s="4" t="s">
        <v>9</v>
      </c>
    </row>
    <row r="9060" spans="1:9">
      <c r="A9060" t="n">
        <v>81998</v>
      </c>
      <c r="B9060" s="66" t="n">
        <v>55</v>
      </c>
      <c r="C9060" s="7" t="n">
        <v>0</v>
      </c>
      <c r="D9060" s="7" t="n">
        <v>65024</v>
      </c>
      <c r="E9060" s="7" t="n">
        <v>0</v>
      </c>
      <c r="F9060" s="7" t="n">
        <v>0</v>
      </c>
      <c r="G9060" s="7" t="n">
        <v>2</v>
      </c>
      <c r="H9060" s="7" t="n">
        <v>0.899999976158142</v>
      </c>
      <c r="I9060" s="7" t="n">
        <v>1</v>
      </c>
      <c r="J9060" s="7" t="n">
        <v>0</v>
      </c>
    </row>
    <row r="9061" spans="1:9">
      <c r="A9061" t="s">
        <v>4</v>
      </c>
      <c r="B9061" s="4" t="s">
        <v>5</v>
      </c>
      <c r="C9061" s="4" t="s">
        <v>7</v>
      </c>
    </row>
    <row r="9062" spans="1:9">
      <c r="A9062" t="n">
        <v>82022</v>
      </c>
      <c r="B9062" s="54" t="n">
        <v>116</v>
      </c>
      <c r="C9062" s="7" t="n">
        <v>0</v>
      </c>
    </row>
    <row r="9063" spans="1:9">
      <c r="A9063" t="s">
        <v>4</v>
      </c>
      <c r="B9063" s="4" t="s">
        <v>5</v>
      </c>
      <c r="C9063" s="4" t="s">
        <v>7</v>
      </c>
      <c r="D9063" s="4" t="s">
        <v>9</v>
      </c>
    </row>
    <row r="9064" spans="1:9">
      <c r="A9064" t="n">
        <v>82024</v>
      </c>
      <c r="B9064" s="54" t="n">
        <v>116</v>
      </c>
      <c r="C9064" s="7" t="n">
        <v>2</v>
      </c>
      <c r="D9064" s="7" t="n">
        <v>1</v>
      </c>
    </row>
    <row r="9065" spans="1:9">
      <c r="A9065" t="s">
        <v>4</v>
      </c>
      <c r="B9065" s="4" t="s">
        <v>5</v>
      </c>
      <c r="C9065" s="4" t="s">
        <v>7</v>
      </c>
      <c r="D9065" s="4" t="s">
        <v>11</v>
      </c>
    </row>
    <row r="9066" spans="1:9">
      <c r="A9066" t="n">
        <v>82028</v>
      </c>
      <c r="B9066" s="54" t="n">
        <v>116</v>
      </c>
      <c r="C9066" s="7" t="n">
        <v>5</v>
      </c>
      <c r="D9066" s="7" t="n">
        <v>1101004800</v>
      </c>
    </row>
    <row r="9067" spans="1:9">
      <c r="A9067" t="s">
        <v>4</v>
      </c>
      <c r="B9067" s="4" t="s">
        <v>5</v>
      </c>
      <c r="C9067" s="4" t="s">
        <v>7</v>
      </c>
      <c r="D9067" s="4" t="s">
        <v>9</v>
      </c>
    </row>
    <row r="9068" spans="1:9">
      <c r="A9068" t="n">
        <v>82034</v>
      </c>
      <c r="B9068" s="54" t="n">
        <v>116</v>
      </c>
      <c r="C9068" s="7" t="n">
        <v>6</v>
      </c>
      <c r="D9068" s="7" t="n">
        <v>1</v>
      </c>
    </row>
    <row r="9069" spans="1:9">
      <c r="A9069" t="s">
        <v>4</v>
      </c>
      <c r="B9069" s="4" t="s">
        <v>5</v>
      </c>
      <c r="C9069" s="4" t="s">
        <v>7</v>
      </c>
      <c r="D9069" s="4" t="s">
        <v>9</v>
      </c>
      <c r="E9069" s="4" t="s">
        <v>10</v>
      </c>
    </row>
    <row r="9070" spans="1:9">
      <c r="A9070" t="n">
        <v>82038</v>
      </c>
      <c r="B9070" s="25" t="n">
        <v>58</v>
      </c>
      <c r="C9070" s="7" t="n">
        <v>100</v>
      </c>
      <c r="D9070" s="7" t="n">
        <v>1000</v>
      </c>
      <c r="E9070" s="7" t="n">
        <v>1</v>
      </c>
    </row>
    <row r="9071" spans="1:9">
      <c r="A9071" t="s">
        <v>4</v>
      </c>
      <c r="B9071" s="4" t="s">
        <v>5</v>
      </c>
      <c r="C9071" s="4" t="s">
        <v>7</v>
      </c>
      <c r="D9071" s="4" t="s">
        <v>9</v>
      </c>
    </row>
    <row r="9072" spans="1:9">
      <c r="A9072" t="n">
        <v>82046</v>
      </c>
      <c r="B9072" s="25" t="n">
        <v>58</v>
      </c>
      <c r="C9072" s="7" t="n">
        <v>255</v>
      </c>
      <c r="D9072" s="7" t="n">
        <v>0</v>
      </c>
    </row>
    <row r="9073" spans="1:10">
      <c r="A9073" t="s">
        <v>4</v>
      </c>
      <c r="B9073" s="4" t="s">
        <v>5</v>
      </c>
      <c r="C9073" s="4" t="s">
        <v>9</v>
      </c>
      <c r="D9073" s="4" t="s">
        <v>7</v>
      </c>
    </row>
    <row r="9074" spans="1:10">
      <c r="A9074" t="n">
        <v>82050</v>
      </c>
      <c r="B9074" s="67" t="n">
        <v>56</v>
      </c>
      <c r="C9074" s="7" t="n">
        <v>0</v>
      </c>
      <c r="D9074" s="7" t="n">
        <v>0</v>
      </c>
    </row>
    <row r="9075" spans="1:10">
      <c r="A9075" t="s">
        <v>4</v>
      </c>
      <c r="B9075" s="4" t="s">
        <v>5</v>
      </c>
      <c r="C9075" s="4" t="s">
        <v>7</v>
      </c>
      <c r="D9075" s="4" t="s">
        <v>9</v>
      </c>
    </row>
    <row r="9076" spans="1:10">
      <c r="A9076" t="n">
        <v>82054</v>
      </c>
      <c r="B9076" s="55" t="n">
        <v>45</v>
      </c>
      <c r="C9076" s="7" t="n">
        <v>7</v>
      </c>
      <c r="D9076" s="7" t="n">
        <v>255</v>
      </c>
    </row>
    <row r="9077" spans="1:10">
      <c r="A9077" t="s">
        <v>4</v>
      </c>
      <c r="B9077" s="4" t="s">
        <v>5</v>
      </c>
      <c r="C9077" s="4" t="s">
        <v>7</v>
      </c>
      <c r="D9077" s="4" t="s">
        <v>9</v>
      </c>
      <c r="E9077" s="4" t="s">
        <v>12</v>
      </c>
      <c r="F9077" s="4" t="s">
        <v>12</v>
      </c>
      <c r="G9077" s="4" t="s">
        <v>12</v>
      </c>
      <c r="H9077" s="4" t="s">
        <v>12</v>
      </c>
    </row>
    <row r="9078" spans="1:10">
      <c r="A9078" t="n">
        <v>82058</v>
      </c>
      <c r="B9078" s="30" t="n">
        <v>51</v>
      </c>
      <c r="C9078" s="7" t="n">
        <v>3</v>
      </c>
      <c r="D9078" s="7" t="n">
        <v>0</v>
      </c>
      <c r="E9078" s="7" t="s">
        <v>264</v>
      </c>
      <c r="F9078" s="7" t="s">
        <v>246</v>
      </c>
      <c r="G9078" s="7" t="s">
        <v>245</v>
      </c>
      <c r="H9078" s="7" t="s">
        <v>246</v>
      </c>
    </row>
    <row r="9079" spans="1:10">
      <c r="A9079" t="s">
        <v>4</v>
      </c>
      <c r="B9079" s="4" t="s">
        <v>5</v>
      </c>
      <c r="C9079" s="4" t="s">
        <v>9</v>
      </c>
      <c r="D9079" s="4" t="s">
        <v>9</v>
      </c>
      <c r="E9079" s="4" t="s">
        <v>9</v>
      </c>
    </row>
    <row r="9080" spans="1:10">
      <c r="A9080" t="n">
        <v>82071</v>
      </c>
      <c r="B9080" s="63" t="n">
        <v>61</v>
      </c>
      <c r="C9080" s="7" t="n">
        <v>0</v>
      </c>
      <c r="D9080" s="7" t="n">
        <v>27</v>
      </c>
      <c r="E9080" s="7" t="n">
        <v>1000</v>
      </c>
    </row>
    <row r="9081" spans="1:10">
      <c r="A9081" t="s">
        <v>4</v>
      </c>
      <c r="B9081" s="4" t="s">
        <v>5</v>
      </c>
      <c r="C9081" s="4" t="s">
        <v>9</v>
      </c>
      <c r="D9081" s="4" t="s">
        <v>9</v>
      </c>
      <c r="E9081" s="4" t="s">
        <v>9</v>
      </c>
    </row>
    <row r="9082" spans="1:10">
      <c r="A9082" t="n">
        <v>82078</v>
      </c>
      <c r="B9082" s="63" t="n">
        <v>61</v>
      </c>
      <c r="C9082" s="7" t="n">
        <v>27</v>
      </c>
      <c r="D9082" s="7" t="n">
        <v>0</v>
      </c>
      <c r="E9082" s="7" t="n">
        <v>1000</v>
      </c>
    </row>
    <row r="9083" spans="1:10">
      <c r="A9083" t="s">
        <v>4</v>
      </c>
      <c r="B9083" s="4" t="s">
        <v>5</v>
      </c>
      <c r="C9083" s="4" t="s">
        <v>7</v>
      </c>
      <c r="D9083" s="4" t="s">
        <v>9</v>
      </c>
      <c r="E9083" s="4" t="s">
        <v>9</v>
      </c>
      <c r="F9083" s="4" t="s">
        <v>7</v>
      </c>
    </row>
    <row r="9084" spans="1:10">
      <c r="A9084" t="n">
        <v>82085</v>
      </c>
      <c r="B9084" s="35" t="n">
        <v>25</v>
      </c>
      <c r="C9084" s="7" t="n">
        <v>1</v>
      </c>
      <c r="D9084" s="7" t="n">
        <v>950</v>
      </c>
      <c r="E9084" s="7" t="n">
        <v>120</v>
      </c>
      <c r="F9084" s="7" t="n">
        <v>0</v>
      </c>
    </row>
    <row r="9085" spans="1:10">
      <c r="A9085" t="s">
        <v>4</v>
      </c>
      <c r="B9085" s="4" t="s">
        <v>5</v>
      </c>
      <c r="C9085" s="4" t="s">
        <v>12</v>
      </c>
      <c r="D9085" s="4" t="s">
        <v>9</v>
      </c>
    </row>
    <row r="9086" spans="1:10">
      <c r="A9086" t="n">
        <v>82092</v>
      </c>
      <c r="B9086" s="34" t="n">
        <v>29</v>
      </c>
      <c r="C9086" s="7" t="s">
        <v>904</v>
      </c>
      <c r="D9086" s="7" t="n">
        <v>65533</v>
      </c>
    </row>
    <row r="9087" spans="1:10">
      <c r="A9087" t="s">
        <v>4</v>
      </c>
      <c r="B9087" s="4" t="s">
        <v>5</v>
      </c>
      <c r="C9087" s="4" t="s">
        <v>7</v>
      </c>
      <c r="D9087" s="4" t="s">
        <v>9</v>
      </c>
      <c r="E9087" s="4" t="s">
        <v>12</v>
      </c>
    </row>
    <row r="9088" spans="1:10">
      <c r="A9088" t="n">
        <v>82116</v>
      </c>
      <c r="B9088" s="30" t="n">
        <v>51</v>
      </c>
      <c r="C9088" s="7" t="n">
        <v>4</v>
      </c>
      <c r="D9088" s="7" t="n">
        <v>27</v>
      </c>
      <c r="E9088" s="7" t="s">
        <v>87</v>
      </c>
    </row>
    <row r="9089" spans="1:8">
      <c r="A9089" t="s">
        <v>4</v>
      </c>
      <c r="B9089" s="4" t="s">
        <v>5</v>
      </c>
      <c r="C9089" s="4" t="s">
        <v>9</v>
      </c>
    </row>
    <row r="9090" spans="1:8">
      <c r="A9090" t="n">
        <v>82129</v>
      </c>
      <c r="B9090" s="26" t="n">
        <v>16</v>
      </c>
      <c r="C9090" s="7" t="n">
        <v>0</v>
      </c>
    </row>
    <row r="9091" spans="1:8">
      <c r="A9091" t="s">
        <v>4</v>
      </c>
      <c r="B9091" s="4" t="s">
        <v>5</v>
      </c>
      <c r="C9091" s="4" t="s">
        <v>9</v>
      </c>
      <c r="D9091" s="4" t="s">
        <v>7</v>
      </c>
      <c r="E9091" s="4" t="s">
        <v>11</v>
      </c>
      <c r="F9091" s="4" t="s">
        <v>52</v>
      </c>
      <c r="G9091" s="4" t="s">
        <v>7</v>
      </c>
      <c r="H9091" s="4" t="s">
        <v>7</v>
      </c>
    </row>
    <row r="9092" spans="1:8">
      <c r="A9092" t="n">
        <v>82132</v>
      </c>
      <c r="B9092" s="31" t="n">
        <v>26</v>
      </c>
      <c r="C9092" s="7" t="n">
        <v>27</v>
      </c>
      <c r="D9092" s="7" t="n">
        <v>17</v>
      </c>
      <c r="E9092" s="7" t="n">
        <v>31439</v>
      </c>
      <c r="F9092" s="7" t="s">
        <v>905</v>
      </c>
      <c r="G9092" s="7" t="n">
        <v>2</v>
      </c>
      <c r="H9092" s="7" t="n">
        <v>0</v>
      </c>
    </row>
    <row r="9093" spans="1:8">
      <c r="A9093" t="s">
        <v>4</v>
      </c>
      <c r="B9093" s="4" t="s">
        <v>5</v>
      </c>
    </row>
    <row r="9094" spans="1:8">
      <c r="A9094" t="n">
        <v>82146</v>
      </c>
      <c r="B9094" s="32" t="n">
        <v>28</v>
      </c>
    </row>
    <row r="9095" spans="1:8">
      <c r="A9095" t="s">
        <v>4</v>
      </c>
      <c r="B9095" s="4" t="s">
        <v>5</v>
      </c>
      <c r="C9095" s="4" t="s">
        <v>12</v>
      </c>
      <c r="D9095" s="4" t="s">
        <v>9</v>
      </c>
    </row>
    <row r="9096" spans="1:8">
      <c r="A9096" t="n">
        <v>82147</v>
      </c>
      <c r="B9096" s="34" t="n">
        <v>29</v>
      </c>
      <c r="C9096" s="7" t="s">
        <v>13</v>
      </c>
      <c r="D9096" s="7" t="n">
        <v>65533</v>
      </c>
    </row>
    <row r="9097" spans="1:8">
      <c r="A9097" t="s">
        <v>4</v>
      </c>
      <c r="B9097" s="4" t="s">
        <v>5</v>
      </c>
      <c r="C9097" s="4" t="s">
        <v>9</v>
      </c>
      <c r="D9097" s="4" t="s">
        <v>7</v>
      </c>
    </row>
    <row r="9098" spans="1:8">
      <c r="A9098" t="n">
        <v>82151</v>
      </c>
      <c r="B9098" s="60" t="n">
        <v>89</v>
      </c>
      <c r="C9098" s="7" t="n">
        <v>65533</v>
      </c>
      <c r="D9098" s="7" t="n">
        <v>1</v>
      </c>
    </row>
    <row r="9099" spans="1:8">
      <c r="A9099" t="s">
        <v>4</v>
      </c>
      <c r="B9099" s="4" t="s">
        <v>5</v>
      </c>
      <c r="C9099" s="4" t="s">
        <v>7</v>
      </c>
      <c r="D9099" s="4" t="s">
        <v>9</v>
      </c>
      <c r="E9099" s="4" t="s">
        <v>9</v>
      </c>
      <c r="F9099" s="4" t="s">
        <v>7</v>
      </c>
    </row>
    <row r="9100" spans="1:8">
      <c r="A9100" t="n">
        <v>82155</v>
      </c>
      <c r="B9100" s="35" t="n">
        <v>25</v>
      </c>
      <c r="C9100" s="7" t="n">
        <v>1</v>
      </c>
      <c r="D9100" s="7" t="n">
        <v>65535</v>
      </c>
      <c r="E9100" s="7" t="n">
        <v>65535</v>
      </c>
      <c r="F9100" s="7" t="n">
        <v>0</v>
      </c>
    </row>
    <row r="9101" spans="1:8">
      <c r="A9101" t="s">
        <v>4</v>
      </c>
      <c r="B9101" s="4" t="s">
        <v>5</v>
      </c>
      <c r="C9101" s="4" t="s">
        <v>7</v>
      </c>
      <c r="D9101" s="4" t="s">
        <v>9</v>
      </c>
      <c r="E9101" s="4" t="s">
        <v>11</v>
      </c>
      <c r="F9101" s="4" t="s">
        <v>9</v>
      </c>
      <c r="G9101" s="4" t="s">
        <v>11</v>
      </c>
      <c r="H9101" s="4" t="s">
        <v>7</v>
      </c>
    </row>
    <row r="9102" spans="1:8">
      <c r="A9102" t="n">
        <v>82162</v>
      </c>
      <c r="B9102" s="13" t="n">
        <v>49</v>
      </c>
      <c r="C9102" s="7" t="n">
        <v>0</v>
      </c>
      <c r="D9102" s="7" t="n">
        <v>508</v>
      </c>
      <c r="E9102" s="7" t="n">
        <v>1065353216</v>
      </c>
      <c r="F9102" s="7" t="n">
        <v>0</v>
      </c>
      <c r="G9102" s="7" t="n">
        <v>0</v>
      </c>
      <c r="H9102" s="7" t="n">
        <v>0</v>
      </c>
    </row>
    <row r="9103" spans="1:8">
      <c r="A9103" t="s">
        <v>4</v>
      </c>
      <c r="B9103" s="4" t="s">
        <v>5</v>
      </c>
      <c r="C9103" s="4" t="s">
        <v>7</v>
      </c>
      <c r="D9103" s="4" t="s">
        <v>9</v>
      </c>
      <c r="E9103" s="4" t="s">
        <v>10</v>
      </c>
    </row>
    <row r="9104" spans="1:8">
      <c r="A9104" t="n">
        <v>82177</v>
      </c>
      <c r="B9104" s="25" t="n">
        <v>58</v>
      </c>
      <c r="C9104" s="7" t="n">
        <v>101</v>
      </c>
      <c r="D9104" s="7" t="n">
        <v>500</v>
      </c>
      <c r="E9104" s="7" t="n">
        <v>1</v>
      </c>
    </row>
    <row r="9105" spans="1:8">
      <c r="A9105" t="s">
        <v>4</v>
      </c>
      <c r="B9105" s="4" t="s">
        <v>5</v>
      </c>
      <c r="C9105" s="4" t="s">
        <v>7</v>
      </c>
      <c r="D9105" s="4" t="s">
        <v>9</v>
      </c>
    </row>
    <row r="9106" spans="1:8">
      <c r="A9106" t="n">
        <v>82185</v>
      </c>
      <c r="B9106" s="25" t="n">
        <v>58</v>
      </c>
      <c r="C9106" s="7" t="n">
        <v>254</v>
      </c>
      <c r="D9106" s="7" t="n">
        <v>0</v>
      </c>
    </row>
    <row r="9107" spans="1:8">
      <c r="A9107" t="s">
        <v>4</v>
      </c>
      <c r="B9107" s="4" t="s">
        <v>5</v>
      </c>
      <c r="C9107" s="4" t="s">
        <v>7</v>
      </c>
      <c r="D9107" s="4" t="s">
        <v>7</v>
      </c>
      <c r="E9107" s="4" t="s">
        <v>10</v>
      </c>
      <c r="F9107" s="4" t="s">
        <v>10</v>
      </c>
      <c r="G9107" s="4" t="s">
        <v>10</v>
      </c>
      <c r="H9107" s="4" t="s">
        <v>9</v>
      </c>
    </row>
    <row r="9108" spans="1:8">
      <c r="A9108" t="n">
        <v>82189</v>
      </c>
      <c r="B9108" s="55" t="n">
        <v>45</v>
      </c>
      <c r="C9108" s="7" t="n">
        <v>2</v>
      </c>
      <c r="D9108" s="7" t="n">
        <v>3</v>
      </c>
      <c r="E9108" s="7" t="n">
        <v>10.1999998092651</v>
      </c>
      <c r="F9108" s="7" t="n">
        <v>1.19000005722046</v>
      </c>
      <c r="G9108" s="7" t="n">
        <v>-38.6399993896484</v>
      </c>
      <c r="H9108" s="7" t="n">
        <v>0</v>
      </c>
    </row>
    <row r="9109" spans="1:8">
      <c r="A9109" t="s">
        <v>4</v>
      </c>
      <c r="B9109" s="4" t="s">
        <v>5</v>
      </c>
      <c r="C9109" s="4" t="s">
        <v>7</v>
      </c>
      <c r="D9109" s="4" t="s">
        <v>7</v>
      </c>
      <c r="E9109" s="4" t="s">
        <v>10</v>
      </c>
      <c r="F9109" s="4" t="s">
        <v>10</v>
      </c>
      <c r="G9109" s="4" t="s">
        <v>10</v>
      </c>
      <c r="H9109" s="4" t="s">
        <v>9</v>
      </c>
      <c r="I9109" s="4" t="s">
        <v>7</v>
      </c>
    </row>
    <row r="9110" spans="1:8">
      <c r="A9110" t="n">
        <v>82206</v>
      </c>
      <c r="B9110" s="55" t="n">
        <v>45</v>
      </c>
      <c r="C9110" s="7" t="n">
        <v>4</v>
      </c>
      <c r="D9110" s="7" t="n">
        <v>3</v>
      </c>
      <c r="E9110" s="7" t="n">
        <v>11.8599996566772</v>
      </c>
      <c r="F9110" s="7" t="n">
        <v>313.839996337891</v>
      </c>
      <c r="G9110" s="7" t="n">
        <v>0</v>
      </c>
      <c r="H9110" s="7" t="n">
        <v>0</v>
      </c>
      <c r="I9110" s="7" t="n">
        <v>1</v>
      </c>
    </row>
    <row r="9111" spans="1:8">
      <c r="A9111" t="s">
        <v>4</v>
      </c>
      <c r="B9111" s="4" t="s">
        <v>5</v>
      </c>
      <c r="C9111" s="4" t="s">
        <v>7</v>
      </c>
      <c r="D9111" s="4" t="s">
        <v>7</v>
      </c>
      <c r="E9111" s="4" t="s">
        <v>10</v>
      </c>
      <c r="F9111" s="4" t="s">
        <v>9</v>
      </c>
    </row>
    <row r="9112" spans="1:8">
      <c r="A9112" t="n">
        <v>82224</v>
      </c>
      <c r="B9112" s="55" t="n">
        <v>45</v>
      </c>
      <c r="C9112" s="7" t="n">
        <v>5</v>
      </c>
      <c r="D9112" s="7" t="n">
        <v>3</v>
      </c>
      <c r="E9112" s="7" t="n">
        <v>4</v>
      </c>
      <c r="F9112" s="7" t="n">
        <v>0</v>
      </c>
    </row>
    <row r="9113" spans="1:8">
      <c r="A9113" t="s">
        <v>4</v>
      </c>
      <c r="B9113" s="4" t="s">
        <v>5</v>
      </c>
      <c r="C9113" s="4" t="s">
        <v>7</v>
      </c>
      <c r="D9113" s="4" t="s">
        <v>7</v>
      </c>
      <c r="E9113" s="4" t="s">
        <v>10</v>
      </c>
      <c r="F9113" s="4" t="s">
        <v>9</v>
      </c>
    </row>
    <row r="9114" spans="1:8">
      <c r="A9114" t="n">
        <v>82233</v>
      </c>
      <c r="B9114" s="55" t="n">
        <v>45</v>
      </c>
      <c r="C9114" s="7" t="n">
        <v>11</v>
      </c>
      <c r="D9114" s="7" t="n">
        <v>3</v>
      </c>
      <c r="E9114" s="7" t="n">
        <v>40</v>
      </c>
      <c r="F9114" s="7" t="n">
        <v>0</v>
      </c>
    </row>
    <row r="9115" spans="1:8">
      <c r="A9115" t="s">
        <v>4</v>
      </c>
      <c r="B9115" s="4" t="s">
        <v>5</v>
      </c>
      <c r="C9115" s="4" t="s">
        <v>7</v>
      </c>
      <c r="D9115" s="4" t="s">
        <v>7</v>
      </c>
      <c r="E9115" s="4" t="s">
        <v>10</v>
      </c>
      <c r="F9115" s="4" t="s">
        <v>10</v>
      </c>
      <c r="G9115" s="4" t="s">
        <v>10</v>
      </c>
      <c r="H9115" s="4" t="s">
        <v>9</v>
      </c>
      <c r="I9115" s="4" t="s">
        <v>7</v>
      </c>
    </row>
    <row r="9116" spans="1:8">
      <c r="A9116" t="n">
        <v>82242</v>
      </c>
      <c r="B9116" s="55" t="n">
        <v>45</v>
      </c>
      <c r="C9116" s="7" t="n">
        <v>4</v>
      </c>
      <c r="D9116" s="7" t="n">
        <v>3</v>
      </c>
      <c r="E9116" s="7" t="n">
        <v>11.8599996566772</v>
      </c>
      <c r="F9116" s="7" t="n">
        <v>325.619995117188</v>
      </c>
      <c r="G9116" s="7" t="n">
        <v>0</v>
      </c>
      <c r="H9116" s="7" t="n">
        <v>5000</v>
      </c>
      <c r="I9116" s="7" t="n">
        <v>1</v>
      </c>
    </row>
    <row r="9117" spans="1:8">
      <c r="A9117" t="s">
        <v>4</v>
      </c>
      <c r="B9117" s="4" t="s">
        <v>5</v>
      </c>
      <c r="C9117" s="4" t="s">
        <v>7</v>
      </c>
      <c r="D9117" s="4" t="s">
        <v>9</v>
      </c>
    </row>
    <row r="9118" spans="1:8">
      <c r="A9118" t="n">
        <v>82260</v>
      </c>
      <c r="B9118" s="25" t="n">
        <v>58</v>
      </c>
      <c r="C9118" s="7" t="n">
        <v>255</v>
      </c>
      <c r="D9118" s="7" t="n">
        <v>0</v>
      </c>
    </row>
    <row r="9119" spans="1:8">
      <c r="A9119" t="s">
        <v>4</v>
      </c>
      <c r="B9119" s="4" t="s">
        <v>5</v>
      </c>
      <c r="C9119" s="4" t="s">
        <v>7</v>
      </c>
      <c r="D9119" s="4" t="s">
        <v>9</v>
      </c>
    </row>
    <row r="9120" spans="1:8">
      <c r="A9120" t="n">
        <v>82264</v>
      </c>
      <c r="B9120" s="55" t="n">
        <v>45</v>
      </c>
      <c r="C9120" s="7" t="n">
        <v>7</v>
      </c>
      <c r="D9120" s="7" t="n">
        <v>255</v>
      </c>
    </row>
    <row r="9121" spans="1:9">
      <c r="A9121" t="s">
        <v>4</v>
      </c>
      <c r="B9121" s="4" t="s">
        <v>5</v>
      </c>
      <c r="C9121" s="4" t="s">
        <v>7</v>
      </c>
      <c r="D9121" s="4" t="s">
        <v>9</v>
      </c>
      <c r="E9121" s="4" t="s">
        <v>10</v>
      </c>
    </row>
    <row r="9122" spans="1:9">
      <c r="A9122" t="n">
        <v>82268</v>
      </c>
      <c r="B9122" s="25" t="n">
        <v>58</v>
      </c>
      <c r="C9122" s="7" t="n">
        <v>101</v>
      </c>
      <c r="D9122" s="7" t="n">
        <v>500</v>
      </c>
      <c r="E9122" s="7" t="n">
        <v>1</v>
      </c>
    </row>
    <row r="9123" spans="1:9">
      <c r="A9123" t="s">
        <v>4</v>
      </c>
      <c r="B9123" s="4" t="s">
        <v>5</v>
      </c>
      <c r="C9123" s="4" t="s">
        <v>7</v>
      </c>
      <c r="D9123" s="4" t="s">
        <v>9</v>
      </c>
    </row>
    <row r="9124" spans="1:9">
      <c r="A9124" t="n">
        <v>82276</v>
      </c>
      <c r="B9124" s="25" t="n">
        <v>58</v>
      </c>
      <c r="C9124" s="7" t="n">
        <v>254</v>
      </c>
      <c r="D9124" s="7" t="n">
        <v>0</v>
      </c>
    </row>
    <row r="9125" spans="1:9">
      <c r="A9125" t="s">
        <v>4</v>
      </c>
      <c r="B9125" s="4" t="s">
        <v>5</v>
      </c>
      <c r="C9125" s="4" t="s">
        <v>7</v>
      </c>
      <c r="D9125" s="4" t="s">
        <v>7</v>
      </c>
      <c r="E9125" s="4" t="s">
        <v>10</v>
      </c>
      <c r="F9125" s="4" t="s">
        <v>10</v>
      </c>
      <c r="G9125" s="4" t="s">
        <v>10</v>
      </c>
      <c r="H9125" s="4" t="s">
        <v>9</v>
      </c>
    </row>
    <row r="9126" spans="1:9">
      <c r="A9126" t="n">
        <v>82280</v>
      </c>
      <c r="B9126" s="55" t="n">
        <v>45</v>
      </c>
      <c r="C9126" s="7" t="n">
        <v>2</v>
      </c>
      <c r="D9126" s="7" t="n">
        <v>3</v>
      </c>
      <c r="E9126" s="7" t="n">
        <v>16.9500007629395</v>
      </c>
      <c r="F9126" s="7" t="n">
        <v>1.51999998092651</v>
      </c>
      <c r="G9126" s="7" t="n">
        <v>-44.189998626709</v>
      </c>
      <c r="H9126" s="7" t="n">
        <v>0</v>
      </c>
    </row>
    <row r="9127" spans="1:9">
      <c r="A9127" t="s">
        <v>4</v>
      </c>
      <c r="B9127" s="4" t="s">
        <v>5</v>
      </c>
      <c r="C9127" s="4" t="s">
        <v>7</v>
      </c>
      <c r="D9127" s="4" t="s">
        <v>7</v>
      </c>
      <c r="E9127" s="4" t="s">
        <v>10</v>
      </c>
      <c r="F9127" s="4" t="s">
        <v>10</v>
      </c>
      <c r="G9127" s="4" t="s">
        <v>10</v>
      </c>
      <c r="H9127" s="4" t="s">
        <v>9</v>
      </c>
      <c r="I9127" s="4" t="s">
        <v>7</v>
      </c>
    </row>
    <row r="9128" spans="1:9">
      <c r="A9128" t="n">
        <v>82297</v>
      </c>
      <c r="B9128" s="55" t="n">
        <v>45</v>
      </c>
      <c r="C9128" s="7" t="n">
        <v>4</v>
      </c>
      <c r="D9128" s="7" t="n">
        <v>3</v>
      </c>
      <c r="E9128" s="7" t="n">
        <v>4.21999979019165</v>
      </c>
      <c r="F9128" s="7" t="n">
        <v>278.489990234375</v>
      </c>
      <c r="G9128" s="7" t="n">
        <v>0</v>
      </c>
      <c r="H9128" s="7" t="n">
        <v>0</v>
      </c>
      <c r="I9128" s="7" t="n">
        <v>1</v>
      </c>
    </row>
    <row r="9129" spans="1:9">
      <c r="A9129" t="s">
        <v>4</v>
      </c>
      <c r="B9129" s="4" t="s">
        <v>5</v>
      </c>
      <c r="C9129" s="4" t="s">
        <v>7</v>
      </c>
      <c r="D9129" s="4" t="s">
        <v>7</v>
      </c>
      <c r="E9129" s="4" t="s">
        <v>10</v>
      </c>
      <c r="F9129" s="4" t="s">
        <v>9</v>
      </c>
    </row>
    <row r="9130" spans="1:9">
      <c r="A9130" t="n">
        <v>82315</v>
      </c>
      <c r="B9130" s="55" t="n">
        <v>45</v>
      </c>
      <c r="C9130" s="7" t="n">
        <v>5</v>
      </c>
      <c r="D9130" s="7" t="n">
        <v>3</v>
      </c>
      <c r="E9130" s="7" t="n">
        <v>1.39999997615814</v>
      </c>
      <c r="F9130" s="7" t="n">
        <v>0</v>
      </c>
    </row>
    <row r="9131" spans="1:9">
      <c r="A9131" t="s">
        <v>4</v>
      </c>
      <c r="B9131" s="4" t="s">
        <v>5</v>
      </c>
      <c r="C9131" s="4" t="s">
        <v>7</v>
      </c>
      <c r="D9131" s="4" t="s">
        <v>7</v>
      </c>
      <c r="E9131" s="4" t="s">
        <v>10</v>
      </c>
      <c r="F9131" s="4" t="s">
        <v>9</v>
      </c>
    </row>
    <row r="9132" spans="1:9">
      <c r="A9132" t="n">
        <v>82324</v>
      </c>
      <c r="B9132" s="55" t="n">
        <v>45</v>
      </c>
      <c r="C9132" s="7" t="n">
        <v>11</v>
      </c>
      <c r="D9132" s="7" t="n">
        <v>3</v>
      </c>
      <c r="E9132" s="7" t="n">
        <v>40</v>
      </c>
      <c r="F9132" s="7" t="n">
        <v>0</v>
      </c>
    </row>
    <row r="9133" spans="1:9">
      <c r="A9133" t="s">
        <v>4</v>
      </c>
      <c r="B9133" s="4" t="s">
        <v>5</v>
      </c>
      <c r="C9133" s="4" t="s">
        <v>7</v>
      </c>
    </row>
    <row r="9134" spans="1:9">
      <c r="A9134" t="n">
        <v>82333</v>
      </c>
      <c r="B9134" s="54" t="n">
        <v>116</v>
      </c>
      <c r="C9134" s="7" t="n">
        <v>0</v>
      </c>
    </row>
    <row r="9135" spans="1:9">
      <c r="A9135" t="s">
        <v>4</v>
      </c>
      <c r="B9135" s="4" t="s">
        <v>5</v>
      </c>
      <c r="C9135" s="4" t="s">
        <v>7</v>
      </c>
      <c r="D9135" s="4" t="s">
        <v>9</v>
      </c>
    </row>
    <row r="9136" spans="1:9">
      <c r="A9136" t="n">
        <v>82335</v>
      </c>
      <c r="B9136" s="54" t="n">
        <v>116</v>
      </c>
      <c r="C9136" s="7" t="n">
        <v>2</v>
      </c>
      <c r="D9136" s="7" t="n">
        <v>1</v>
      </c>
    </row>
    <row r="9137" spans="1:9">
      <c r="A9137" t="s">
        <v>4</v>
      </c>
      <c r="B9137" s="4" t="s">
        <v>5</v>
      </c>
      <c r="C9137" s="4" t="s">
        <v>7</v>
      </c>
      <c r="D9137" s="4" t="s">
        <v>11</v>
      </c>
    </row>
    <row r="9138" spans="1:9">
      <c r="A9138" t="n">
        <v>82339</v>
      </c>
      <c r="B9138" s="54" t="n">
        <v>116</v>
      </c>
      <c r="C9138" s="7" t="n">
        <v>5</v>
      </c>
      <c r="D9138" s="7" t="n">
        <v>1077936128</v>
      </c>
    </row>
    <row r="9139" spans="1:9">
      <c r="A9139" t="s">
        <v>4</v>
      </c>
      <c r="B9139" s="4" t="s">
        <v>5</v>
      </c>
      <c r="C9139" s="4" t="s">
        <v>7</v>
      </c>
      <c r="D9139" s="4" t="s">
        <v>9</v>
      </c>
    </row>
    <row r="9140" spans="1:9">
      <c r="A9140" t="n">
        <v>82345</v>
      </c>
      <c r="B9140" s="54" t="n">
        <v>116</v>
      </c>
      <c r="C9140" s="7" t="n">
        <v>6</v>
      </c>
      <c r="D9140" s="7" t="n">
        <v>1</v>
      </c>
    </row>
    <row r="9141" spans="1:9">
      <c r="A9141" t="s">
        <v>4</v>
      </c>
      <c r="B9141" s="4" t="s">
        <v>5</v>
      </c>
      <c r="C9141" s="4" t="s">
        <v>7</v>
      </c>
      <c r="D9141" s="4" t="s">
        <v>9</v>
      </c>
    </row>
    <row r="9142" spans="1:9">
      <c r="A9142" t="n">
        <v>82349</v>
      </c>
      <c r="B9142" s="25" t="n">
        <v>58</v>
      </c>
      <c r="C9142" s="7" t="n">
        <v>255</v>
      </c>
      <c r="D9142" s="7" t="n">
        <v>0</v>
      </c>
    </row>
    <row r="9143" spans="1:9">
      <c r="A9143" t="s">
        <v>4</v>
      </c>
      <c r="B9143" s="4" t="s">
        <v>5</v>
      </c>
      <c r="C9143" s="4" t="s">
        <v>7</v>
      </c>
      <c r="D9143" s="4" t="s">
        <v>10</v>
      </c>
      <c r="E9143" s="4" t="s">
        <v>9</v>
      </c>
      <c r="F9143" s="4" t="s">
        <v>7</v>
      </c>
    </row>
    <row r="9144" spans="1:9">
      <c r="A9144" t="n">
        <v>82353</v>
      </c>
      <c r="B9144" s="13" t="n">
        <v>49</v>
      </c>
      <c r="C9144" s="7" t="n">
        <v>3</v>
      </c>
      <c r="D9144" s="7" t="n">
        <v>0.699999988079071</v>
      </c>
      <c r="E9144" s="7" t="n">
        <v>500</v>
      </c>
      <c r="F9144" s="7" t="n">
        <v>0</v>
      </c>
    </row>
    <row r="9145" spans="1:9">
      <c r="A9145" t="s">
        <v>4</v>
      </c>
      <c r="B9145" s="4" t="s">
        <v>5</v>
      </c>
      <c r="C9145" s="4" t="s">
        <v>7</v>
      </c>
      <c r="D9145" s="4" t="s">
        <v>9</v>
      </c>
      <c r="E9145" s="4" t="s">
        <v>12</v>
      </c>
    </row>
    <row r="9146" spans="1:9">
      <c r="A9146" t="n">
        <v>82362</v>
      </c>
      <c r="B9146" s="30" t="n">
        <v>51</v>
      </c>
      <c r="C9146" s="7" t="n">
        <v>4</v>
      </c>
      <c r="D9146" s="7" t="n">
        <v>27</v>
      </c>
      <c r="E9146" s="7" t="s">
        <v>87</v>
      </c>
    </row>
    <row r="9147" spans="1:9">
      <c r="A9147" t="s">
        <v>4</v>
      </c>
      <c r="B9147" s="4" t="s">
        <v>5</v>
      </c>
      <c r="C9147" s="4" t="s">
        <v>9</v>
      </c>
    </row>
    <row r="9148" spans="1:9">
      <c r="A9148" t="n">
        <v>82375</v>
      </c>
      <c r="B9148" s="26" t="n">
        <v>16</v>
      </c>
      <c r="C9148" s="7" t="n">
        <v>0</v>
      </c>
    </row>
    <row r="9149" spans="1:9">
      <c r="A9149" t="s">
        <v>4</v>
      </c>
      <c r="B9149" s="4" t="s">
        <v>5</v>
      </c>
      <c r="C9149" s="4" t="s">
        <v>9</v>
      </c>
      <c r="D9149" s="4" t="s">
        <v>7</v>
      </c>
      <c r="E9149" s="4" t="s">
        <v>11</v>
      </c>
      <c r="F9149" s="4" t="s">
        <v>52</v>
      </c>
      <c r="G9149" s="4" t="s">
        <v>7</v>
      </c>
      <c r="H9149" s="4" t="s">
        <v>7</v>
      </c>
      <c r="I9149" s="4" t="s">
        <v>7</v>
      </c>
      <c r="J9149" s="4" t="s">
        <v>11</v>
      </c>
      <c r="K9149" s="4" t="s">
        <v>52</v>
      </c>
      <c r="L9149" s="4" t="s">
        <v>7</v>
      </c>
      <c r="M9149" s="4" t="s">
        <v>7</v>
      </c>
    </row>
    <row r="9150" spans="1:9">
      <c r="A9150" t="n">
        <v>82378</v>
      </c>
      <c r="B9150" s="31" t="n">
        <v>26</v>
      </c>
      <c r="C9150" s="7" t="n">
        <v>27</v>
      </c>
      <c r="D9150" s="7" t="n">
        <v>17</v>
      </c>
      <c r="E9150" s="7" t="n">
        <v>31343</v>
      </c>
      <c r="F9150" s="7" t="s">
        <v>906</v>
      </c>
      <c r="G9150" s="7" t="n">
        <v>2</v>
      </c>
      <c r="H9150" s="7" t="n">
        <v>3</v>
      </c>
      <c r="I9150" s="7" t="n">
        <v>17</v>
      </c>
      <c r="J9150" s="7" t="n">
        <v>31344</v>
      </c>
      <c r="K9150" s="7" t="s">
        <v>907</v>
      </c>
      <c r="L9150" s="7" t="n">
        <v>2</v>
      </c>
      <c r="M9150" s="7" t="n">
        <v>0</v>
      </c>
    </row>
    <row r="9151" spans="1:9">
      <c r="A9151" t="s">
        <v>4</v>
      </c>
      <c r="B9151" s="4" t="s">
        <v>5</v>
      </c>
    </row>
    <row r="9152" spans="1:9">
      <c r="A9152" t="n">
        <v>82451</v>
      </c>
      <c r="B9152" s="32" t="n">
        <v>28</v>
      </c>
    </row>
    <row r="9153" spans="1:13">
      <c r="A9153" t="s">
        <v>4</v>
      </c>
      <c r="B9153" s="4" t="s">
        <v>5</v>
      </c>
      <c r="C9153" s="4" t="s">
        <v>7</v>
      </c>
      <c r="D9153" s="4" t="s">
        <v>9</v>
      </c>
      <c r="E9153" s="4" t="s">
        <v>10</v>
      </c>
    </row>
    <row r="9154" spans="1:13">
      <c r="A9154" t="n">
        <v>82452</v>
      </c>
      <c r="B9154" s="25" t="n">
        <v>58</v>
      </c>
      <c r="C9154" s="7" t="n">
        <v>101</v>
      </c>
      <c r="D9154" s="7" t="n">
        <v>500</v>
      </c>
      <c r="E9154" s="7" t="n">
        <v>1</v>
      </c>
    </row>
    <row r="9155" spans="1:13">
      <c r="A9155" t="s">
        <v>4</v>
      </c>
      <c r="B9155" s="4" t="s">
        <v>5</v>
      </c>
      <c r="C9155" s="4" t="s">
        <v>7</v>
      </c>
      <c r="D9155" s="4" t="s">
        <v>9</v>
      </c>
    </row>
    <row r="9156" spans="1:13">
      <c r="A9156" t="n">
        <v>82460</v>
      </c>
      <c r="B9156" s="25" t="n">
        <v>58</v>
      </c>
      <c r="C9156" s="7" t="n">
        <v>254</v>
      </c>
      <c r="D9156" s="7" t="n">
        <v>0</v>
      </c>
    </row>
    <row r="9157" spans="1:13">
      <c r="A9157" t="s">
        <v>4</v>
      </c>
      <c r="B9157" s="4" t="s">
        <v>5</v>
      </c>
      <c r="C9157" s="4" t="s">
        <v>7</v>
      </c>
      <c r="D9157" s="4" t="s">
        <v>7</v>
      </c>
      <c r="E9157" s="4" t="s">
        <v>10</v>
      </c>
      <c r="F9157" s="4" t="s">
        <v>10</v>
      </c>
      <c r="G9157" s="4" t="s">
        <v>10</v>
      </c>
      <c r="H9157" s="4" t="s">
        <v>9</v>
      </c>
    </row>
    <row r="9158" spans="1:13">
      <c r="A9158" t="n">
        <v>82464</v>
      </c>
      <c r="B9158" s="55" t="n">
        <v>45</v>
      </c>
      <c r="C9158" s="7" t="n">
        <v>2</v>
      </c>
      <c r="D9158" s="7" t="n">
        <v>3</v>
      </c>
      <c r="E9158" s="7" t="n">
        <v>8.47999954223633</v>
      </c>
      <c r="F9158" s="7" t="n">
        <v>1.79999995231628</v>
      </c>
      <c r="G9158" s="7" t="n">
        <v>-35.6699981689453</v>
      </c>
      <c r="H9158" s="7" t="n">
        <v>0</v>
      </c>
    </row>
    <row r="9159" spans="1:13">
      <c r="A9159" t="s">
        <v>4</v>
      </c>
      <c r="B9159" s="4" t="s">
        <v>5</v>
      </c>
      <c r="C9159" s="4" t="s">
        <v>7</v>
      </c>
      <c r="D9159" s="4" t="s">
        <v>7</v>
      </c>
      <c r="E9159" s="4" t="s">
        <v>10</v>
      </c>
      <c r="F9159" s="4" t="s">
        <v>10</v>
      </c>
      <c r="G9159" s="4" t="s">
        <v>10</v>
      </c>
      <c r="H9159" s="4" t="s">
        <v>9</v>
      </c>
      <c r="I9159" s="4" t="s">
        <v>7</v>
      </c>
    </row>
    <row r="9160" spans="1:13">
      <c r="A9160" t="n">
        <v>82481</v>
      </c>
      <c r="B9160" s="55" t="n">
        <v>45</v>
      </c>
      <c r="C9160" s="7" t="n">
        <v>4</v>
      </c>
      <c r="D9160" s="7" t="n">
        <v>3</v>
      </c>
      <c r="E9160" s="7" t="n">
        <v>9.77999973297119</v>
      </c>
      <c r="F9160" s="7" t="n">
        <v>324.589996337891</v>
      </c>
      <c r="G9160" s="7" t="n">
        <v>0</v>
      </c>
      <c r="H9160" s="7" t="n">
        <v>0</v>
      </c>
      <c r="I9160" s="7" t="n">
        <v>1</v>
      </c>
    </row>
    <row r="9161" spans="1:13">
      <c r="A9161" t="s">
        <v>4</v>
      </c>
      <c r="B9161" s="4" t="s">
        <v>5</v>
      </c>
      <c r="C9161" s="4" t="s">
        <v>7</v>
      </c>
      <c r="D9161" s="4" t="s">
        <v>7</v>
      </c>
      <c r="E9161" s="4" t="s">
        <v>10</v>
      </c>
      <c r="F9161" s="4" t="s">
        <v>9</v>
      </c>
    </row>
    <row r="9162" spans="1:13">
      <c r="A9162" t="n">
        <v>82499</v>
      </c>
      <c r="B9162" s="55" t="n">
        <v>45</v>
      </c>
      <c r="C9162" s="7" t="n">
        <v>5</v>
      </c>
      <c r="D9162" s="7" t="n">
        <v>3</v>
      </c>
      <c r="E9162" s="7" t="n">
        <v>1.39999997615814</v>
      </c>
      <c r="F9162" s="7" t="n">
        <v>0</v>
      </c>
    </row>
    <row r="9163" spans="1:13">
      <c r="A9163" t="s">
        <v>4</v>
      </c>
      <c r="B9163" s="4" t="s">
        <v>5</v>
      </c>
      <c r="C9163" s="4" t="s">
        <v>7</v>
      </c>
      <c r="D9163" s="4" t="s">
        <v>7</v>
      </c>
      <c r="E9163" s="4" t="s">
        <v>10</v>
      </c>
      <c r="F9163" s="4" t="s">
        <v>9</v>
      </c>
    </row>
    <row r="9164" spans="1:13">
      <c r="A9164" t="n">
        <v>82508</v>
      </c>
      <c r="B9164" s="55" t="n">
        <v>45</v>
      </c>
      <c r="C9164" s="7" t="n">
        <v>11</v>
      </c>
      <c r="D9164" s="7" t="n">
        <v>3</v>
      </c>
      <c r="E9164" s="7" t="n">
        <v>40</v>
      </c>
      <c r="F9164" s="7" t="n">
        <v>0</v>
      </c>
    </row>
    <row r="9165" spans="1:13">
      <c r="A9165" t="s">
        <v>4</v>
      </c>
      <c r="B9165" s="4" t="s">
        <v>5</v>
      </c>
      <c r="C9165" s="4" t="s">
        <v>7</v>
      </c>
      <c r="D9165" s="4" t="s">
        <v>7</v>
      </c>
      <c r="E9165" s="4" t="s">
        <v>10</v>
      </c>
      <c r="F9165" s="4" t="s">
        <v>10</v>
      </c>
      <c r="G9165" s="4" t="s">
        <v>10</v>
      </c>
      <c r="H9165" s="4" t="s">
        <v>9</v>
      </c>
    </row>
    <row r="9166" spans="1:13">
      <c r="A9166" t="n">
        <v>82517</v>
      </c>
      <c r="B9166" s="55" t="n">
        <v>45</v>
      </c>
      <c r="C9166" s="7" t="n">
        <v>2</v>
      </c>
      <c r="D9166" s="7" t="n">
        <v>3</v>
      </c>
      <c r="E9166" s="7" t="n">
        <v>9.44999980926514</v>
      </c>
      <c r="F9166" s="7" t="n">
        <v>1.55999994277954</v>
      </c>
      <c r="G9166" s="7" t="n">
        <v>-37.8400001525879</v>
      </c>
      <c r="H9166" s="7" t="n">
        <v>0</v>
      </c>
    </row>
    <row r="9167" spans="1:13">
      <c r="A9167" t="s">
        <v>4</v>
      </c>
      <c r="B9167" s="4" t="s">
        <v>5</v>
      </c>
      <c r="C9167" s="4" t="s">
        <v>7</v>
      </c>
      <c r="D9167" s="4" t="s">
        <v>7</v>
      </c>
      <c r="E9167" s="4" t="s">
        <v>10</v>
      </c>
      <c r="F9167" s="4" t="s">
        <v>10</v>
      </c>
      <c r="G9167" s="4" t="s">
        <v>10</v>
      </c>
      <c r="H9167" s="4" t="s">
        <v>9</v>
      </c>
      <c r="I9167" s="4" t="s">
        <v>7</v>
      </c>
    </row>
    <row r="9168" spans="1:13">
      <c r="A9168" t="n">
        <v>82534</v>
      </c>
      <c r="B9168" s="55" t="n">
        <v>45</v>
      </c>
      <c r="C9168" s="7" t="n">
        <v>4</v>
      </c>
      <c r="D9168" s="7" t="n">
        <v>3</v>
      </c>
      <c r="E9168" s="7" t="n">
        <v>3.09999990463257</v>
      </c>
      <c r="F9168" s="7" t="n">
        <v>325.140014648438</v>
      </c>
      <c r="G9168" s="7" t="n">
        <v>0</v>
      </c>
      <c r="H9168" s="7" t="n">
        <v>0</v>
      </c>
      <c r="I9168" s="7" t="n">
        <v>0</v>
      </c>
    </row>
    <row r="9169" spans="1:9">
      <c r="A9169" t="s">
        <v>4</v>
      </c>
      <c r="B9169" s="4" t="s">
        <v>5</v>
      </c>
      <c r="C9169" s="4" t="s">
        <v>7</v>
      </c>
      <c r="D9169" s="4" t="s">
        <v>7</v>
      </c>
      <c r="E9169" s="4" t="s">
        <v>10</v>
      </c>
      <c r="F9169" s="4" t="s">
        <v>9</v>
      </c>
    </row>
    <row r="9170" spans="1:9">
      <c r="A9170" t="n">
        <v>82552</v>
      </c>
      <c r="B9170" s="55" t="n">
        <v>45</v>
      </c>
      <c r="C9170" s="7" t="n">
        <v>5</v>
      </c>
      <c r="D9170" s="7" t="n">
        <v>3</v>
      </c>
      <c r="E9170" s="7" t="n">
        <v>1.39999997615814</v>
      </c>
      <c r="F9170" s="7" t="n">
        <v>0</v>
      </c>
    </row>
    <row r="9171" spans="1:9">
      <c r="A9171" t="s">
        <v>4</v>
      </c>
      <c r="B9171" s="4" t="s">
        <v>5</v>
      </c>
      <c r="C9171" s="4" t="s">
        <v>7</v>
      </c>
      <c r="D9171" s="4" t="s">
        <v>7</v>
      </c>
      <c r="E9171" s="4" t="s">
        <v>10</v>
      </c>
      <c r="F9171" s="4" t="s">
        <v>9</v>
      </c>
    </row>
    <row r="9172" spans="1:9">
      <c r="A9172" t="n">
        <v>82561</v>
      </c>
      <c r="B9172" s="55" t="n">
        <v>45</v>
      </c>
      <c r="C9172" s="7" t="n">
        <v>11</v>
      </c>
      <c r="D9172" s="7" t="n">
        <v>3</v>
      </c>
      <c r="E9172" s="7" t="n">
        <v>40</v>
      </c>
      <c r="F9172" s="7" t="n">
        <v>0</v>
      </c>
    </row>
    <row r="9173" spans="1:9">
      <c r="A9173" t="s">
        <v>4</v>
      </c>
      <c r="B9173" s="4" t="s">
        <v>5</v>
      </c>
      <c r="C9173" s="4" t="s">
        <v>7</v>
      </c>
    </row>
    <row r="9174" spans="1:9">
      <c r="A9174" t="n">
        <v>82570</v>
      </c>
      <c r="B9174" s="54" t="n">
        <v>116</v>
      </c>
      <c r="C9174" s="7" t="n">
        <v>0</v>
      </c>
    </row>
    <row r="9175" spans="1:9">
      <c r="A9175" t="s">
        <v>4</v>
      </c>
      <c r="B9175" s="4" t="s">
        <v>5</v>
      </c>
      <c r="C9175" s="4" t="s">
        <v>7</v>
      </c>
      <c r="D9175" s="4" t="s">
        <v>9</v>
      </c>
    </row>
    <row r="9176" spans="1:9">
      <c r="A9176" t="n">
        <v>82572</v>
      </c>
      <c r="B9176" s="54" t="n">
        <v>116</v>
      </c>
      <c r="C9176" s="7" t="n">
        <v>2</v>
      </c>
      <c r="D9176" s="7" t="n">
        <v>1</v>
      </c>
    </row>
    <row r="9177" spans="1:9">
      <c r="A9177" t="s">
        <v>4</v>
      </c>
      <c r="B9177" s="4" t="s">
        <v>5</v>
      </c>
      <c r="C9177" s="4" t="s">
        <v>7</v>
      </c>
      <c r="D9177" s="4" t="s">
        <v>11</v>
      </c>
    </row>
    <row r="9178" spans="1:9">
      <c r="A9178" t="n">
        <v>82576</v>
      </c>
      <c r="B9178" s="54" t="n">
        <v>116</v>
      </c>
      <c r="C9178" s="7" t="n">
        <v>5</v>
      </c>
      <c r="D9178" s="7" t="n">
        <v>1101004800</v>
      </c>
    </row>
    <row r="9179" spans="1:9">
      <c r="A9179" t="s">
        <v>4</v>
      </c>
      <c r="B9179" s="4" t="s">
        <v>5</v>
      </c>
      <c r="C9179" s="4" t="s">
        <v>7</v>
      </c>
      <c r="D9179" s="4" t="s">
        <v>9</v>
      </c>
    </row>
    <row r="9180" spans="1:9">
      <c r="A9180" t="n">
        <v>82582</v>
      </c>
      <c r="B9180" s="54" t="n">
        <v>116</v>
      </c>
      <c r="C9180" s="7" t="n">
        <v>6</v>
      </c>
      <c r="D9180" s="7" t="n">
        <v>1</v>
      </c>
    </row>
    <row r="9181" spans="1:9">
      <c r="A9181" t="s">
        <v>4</v>
      </c>
      <c r="B9181" s="4" t="s">
        <v>5</v>
      </c>
      <c r="C9181" s="4" t="s">
        <v>7</v>
      </c>
      <c r="D9181" s="4" t="s">
        <v>9</v>
      </c>
    </row>
    <row r="9182" spans="1:9">
      <c r="A9182" t="n">
        <v>82586</v>
      </c>
      <c r="B9182" s="25" t="n">
        <v>58</v>
      </c>
      <c r="C9182" s="7" t="n">
        <v>255</v>
      </c>
      <c r="D9182" s="7" t="n">
        <v>0</v>
      </c>
    </row>
    <row r="9183" spans="1:9">
      <c r="A9183" t="s">
        <v>4</v>
      </c>
      <c r="B9183" s="4" t="s">
        <v>5</v>
      </c>
      <c r="C9183" s="4" t="s">
        <v>7</v>
      </c>
      <c r="D9183" s="4" t="s">
        <v>9</v>
      </c>
      <c r="E9183" s="4" t="s">
        <v>12</v>
      </c>
    </row>
    <row r="9184" spans="1:9">
      <c r="A9184" t="n">
        <v>82590</v>
      </c>
      <c r="B9184" s="30" t="n">
        <v>51</v>
      </c>
      <c r="C9184" s="7" t="n">
        <v>4</v>
      </c>
      <c r="D9184" s="7" t="n">
        <v>0</v>
      </c>
      <c r="E9184" s="7" t="s">
        <v>287</v>
      </c>
    </row>
    <row r="9185" spans="1:6">
      <c r="A9185" t="s">
        <v>4</v>
      </c>
      <c r="B9185" s="4" t="s">
        <v>5</v>
      </c>
      <c r="C9185" s="4" t="s">
        <v>9</v>
      </c>
    </row>
    <row r="9186" spans="1:6">
      <c r="A9186" t="n">
        <v>82604</v>
      </c>
      <c r="B9186" s="26" t="n">
        <v>16</v>
      </c>
      <c r="C9186" s="7" t="n">
        <v>0</v>
      </c>
    </row>
    <row r="9187" spans="1:6">
      <c r="A9187" t="s">
        <v>4</v>
      </c>
      <c r="B9187" s="4" t="s">
        <v>5</v>
      </c>
      <c r="C9187" s="4" t="s">
        <v>9</v>
      </c>
      <c r="D9187" s="4" t="s">
        <v>7</v>
      </c>
      <c r="E9187" s="4" t="s">
        <v>11</v>
      </c>
      <c r="F9187" s="4" t="s">
        <v>52</v>
      </c>
      <c r="G9187" s="4" t="s">
        <v>7</v>
      </c>
      <c r="H9187" s="4" t="s">
        <v>7</v>
      </c>
    </row>
    <row r="9188" spans="1:6">
      <c r="A9188" t="n">
        <v>82607</v>
      </c>
      <c r="B9188" s="31" t="n">
        <v>26</v>
      </c>
      <c r="C9188" s="7" t="n">
        <v>0</v>
      </c>
      <c r="D9188" s="7" t="n">
        <v>17</v>
      </c>
      <c r="E9188" s="7" t="n">
        <v>65291</v>
      </c>
      <c r="F9188" s="7" t="s">
        <v>908</v>
      </c>
      <c r="G9188" s="7" t="n">
        <v>2</v>
      </c>
      <c r="H9188" s="7" t="n">
        <v>0</v>
      </c>
    </row>
    <row r="9189" spans="1:6">
      <c r="A9189" t="s">
        <v>4</v>
      </c>
      <c r="B9189" s="4" t="s">
        <v>5</v>
      </c>
    </row>
    <row r="9190" spans="1:6">
      <c r="A9190" t="n">
        <v>82629</v>
      </c>
      <c r="B9190" s="32" t="n">
        <v>28</v>
      </c>
    </row>
    <row r="9191" spans="1:6">
      <c r="A9191" t="s">
        <v>4</v>
      </c>
      <c r="B9191" s="4" t="s">
        <v>5</v>
      </c>
      <c r="C9191" s="4" t="s">
        <v>9</v>
      </c>
      <c r="D9191" s="4" t="s">
        <v>7</v>
      </c>
      <c r="E9191" s="4" t="s">
        <v>10</v>
      </c>
      <c r="F9191" s="4" t="s">
        <v>9</v>
      </c>
    </row>
    <row r="9192" spans="1:6">
      <c r="A9192" t="n">
        <v>82630</v>
      </c>
      <c r="B9192" s="47" t="n">
        <v>59</v>
      </c>
      <c r="C9192" s="7" t="n">
        <v>0</v>
      </c>
      <c r="D9192" s="7" t="n">
        <v>9</v>
      </c>
      <c r="E9192" s="7" t="n">
        <v>0.150000005960464</v>
      </c>
      <c r="F9192" s="7" t="n">
        <v>0</v>
      </c>
    </row>
    <row r="9193" spans="1:6">
      <c r="A9193" t="s">
        <v>4</v>
      </c>
      <c r="B9193" s="4" t="s">
        <v>5</v>
      </c>
      <c r="C9193" s="4" t="s">
        <v>9</v>
      </c>
    </row>
    <row r="9194" spans="1:6">
      <c r="A9194" t="n">
        <v>82640</v>
      </c>
      <c r="B9194" s="26" t="n">
        <v>16</v>
      </c>
      <c r="C9194" s="7" t="n">
        <v>2000</v>
      </c>
    </row>
    <row r="9195" spans="1:6">
      <c r="A9195" t="s">
        <v>4</v>
      </c>
      <c r="B9195" s="4" t="s">
        <v>5</v>
      </c>
      <c r="C9195" s="4" t="s">
        <v>7</v>
      </c>
      <c r="D9195" s="4" t="s">
        <v>9</v>
      </c>
      <c r="E9195" s="4" t="s">
        <v>12</v>
      </c>
    </row>
    <row r="9196" spans="1:6">
      <c r="A9196" t="n">
        <v>82643</v>
      </c>
      <c r="B9196" s="30" t="n">
        <v>51</v>
      </c>
      <c r="C9196" s="7" t="n">
        <v>4</v>
      </c>
      <c r="D9196" s="7" t="n">
        <v>0</v>
      </c>
      <c r="E9196" s="7" t="s">
        <v>909</v>
      </c>
    </row>
    <row r="9197" spans="1:6">
      <c r="A9197" t="s">
        <v>4</v>
      </c>
      <c r="B9197" s="4" t="s">
        <v>5</v>
      </c>
      <c r="C9197" s="4" t="s">
        <v>9</v>
      </c>
    </row>
    <row r="9198" spans="1:6">
      <c r="A9198" t="n">
        <v>82657</v>
      </c>
      <c r="B9198" s="26" t="n">
        <v>16</v>
      </c>
      <c r="C9198" s="7" t="n">
        <v>0</v>
      </c>
    </row>
    <row r="9199" spans="1:6">
      <c r="A9199" t="s">
        <v>4</v>
      </c>
      <c r="B9199" s="4" t="s">
        <v>5</v>
      </c>
      <c r="C9199" s="4" t="s">
        <v>9</v>
      </c>
      <c r="D9199" s="4" t="s">
        <v>7</v>
      </c>
      <c r="E9199" s="4" t="s">
        <v>11</v>
      </c>
      <c r="F9199" s="4" t="s">
        <v>52</v>
      </c>
      <c r="G9199" s="4" t="s">
        <v>7</v>
      </c>
      <c r="H9199" s="4" t="s">
        <v>7</v>
      </c>
      <c r="I9199" s="4" t="s">
        <v>7</v>
      </c>
      <c r="J9199" s="4" t="s">
        <v>11</v>
      </c>
      <c r="K9199" s="4" t="s">
        <v>52</v>
      </c>
      <c r="L9199" s="4" t="s">
        <v>7</v>
      </c>
      <c r="M9199" s="4" t="s">
        <v>7</v>
      </c>
    </row>
    <row r="9200" spans="1:6">
      <c r="A9200" t="n">
        <v>82660</v>
      </c>
      <c r="B9200" s="31" t="n">
        <v>26</v>
      </c>
      <c r="C9200" s="7" t="n">
        <v>0</v>
      </c>
      <c r="D9200" s="7" t="n">
        <v>17</v>
      </c>
      <c r="E9200" s="7" t="n">
        <v>62149</v>
      </c>
      <c r="F9200" s="7" t="s">
        <v>910</v>
      </c>
      <c r="G9200" s="7" t="n">
        <v>2</v>
      </c>
      <c r="H9200" s="7" t="n">
        <v>3</v>
      </c>
      <c r="I9200" s="7" t="n">
        <v>17</v>
      </c>
      <c r="J9200" s="7" t="n">
        <v>62150</v>
      </c>
      <c r="K9200" s="7" t="s">
        <v>911</v>
      </c>
      <c r="L9200" s="7" t="n">
        <v>2</v>
      </c>
      <c r="M9200" s="7" t="n">
        <v>0</v>
      </c>
    </row>
    <row r="9201" spans="1:13">
      <c r="A9201" t="s">
        <v>4</v>
      </c>
      <c r="B9201" s="4" t="s">
        <v>5</v>
      </c>
    </row>
    <row r="9202" spans="1:13">
      <c r="A9202" t="n">
        <v>82768</v>
      </c>
      <c r="B9202" s="32" t="n">
        <v>28</v>
      </c>
    </row>
    <row r="9203" spans="1:13">
      <c r="A9203" t="s">
        <v>4</v>
      </c>
      <c r="B9203" s="4" t="s">
        <v>5</v>
      </c>
      <c r="C9203" s="4" t="s">
        <v>7</v>
      </c>
      <c r="D9203" s="4" t="s">
        <v>9</v>
      </c>
      <c r="E9203" s="4" t="s">
        <v>12</v>
      </c>
    </row>
    <row r="9204" spans="1:13">
      <c r="A9204" t="n">
        <v>82769</v>
      </c>
      <c r="B9204" s="30" t="n">
        <v>51</v>
      </c>
      <c r="C9204" s="7" t="n">
        <v>4</v>
      </c>
      <c r="D9204" s="7" t="n">
        <v>27</v>
      </c>
      <c r="E9204" s="7" t="s">
        <v>140</v>
      </c>
    </row>
    <row r="9205" spans="1:13">
      <c r="A9205" t="s">
        <v>4</v>
      </c>
      <c r="B9205" s="4" t="s">
        <v>5</v>
      </c>
      <c r="C9205" s="4" t="s">
        <v>9</v>
      </c>
    </row>
    <row r="9206" spans="1:13">
      <c r="A9206" t="n">
        <v>82783</v>
      </c>
      <c r="B9206" s="26" t="n">
        <v>16</v>
      </c>
      <c r="C9206" s="7" t="n">
        <v>0</v>
      </c>
    </row>
    <row r="9207" spans="1:13">
      <c r="A9207" t="s">
        <v>4</v>
      </c>
      <c r="B9207" s="4" t="s">
        <v>5</v>
      </c>
      <c r="C9207" s="4" t="s">
        <v>9</v>
      </c>
      <c r="D9207" s="4" t="s">
        <v>7</v>
      </c>
      <c r="E9207" s="4" t="s">
        <v>11</v>
      </c>
      <c r="F9207" s="4" t="s">
        <v>52</v>
      </c>
      <c r="G9207" s="4" t="s">
        <v>7</v>
      </c>
      <c r="H9207" s="4" t="s">
        <v>7</v>
      </c>
      <c r="I9207" s="4" t="s">
        <v>7</v>
      </c>
      <c r="J9207" s="4" t="s">
        <v>11</v>
      </c>
      <c r="K9207" s="4" t="s">
        <v>52</v>
      </c>
      <c r="L9207" s="4" t="s">
        <v>7</v>
      </c>
      <c r="M9207" s="4" t="s">
        <v>7</v>
      </c>
    </row>
    <row r="9208" spans="1:13">
      <c r="A9208" t="n">
        <v>82786</v>
      </c>
      <c r="B9208" s="31" t="n">
        <v>26</v>
      </c>
      <c r="C9208" s="7" t="n">
        <v>27</v>
      </c>
      <c r="D9208" s="7" t="n">
        <v>17</v>
      </c>
      <c r="E9208" s="7" t="n">
        <v>31345</v>
      </c>
      <c r="F9208" s="7" t="s">
        <v>912</v>
      </c>
      <c r="G9208" s="7" t="n">
        <v>2</v>
      </c>
      <c r="H9208" s="7" t="n">
        <v>3</v>
      </c>
      <c r="I9208" s="7" t="n">
        <v>17</v>
      </c>
      <c r="J9208" s="7" t="n">
        <v>31346</v>
      </c>
      <c r="K9208" s="7" t="s">
        <v>913</v>
      </c>
      <c r="L9208" s="7" t="n">
        <v>2</v>
      </c>
      <c r="M9208" s="7" t="n">
        <v>0</v>
      </c>
    </row>
    <row r="9209" spans="1:13">
      <c r="A9209" t="s">
        <v>4</v>
      </c>
      <c r="B9209" s="4" t="s">
        <v>5</v>
      </c>
    </row>
    <row r="9210" spans="1:13">
      <c r="A9210" t="n">
        <v>82903</v>
      </c>
      <c r="B9210" s="32" t="n">
        <v>28</v>
      </c>
    </row>
    <row r="9211" spans="1:13">
      <c r="A9211" t="s">
        <v>4</v>
      </c>
      <c r="B9211" s="4" t="s">
        <v>5</v>
      </c>
      <c r="C9211" s="4" t="s">
        <v>9</v>
      </c>
      <c r="D9211" s="4" t="s">
        <v>7</v>
      </c>
    </row>
    <row r="9212" spans="1:13">
      <c r="A9212" t="n">
        <v>82904</v>
      </c>
      <c r="B9212" s="60" t="n">
        <v>89</v>
      </c>
      <c r="C9212" s="7" t="n">
        <v>65533</v>
      </c>
      <c r="D9212" s="7" t="n">
        <v>1</v>
      </c>
    </row>
    <row r="9213" spans="1:13">
      <c r="A9213" t="s">
        <v>4</v>
      </c>
      <c r="B9213" s="4" t="s">
        <v>5</v>
      </c>
      <c r="C9213" s="4" t="s">
        <v>7</v>
      </c>
      <c r="D9213" s="4" t="s">
        <v>9</v>
      </c>
      <c r="E9213" s="4" t="s">
        <v>10</v>
      </c>
    </row>
    <row r="9214" spans="1:13">
      <c r="A9214" t="n">
        <v>82908</v>
      </c>
      <c r="B9214" s="25" t="n">
        <v>58</v>
      </c>
      <c r="C9214" s="7" t="n">
        <v>101</v>
      </c>
      <c r="D9214" s="7" t="n">
        <v>500</v>
      </c>
      <c r="E9214" s="7" t="n">
        <v>1</v>
      </c>
    </row>
    <row r="9215" spans="1:13">
      <c r="A9215" t="s">
        <v>4</v>
      </c>
      <c r="B9215" s="4" t="s">
        <v>5</v>
      </c>
      <c r="C9215" s="4" t="s">
        <v>7</v>
      </c>
      <c r="D9215" s="4" t="s">
        <v>9</v>
      </c>
    </row>
    <row r="9216" spans="1:13">
      <c r="A9216" t="n">
        <v>82916</v>
      </c>
      <c r="B9216" s="25" t="n">
        <v>58</v>
      </c>
      <c r="C9216" s="7" t="n">
        <v>254</v>
      </c>
      <c r="D9216" s="7" t="n">
        <v>0</v>
      </c>
    </row>
    <row r="9217" spans="1:13">
      <c r="A9217" t="s">
        <v>4</v>
      </c>
      <c r="B9217" s="4" t="s">
        <v>5</v>
      </c>
      <c r="C9217" s="4" t="s">
        <v>7</v>
      </c>
      <c r="D9217" s="4" t="s">
        <v>7</v>
      </c>
      <c r="E9217" s="4" t="s">
        <v>10</v>
      </c>
      <c r="F9217" s="4" t="s">
        <v>10</v>
      </c>
      <c r="G9217" s="4" t="s">
        <v>10</v>
      </c>
      <c r="H9217" s="4" t="s">
        <v>9</v>
      </c>
    </row>
    <row r="9218" spans="1:13">
      <c r="A9218" t="n">
        <v>82920</v>
      </c>
      <c r="B9218" s="55" t="n">
        <v>45</v>
      </c>
      <c r="C9218" s="7" t="n">
        <v>2</v>
      </c>
      <c r="D9218" s="7" t="n">
        <v>3</v>
      </c>
      <c r="E9218" s="7" t="n">
        <v>9.14000034332275</v>
      </c>
      <c r="F9218" s="7" t="n">
        <v>1.4099999666214</v>
      </c>
      <c r="G9218" s="7" t="n">
        <v>-38.2599983215332</v>
      </c>
      <c r="H9218" s="7" t="n">
        <v>0</v>
      </c>
    </row>
    <row r="9219" spans="1:13">
      <c r="A9219" t="s">
        <v>4</v>
      </c>
      <c r="B9219" s="4" t="s">
        <v>5</v>
      </c>
      <c r="C9219" s="4" t="s">
        <v>7</v>
      </c>
      <c r="D9219" s="4" t="s">
        <v>7</v>
      </c>
      <c r="E9219" s="4" t="s">
        <v>10</v>
      </c>
      <c r="F9219" s="4" t="s">
        <v>10</v>
      </c>
      <c r="G9219" s="4" t="s">
        <v>10</v>
      </c>
      <c r="H9219" s="4" t="s">
        <v>9</v>
      </c>
      <c r="I9219" s="4" t="s">
        <v>7</v>
      </c>
    </row>
    <row r="9220" spans="1:13">
      <c r="A9220" t="n">
        <v>82937</v>
      </c>
      <c r="B9220" s="55" t="n">
        <v>45</v>
      </c>
      <c r="C9220" s="7" t="n">
        <v>4</v>
      </c>
      <c r="D9220" s="7" t="n">
        <v>3</v>
      </c>
      <c r="E9220" s="7" t="n">
        <v>7.19999980926514</v>
      </c>
      <c r="F9220" s="7" t="n">
        <v>95.8000030517578</v>
      </c>
      <c r="G9220" s="7" t="n">
        <v>0</v>
      </c>
      <c r="H9220" s="7" t="n">
        <v>0</v>
      </c>
      <c r="I9220" s="7" t="n">
        <v>1</v>
      </c>
    </row>
    <row r="9221" spans="1:13">
      <c r="A9221" t="s">
        <v>4</v>
      </c>
      <c r="B9221" s="4" t="s">
        <v>5</v>
      </c>
      <c r="C9221" s="4" t="s">
        <v>7</v>
      </c>
      <c r="D9221" s="4" t="s">
        <v>7</v>
      </c>
      <c r="E9221" s="4" t="s">
        <v>10</v>
      </c>
      <c r="F9221" s="4" t="s">
        <v>9</v>
      </c>
    </row>
    <row r="9222" spans="1:13">
      <c r="A9222" t="n">
        <v>82955</v>
      </c>
      <c r="B9222" s="55" t="n">
        <v>45</v>
      </c>
      <c r="C9222" s="7" t="n">
        <v>5</v>
      </c>
      <c r="D9222" s="7" t="n">
        <v>3</v>
      </c>
      <c r="E9222" s="7" t="n">
        <v>1.5</v>
      </c>
      <c r="F9222" s="7" t="n">
        <v>0</v>
      </c>
    </row>
    <row r="9223" spans="1:13">
      <c r="A9223" t="s">
        <v>4</v>
      </c>
      <c r="B9223" s="4" t="s">
        <v>5</v>
      </c>
      <c r="C9223" s="4" t="s">
        <v>7</v>
      </c>
      <c r="D9223" s="4" t="s">
        <v>7</v>
      </c>
      <c r="E9223" s="4" t="s">
        <v>10</v>
      </c>
      <c r="F9223" s="4" t="s">
        <v>9</v>
      </c>
    </row>
    <row r="9224" spans="1:13">
      <c r="A9224" t="n">
        <v>82964</v>
      </c>
      <c r="B9224" s="55" t="n">
        <v>45</v>
      </c>
      <c r="C9224" s="7" t="n">
        <v>11</v>
      </c>
      <c r="D9224" s="7" t="n">
        <v>3</v>
      </c>
      <c r="E9224" s="7" t="n">
        <v>40</v>
      </c>
      <c r="F9224" s="7" t="n">
        <v>0</v>
      </c>
    </row>
    <row r="9225" spans="1:13">
      <c r="A9225" t="s">
        <v>4</v>
      </c>
      <c r="B9225" s="4" t="s">
        <v>5</v>
      </c>
      <c r="C9225" s="4" t="s">
        <v>9</v>
      </c>
      <c r="D9225" s="4" t="s">
        <v>10</v>
      </c>
      <c r="E9225" s="4" t="s">
        <v>10</v>
      </c>
      <c r="F9225" s="4" t="s">
        <v>10</v>
      </c>
      <c r="G9225" s="4" t="s">
        <v>9</v>
      </c>
      <c r="H9225" s="4" t="s">
        <v>9</v>
      </c>
    </row>
    <row r="9226" spans="1:13">
      <c r="A9226" t="n">
        <v>82973</v>
      </c>
      <c r="B9226" s="65" t="n">
        <v>60</v>
      </c>
      <c r="C9226" s="7" t="n">
        <v>27</v>
      </c>
      <c r="D9226" s="7" t="n">
        <v>0</v>
      </c>
      <c r="E9226" s="7" t="n">
        <v>0</v>
      </c>
      <c r="F9226" s="7" t="n">
        <v>0</v>
      </c>
      <c r="G9226" s="7" t="n">
        <v>0</v>
      </c>
      <c r="H9226" s="7" t="n">
        <v>0</v>
      </c>
    </row>
    <row r="9227" spans="1:13">
      <c r="A9227" t="s">
        <v>4</v>
      </c>
      <c r="B9227" s="4" t="s">
        <v>5</v>
      </c>
      <c r="C9227" s="4" t="s">
        <v>9</v>
      </c>
      <c r="D9227" s="4" t="s">
        <v>9</v>
      </c>
      <c r="E9227" s="4" t="s">
        <v>9</v>
      </c>
    </row>
    <row r="9228" spans="1:13">
      <c r="A9228" t="n">
        <v>82992</v>
      </c>
      <c r="B9228" s="63" t="n">
        <v>61</v>
      </c>
      <c r="C9228" s="7" t="n">
        <v>27</v>
      </c>
      <c r="D9228" s="7" t="n">
        <v>0</v>
      </c>
      <c r="E9228" s="7" t="n">
        <v>0</v>
      </c>
    </row>
    <row r="9229" spans="1:13">
      <c r="A9229" t="s">
        <v>4</v>
      </c>
      <c r="B9229" s="4" t="s">
        <v>5</v>
      </c>
      <c r="C9229" s="4" t="s">
        <v>7</v>
      </c>
    </row>
    <row r="9230" spans="1:13">
      <c r="A9230" t="n">
        <v>82999</v>
      </c>
      <c r="B9230" s="54" t="n">
        <v>116</v>
      </c>
      <c r="C9230" s="7" t="n">
        <v>0</v>
      </c>
    </row>
    <row r="9231" spans="1:13">
      <c r="A9231" t="s">
        <v>4</v>
      </c>
      <c r="B9231" s="4" t="s">
        <v>5</v>
      </c>
      <c r="C9231" s="4" t="s">
        <v>7</v>
      </c>
      <c r="D9231" s="4" t="s">
        <v>9</v>
      </c>
    </row>
    <row r="9232" spans="1:13">
      <c r="A9232" t="n">
        <v>83001</v>
      </c>
      <c r="B9232" s="54" t="n">
        <v>116</v>
      </c>
      <c r="C9232" s="7" t="n">
        <v>2</v>
      </c>
      <c r="D9232" s="7" t="n">
        <v>1</v>
      </c>
    </row>
    <row r="9233" spans="1:9">
      <c r="A9233" t="s">
        <v>4</v>
      </c>
      <c r="B9233" s="4" t="s">
        <v>5</v>
      </c>
      <c r="C9233" s="4" t="s">
        <v>7</v>
      </c>
      <c r="D9233" s="4" t="s">
        <v>11</v>
      </c>
    </row>
    <row r="9234" spans="1:9">
      <c r="A9234" t="n">
        <v>83005</v>
      </c>
      <c r="B9234" s="54" t="n">
        <v>116</v>
      </c>
      <c r="C9234" s="7" t="n">
        <v>5</v>
      </c>
      <c r="D9234" s="7" t="n">
        <v>1101004800</v>
      </c>
    </row>
    <row r="9235" spans="1:9">
      <c r="A9235" t="s">
        <v>4</v>
      </c>
      <c r="B9235" s="4" t="s">
        <v>5</v>
      </c>
      <c r="C9235" s="4" t="s">
        <v>7</v>
      </c>
      <c r="D9235" s="4" t="s">
        <v>9</v>
      </c>
    </row>
    <row r="9236" spans="1:9">
      <c r="A9236" t="n">
        <v>83011</v>
      </c>
      <c r="B9236" s="54" t="n">
        <v>116</v>
      </c>
      <c r="C9236" s="7" t="n">
        <v>6</v>
      </c>
      <c r="D9236" s="7" t="n">
        <v>1</v>
      </c>
    </row>
    <row r="9237" spans="1:9">
      <c r="A9237" t="s">
        <v>4</v>
      </c>
      <c r="B9237" s="4" t="s">
        <v>5</v>
      </c>
      <c r="C9237" s="4" t="s">
        <v>7</v>
      </c>
      <c r="D9237" s="4" t="s">
        <v>9</v>
      </c>
    </row>
    <row r="9238" spans="1:9">
      <c r="A9238" t="n">
        <v>83015</v>
      </c>
      <c r="B9238" s="25" t="n">
        <v>58</v>
      </c>
      <c r="C9238" s="7" t="n">
        <v>255</v>
      </c>
      <c r="D9238" s="7" t="n">
        <v>0</v>
      </c>
    </row>
    <row r="9239" spans="1:9">
      <c r="A9239" t="s">
        <v>4</v>
      </c>
      <c r="B9239" s="4" t="s">
        <v>5</v>
      </c>
      <c r="C9239" s="4" t="s">
        <v>7</v>
      </c>
      <c r="D9239" s="4" t="s">
        <v>9</v>
      </c>
      <c r="E9239" s="4" t="s">
        <v>12</v>
      </c>
    </row>
    <row r="9240" spans="1:9">
      <c r="A9240" t="n">
        <v>83019</v>
      </c>
      <c r="B9240" s="30" t="n">
        <v>51</v>
      </c>
      <c r="C9240" s="7" t="n">
        <v>4</v>
      </c>
      <c r="D9240" s="7" t="n">
        <v>0</v>
      </c>
      <c r="E9240" s="7" t="s">
        <v>269</v>
      </c>
    </row>
    <row r="9241" spans="1:9">
      <c r="A9241" t="s">
        <v>4</v>
      </c>
      <c r="B9241" s="4" t="s">
        <v>5</v>
      </c>
      <c r="C9241" s="4" t="s">
        <v>9</v>
      </c>
    </row>
    <row r="9242" spans="1:9">
      <c r="A9242" t="n">
        <v>83032</v>
      </c>
      <c r="B9242" s="26" t="n">
        <v>16</v>
      </c>
      <c r="C9242" s="7" t="n">
        <v>0</v>
      </c>
    </row>
    <row r="9243" spans="1:9">
      <c r="A9243" t="s">
        <v>4</v>
      </c>
      <c r="B9243" s="4" t="s">
        <v>5</v>
      </c>
      <c r="C9243" s="4" t="s">
        <v>9</v>
      </c>
      <c r="D9243" s="4" t="s">
        <v>7</v>
      </c>
      <c r="E9243" s="4" t="s">
        <v>11</v>
      </c>
      <c r="F9243" s="4" t="s">
        <v>52</v>
      </c>
      <c r="G9243" s="4" t="s">
        <v>7</v>
      </c>
      <c r="H9243" s="4" t="s">
        <v>7</v>
      </c>
    </row>
    <row r="9244" spans="1:9">
      <c r="A9244" t="n">
        <v>83035</v>
      </c>
      <c r="B9244" s="31" t="n">
        <v>26</v>
      </c>
      <c r="C9244" s="7" t="n">
        <v>0</v>
      </c>
      <c r="D9244" s="7" t="n">
        <v>17</v>
      </c>
      <c r="E9244" s="7" t="n">
        <v>62151</v>
      </c>
      <c r="F9244" s="7" t="s">
        <v>914</v>
      </c>
      <c r="G9244" s="7" t="n">
        <v>2</v>
      </c>
      <c r="H9244" s="7" t="n">
        <v>0</v>
      </c>
    </row>
    <row r="9245" spans="1:9">
      <c r="A9245" t="s">
        <v>4</v>
      </c>
      <c r="B9245" s="4" t="s">
        <v>5</v>
      </c>
    </row>
    <row r="9246" spans="1:9">
      <c r="A9246" t="n">
        <v>83094</v>
      </c>
      <c r="B9246" s="32" t="n">
        <v>28</v>
      </c>
    </row>
    <row r="9247" spans="1:9">
      <c r="A9247" t="s">
        <v>4</v>
      </c>
      <c r="B9247" s="4" t="s">
        <v>5</v>
      </c>
      <c r="C9247" s="4" t="s">
        <v>7</v>
      </c>
      <c r="D9247" s="4" t="s">
        <v>9</v>
      </c>
      <c r="E9247" s="4" t="s">
        <v>12</v>
      </c>
      <c r="F9247" s="4" t="s">
        <v>12</v>
      </c>
      <c r="G9247" s="4" t="s">
        <v>12</v>
      </c>
      <c r="H9247" s="4" t="s">
        <v>12</v>
      </c>
    </row>
    <row r="9248" spans="1:9">
      <c r="A9248" t="n">
        <v>83095</v>
      </c>
      <c r="B9248" s="30" t="n">
        <v>51</v>
      </c>
      <c r="C9248" s="7" t="n">
        <v>3</v>
      </c>
      <c r="D9248" s="7" t="n">
        <v>0</v>
      </c>
      <c r="E9248" s="7" t="s">
        <v>262</v>
      </c>
      <c r="F9248" s="7" t="s">
        <v>246</v>
      </c>
      <c r="G9248" s="7" t="s">
        <v>245</v>
      </c>
      <c r="H9248" s="7" t="s">
        <v>246</v>
      </c>
    </row>
    <row r="9249" spans="1:8">
      <c r="A9249" t="s">
        <v>4</v>
      </c>
      <c r="B9249" s="4" t="s">
        <v>5</v>
      </c>
      <c r="C9249" s="4" t="s">
        <v>9</v>
      </c>
      <c r="D9249" s="4" t="s">
        <v>7</v>
      </c>
      <c r="E9249" s="4" t="s">
        <v>10</v>
      </c>
      <c r="F9249" s="4" t="s">
        <v>9</v>
      </c>
    </row>
    <row r="9250" spans="1:8">
      <c r="A9250" t="n">
        <v>83108</v>
      </c>
      <c r="B9250" s="47" t="n">
        <v>59</v>
      </c>
      <c r="C9250" s="7" t="n">
        <v>0</v>
      </c>
      <c r="D9250" s="7" t="n">
        <v>13</v>
      </c>
      <c r="E9250" s="7" t="n">
        <v>0.150000005960464</v>
      </c>
      <c r="F9250" s="7" t="n">
        <v>0</v>
      </c>
    </row>
    <row r="9251" spans="1:8">
      <c r="A9251" t="s">
        <v>4</v>
      </c>
      <c r="B9251" s="4" t="s">
        <v>5</v>
      </c>
      <c r="C9251" s="4" t="s">
        <v>9</v>
      </c>
    </row>
    <row r="9252" spans="1:8">
      <c r="A9252" t="n">
        <v>83118</v>
      </c>
      <c r="B9252" s="26" t="n">
        <v>16</v>
      </c>
      <c r="C9252" s="7" t="n">
        <v>1000</v>
      </c>
    </row>
    <row r="9253" spans="1:8">
      <c r="A9253" t="s">
        <v>4</v>
      </c>
      <c r="B9253" s="4" t="s">
        <v>5</v>
      </c>
      <c r="C9253" s="4" t="s">
        <v>7</v>
      </c>
      <c r="D9253" s="4" t="s">
        <v>9</v>
      </c>
      <c r="E9253" s="4" t="s">
        <v>12</v>
      </c>
      <c r="F9253" s="4" t="s">
        <v>12</v>
      </c>
      <c r="G9253" s="4" t="s">
        <v>12</v>
      </c>
      <c r="H9253" s="4" t="s">
        <v>12</v>
      </c>
    </row>
    <row r="9254" spans="1:8">
      <c r="A9254" t="n">
        <v>83121</v>
      </c>
      <c r="B9254" s="30" t="n">
        <v>51</v>
      </c>
      <c r="C9254" s="7" t="n">
        <v>3</v>
      </c>
      <c r="D9254" s="7" t="n">
        <v>0</v>
      </c>
      <c r="E9254" s="7" t="s">
        <v>801</v>
      </c>
      <c r="F9254" s="7" t="s">
        <v>246</v>
      </c>
      <c r="G9254" s="7" t="s">
        <v>245</v>
      </c>
      <c r="H9254" s="7" t="s">
        <v>246</v>
      </c>
    </row>
    <row r="9255" spans="1:8">
      <c r="A9255" t="s">
        <v>4</v>
      </c>
      <c r="B9255" s="4" t="s">
        <v>5</v>
      </c>
      <c r="C9255" s="4" t="s">
        <v>9</v>
      </c>
      <c r="D9255" s="4" t="s">
        <v>10</v>
      </c>
      <c r="E9255" s="4" t="s">
        <v>10</v>
      </c>
      <c r="F9255" s="4" t="s">
        <v>10</v>
      </c>
      <c r="G9255" s="4" t="s">
        <v>9</v>
      </c>
      <c r="H9255" s="4" t="s">
        <v>9</v>
      </c>
    </row>
    <row r="9256" spans="1:8">
      <c r="A9256" t="n">
        <v>83134</v>
      </c>
      <c r="B9256" s="65" t="n">
        <v>60</v>
      </c>
      <c r="C9256" s="7" t="n">
        <v>0</v>
      </c>
      <c r="D9256" s="7" t="n">
        <v>-20</v>
      </c>
      <c r="E9256" s="7" t="n">
        <v>-10</v>
      </c>
      <c r="F9256" s="7" t="n">
        <v>0</v>
      </c>
      <c r="G9256" s="7" t="n">
        <v>1000</v>
      </c>
      <c r="H9256" s="7" t="n">
        <v>0</v>
      </c>
    </row>
    <row r="9257" spans="1:8">
      <c r="A9257" t="s">
        <v>4</v>
      </c>
      <c r="B9257" s="4" t="s">
        <v>5</v>
      </c>
      <c r="C9257" s="4" t="s">
        <v>9</v>
      </c>
    </row>
    <row r="9258" spans="1:8">
      <c r="A9258" t="n">
        <v>83153</v>
      </c>
      <c r="B9258" s="26" t="n">
        <v>16</v>
      </c>
      <c r="C9258" s="7" t="n">
        <v>500</v>
      </c>
    </row>
    <row r="9259" spans="1:8">
      <c r="A9259" t="s">
        <v>4</v>
      </c>
      <c r="B9259" s="4" t="s">
        <v>5</v>
      </c>
      <c r="C9259" s="4" t="s">
        <v>7</v>
      </c>
      <c r="D9259" s="4" t="s">
        <v>9</v>
      </c>
      <c r="E9259" s="4" t="s">
        <v>11</v>
      </c>
      <c r="F9259" s="4" t="s">
        <v>9</v>
      </c>
    </row>
    <row r="9260" spans="1:8">
      <c r="A9260" t="n">
        <v>83156</v>
      </c>
      <c r="B9260" s="9" t="n">
        <v>50</v>
      </c>
      <c r="C9260" s="7" t="n">
        <v>3</v>
      </c>
      <c r="D9260" s="7" t="n">
        <v>5043</v>
      </c>
      <c r="E9260" s="7" t="n">
        <v>1036831949</v>
      </c>
      <c r="F9260" s="7" t="n">
        <v>500</v>
      </c>
    </row>
    <row r="9261" spans="1:8">
      <c r="A9261" t="s">
        <v>4</v>
      </c>
      <c r="B9261" s="4" t="s">
        <v>5</v>
      </c>
      <c r="C9261" s="4" t="s">
        <v>7</v>
      </c>
      <c r="D9261" s="4" t="s">
        <v>10</v>
      </c>
      <c r="E9261" s="4" t="s">
        <v>9</v>
      </c>
      <c r="F9261" s="4" t="s">
        <v>7</v>
      </c>
    </row>
    <row r="9262" spans="1:8">
      <c r="A9262" t="n">
        <v>83166</v>
      </c>
      <c r="B9262" s="13" t="n">
        <v>49</v>
      </c>
      <c r="C9262" s="7" t="n">
        <v>3</v>
      </c>
      <c r="D9262" s="7" t="n">
        <v>0.400000005960464</v>
      </c>
      <c r="E9262" s="7" t="n">
        <v>500</v>
      </c>
      <c r="F9262" s="7" t="n">
        <v>0</v>
      </c>
    </row>
    <row r="9263" spans="1:8">
      <c r="A9263" t="s">
        <v>4</v>
      </c>
      <c r="B9263" s="4" t="s">
        <v>5</v>
      </c>
      <c r="C9263" s="4" t="s">
        <v>7</v>
      </c>
      <c r="D9263" s="4" t="s">
        <v>7</v>
      </c>
      <c r="E9263" s="4" t="s">
        <v>7</v>
      </c>
      <c r="F9263" s="4" t="s">
        <v>10</v>
      </c>
      <c r="G9263" s="4" t="s">
        <v>10</v>
      </c>
      <c r="H9263" s="4" t="s">
        <v>10</v>
      </c>
      <c r="I9263" s="4" t="s">
        <v>10</v>
      </c>
      <c r="J9263" s="4" t="s">
        <v>10</v>
      </c>
    </row>
    <row r="9264" spans="1:8">
      <c r="A9264" t="n">
        <v>83175</v>
      </c>
      <c r="B9264" s="52" t="n">
        <v>76</v>
      </c>
      <c r="C9264" s="7" t="n">
        <v>0</v>
      </c>
      <c r="D9264" s="7" t="n">
        <v>3</v>
      </c>
      <c r="E9264" s="7" t="n">
        <v>0</v>
      </c>
      <c r="F9264" s="7" t="n">
        <v>1</v>
      </c>
      <c r="G9264" s="7" t="n">
        <v>1</v>
      </c>
      <c r="H9264" s="7" t="n">
        <v>1</v>
      </c>
      <c r="I9264" s="7" t="n">
        <v>1</v>
      </c>
      <c r="J9264" s="7" t="n">
        <v>1000</v>
      </c>
    </row>
    <row r="9265" spans="1:10">
      <c r="A9265" t="s">
        <v>4</v>
      </c>
      <c r="B9265" s="4" t="s">
        <v>5</v>
      </c>
      <c r="C9265" s="4" t="s">
        <v>7</v>
      </c>
      <c r="D9265" s="4" t="s">
        <v>7</v>
      </c>
    </row>
    <row r="9266" spans="1:10">
      <c r="A9266" t="n">
        <v>83199</v>
      </c>
      <c r="B9266" s="58" t="n">
        <v>77</v>
      </c>
      <c r="C9266" s="7" t="n">
        <v>0</v>
      </c>
      <c r="D9266" s="7" t="n">
        <v>3</v>
      </c>
    </row>
    <row r="9267" spans="1:10">
      <c r="A9267" t="s">
        <v>4</v>
      </c>
      <c r="B9267" s="4" t="s">
        <v>5</v>
      </c>
      <c r="C9267" s="4" t="s">
        <v>9</v>
      </c>
    </row>
    <row r="9268" spans="1:10">
      <c r="A9268" t="n">
        <v>83202</v>
      </c>
      <c r="B9268" s="26" t="n">
        <v>16</v>
      </c>
      <c r="C9268" s="7" t="n">
        <v>500</v>
      </c>
    </row>
    <row r="9269" spans="1:10">
      <c r="A9269" t="s">
        <v>4</v>
      </c>
      <c r="B9269" s="4" t="s">
        <v>5</v>
      </c>
      <c r="C9269" s="4" t="s">
        <v>7</v>
      </c>
      <c r="D9269" s="4" t="s">
        <v>7</v>
      </c>
      <c r="E9269" s="4" t="s">
        <v>7</v>
      </c>
      <c r="F9269" s="4" t="s">
        <v>7</v>
      </c>
    </row>
    <row r="9270" spans="1:10">
      <c r="A9270" t="n">
        <v>83205</v>
      </c>
      <c r="B9270" s="8" t="n">
        <v>14</v>
      </c>
      <c r="C9270" s="7" t="n">
        <v>0</v>
      </c>
      <c r="D9270" s="7" t="n">
        <v>128</v>
      </c>
      <c r="E9270" s="7" t="n">
        <v>0</v>
      </c>
      <c r="F9270" s="7" t="n">
        <v>0</v>
      </c>
    </row>
    <row r="9271" spans="1:10">
      <c r="A9271" t="s">
        <v>4</v>
      </c>
      <c r="B9271" s="4" t="s">
        <v>5</v>
      </c>
      <c r="C9271" s="4" t="s">
        <v>7</v>
      </c>
      <c r="D9271" s="4" t="s">
        <v>9</v>
      </c>
      <c r="E9271" s="4" t="s">
        <v>9</v>
      </c>
      <c r="F9271" s="4" t="s">
        <v>7</v>
      </c>
    </row>
    <row r="9272" spans="1:10">
      <c r="A9272" t="n">
        <v>83210</v>
      </c>
      <c r="B9272" s="35" t="n">
        <v>25</v>
      </c>
      <c r="C9272" s="7" t="n">
        <v>1</v>
      </c>
      <c r="D9272" s="7" t="n">
        <v>160</v>
      </c>
      <c r="E9272" s="7" t="n">
        <v>570</v>
      </c>
      <c r="F9272" s="7" t="n">
        <v>1</v>
      </c>
    </row>
    <row r="9273" spans="1:10">
      <c r="A9273" t="s">
        <v>4</v>
      </c>
      <c r="B9273" s="4" t="s">
        <v>5</v>
      </c>
      <c r="C9273" s="4" t="s">
        <v>12</v>
      </c>
      <c r="D9273" s="4" t="s">
        <v>9</v>
      </c>
    </row>
    <row r="9274" spans="1:10">
      <c r="A9274" t="n">
        <v>83217</v>
      </c>
      <c r="B9274" s="34" t="n">
        <v>29</v>
      </c>
      <c r="C9274" s="7" t="s">
        <v>893</v>
      </c>
      <c r="D9274" s="7" t="n">
        <v>65533</v>
      </c>
    </row>
    <row r="9275" spans="1:10">
      <c r="A9275" t="s">
        <v>4</v>
      </c>
      <c r="B9275" s="4" t="s">
        <v>5</v>
      </c>
      <c r="C9275" s="4" t="s">
        <v>7</v>
      </c>
      <c r="D9275" s="4" t="s">
        <v>9</v>
      </c>
      <c r="E9275" s="4" t="s">
        <v>12</v>
      </c>
    </row>
    <row r="9276" spans="1:10">
      <c r="A9276" t="n">
        <v>83227</v>
      </c>
      <c r="B9276" s="30" t="n">
        <v>51</v>
      </c>
      <c r="C9276" s="7" t="n">
        <v>4</v>
      </c>
      <c r="D9276" s="7" t="n">
        <v>27</v>
      </c>
      <c r="E9276" s="7" t="s">
        <v>87</v>
      </c>
    </row>
    <row r="9277" spans="1:10">
      <c r="A9277" t="s">
        <v>4</v>
      </c>
      <c r="B9277" s="4" t="s">
        <v>5</v>
      </c>
      <c r="C9277" s="4" t="s">
        <v>9</v>
      </c>
    </row>
    <row r="9278" spans="1:10">
      <c r="A9278" t="n">
        <v>83240</v>
      </c>
      <c r="B9278" s="26" t="n">
        <v>16</v>
      </c>
      <c r="C9278" s="7" t="n">
        <v>0</v>
      </c>
    </row>
    <row r="9279" spans="1:10">
      <c r="A9279" t="s">
        <v>4</v>
      </c>
      <c r="B9279" s="4" t="s">
        <v>5</v>
      </c>
      <c r="C9279" s="4" t="s">
        <v>9</v>
      </c>
      <c r="D9279" s="4" t="s">
        <v>7</v>
      </c>
      <c r="E9279" s="4" t="s">
        <v>11</v>
      </c>
      <c r="F9279" s="4" t="s">
        <v>52</v>
      </c>
      <c r="G9279" s="4" t="s">
        <v>7</v>
      </c>
      <c r="H9279" s="4" t="s">
        <v>7</v>
      </c>
      <c r="I9279" s="4" t="s">
        <v>7</v>
      </c>
      <c r="J9279" s="4" t="s">
        <v>11</v>
      </c>
      <c r="K9279" s="4" t="s">
        <v>52</v>
      </c>
      <c r="L9279" s="4" t="s">
        <v>7</v>
      </c>
      <c r="M9279" s="4" t="s">
        <v>7</v>
      </c>
    </row>
    <row r="9280" spans="1:10">
      <c r="A9280" t="n">
        <v>83243</v>
      </c>
      <c r="B9280" s="31" t="n">
        <v>26</v>
      </c>
      <c r="C9280" s="7" t="n">
        <v>27</v>
      </c>
      <c r="D9280" s="7" t="n">
        <v>17</v>
      </c>
      <c r="E9280" s="7" t="n">
        <v>31437</v>
      </c>
      <c r="F9280" s="7" t="s">
        <v>915</v>
      </c>
      <c r="G9280" s="7" t="n">
        <v>2</v>
      </c>
      <c r="H9280" s="7" t="n">
        <v>3</v>
      </c>
      <c r="I9280" s="7" t="n">
        <v>17</v>
      </c>
      <c r="J9280" s="7" t="n">
        <v>31438</v>
      </c>
      <c r="K9280" s="7" t="s">
        <v>916</v>
      </c>
      <c r="L9280" s="7" t="n">
        <v>2</v>
      </c>
      <c r="M9280" s="7" t="n">
        <v>0</v>
      </c>
    </row>
    <row r="9281" spans="1:13">
      <c r="A9281" t="s">
        <v>4</v>
      </c>
      <c r="B9281" s="4" t="s">
        <v>5</v>
      </c>
    </row>
    <row r="9282" spans="1:13">
      <c r="A9282" t="n">
        <v>83314</v>
      </c>
      <c r="B9282" s="32" t="n">
        <v>28</v>
      </c>
    </row>
    <row r="9283" spans="1:13">
      <c r="A9283" t="s">
        <v>4</v>
      </c>
      <c r="B9283" s="4" t="s">
        <v>5</v>
      </c>
      <c r="C9283" s="4" t="s">
        <v>12</v>
      </c>
      <c r="D9283" s="4" t="s">
        <v>9</v>
      </c>
    </row>
    <row r="9284" spans="1:13">
      <c r="A9284" t="n">
        <v>83315</v>
      </c>
      <c r="B9284" s="34" t="n">
        <v>29</v>
      </c>
      <c r="C9284" s="7" t="s">
        <v>13</v>
      </c>
      <c r="D9284" s="7" t="n">
        <v>65533</v>
      </c>
    </row>
    <row r="9285" spans="1:13">
      <c r="A9285" t="s">
        <v>4</v>
      </c>
      <c r="B9285" s="4" t="s">
        <v>5</v>
      </c>
      <c r="C9285" s="4" t="s">
        <v>7</v>
      </c>
      <c r="D9285" s="4" t="s">
        <v>9</v>
      </c>
      <c r="E9285" s="4" t="s">
        <v>9</v>
      </c>
      <c r="F9285" s="4" t="s">
        <v>7</v>
      </c>
    </row>
    <row r="9286" spans="1:13">
      <c r="A9286" t="n">
        <v>83319</v>
      </c>
      <c r="B9286" s="35" t="n">
        <v>25</v>
      </c>
      <c r="C9286" s="7" t="n">
        <v>1</v>
      </c>
      <c r="D9286" s="7" t="n">
        <v>65535</v>
      </c>
      <c r="E9286" s="7" t="n">
        <v>65535</v>
      </c>
      <c r="F9286" s="7" t="n">
        <v>0</v>
      </c>
    </row>
    <row r="9287" spans="1:13">
      <c r="A9287" t="s">
        <v>4</v>
      </c>
      <c r="B9287" s="4" t="s">
        <v>5</v>
      </c>
      <c r="C9287" s="4" t="s">
        <v>11</v>
      </c>
    </row>
    <row r="9288" spans="1:13">
      <c r="A9288" t="n">
        <v>83326</v>
      </c>
      <c r="B9288" s="59" t="n">
        <v>15</v>
      </c>
      <c r="C9288" s="7" t="n">
        <v>32768</v>
      </c>
    </row>
    <row r="9289" spans="1:13">
      <c r="A9289" t="s">
        <v>4</v>
      </c>
      <c r="B9289" s="4" t="s">
        <v>5</v>
      </c>
      <c r="C9289" s="4" t="s">
        <v>7</v>
      </c>
      <c r="D9289" s="4" t="s">
        <v>9</v>
      </c>
      <c r="E9289" s="4" t="s">
        <v>11</v>
      </c>
      <c r="F9289" s="4" t="s">
        <v>9</v>
      </c>
    </row>
    <row r="9290" spans="1:13">
      <c r="A9290" t="n">
        <v>83331</v>
      </c>
      <c r="B9290" s="9" t="n">
        <v>50</v>
      </c>
      <c r="C9290" s="7" t="n">
        <v>3</v>
      </c>
      <c r="D9290" s="7" t="n">
        <v>5043</v>
      </c>
      <c r="E9290" s="7" t="n">
        <v>1045220557</v>
      </c>
      <c r="F9290" s="7" t="n">
        <v>1000</v>
      </c>
    </row>
    <row r="9291" spans="1:13">
      <c r="A9291" t="s">
        <v>4</v>
      </c>
      <c r="B9291" s="4" t="s">
        <v>5</v>
      </c>
      <c r="C9291" s="4" t="s">
        <v>7</v>
      </c>
      <c r="D9291" s="4" t="s">
        <v>10</v>
      </c>
      <c r="E9291" s="4" t="s">
        <v>9</v>
      </c>
      <c r="F9291" s="4" t="s">
        <v>7</v>
      </c>
    </row>
    <row r="9292" spans="1:13">
      <c r="A9292" t="n">
        <v>83341</v>
      </c>
      <c r="B9292" s="13" t="n">
        <v>49</v>
      </c>
      <c r="C9292" s="7" t="n">
        <v>3</v>
      </c>
      <c r="D9292" s="7" t="n">
        <v>0.699999988079071</v>
      </c>
      <c r="E9292" s="7" t="n">
        <v>1000</v>
      </c>
      <c r="F9292" s="7" t="n">
        <v>0</v>
      </c>
    </row>
    <row r="9293" spans="1:13">
      <c r="A9293" t="s">
        <v>4</v>
      </c>
      <c r="B9293" s="4" t="s">
        <v>5</v>
      </c>
      <c r="C9293" s="4" t="s">
        <v>7</v>
      </c>
      <c r="D9293" s="4" t="s">
        <v>9</v>
      </c>
      <c r="E9293" s="4" t="s">
        <v>12</v>
      </c>
      <c r="F9293" s="4" t="s">
        <v>12</v>
      </c>
      <c r="G9293" s="4" t="s">
        <v>12</v>
      </c>
      <c r="H9293" s="4" t="s">
        <v>12</v>
      </c>
    </row>
    <row r="9294" spans="1:13">
      <c r="A9294" t="n">
        <v>83350</v>
      </c>
      <c r="B9294" s="30" t="n">
        <v>51</v>
      </c>
      <c r="C9294" s="7" t="n">
        <v>3</v>
      </c>
      <c r="D9294" s="7" t="n">
        <v>0</v>
      </c>
      <c r="E9294" s="7" t="s">
        <v>243</v>
      </c>
      <c r="F9294" s="7" t="s">
        <v>246</v>
      </c>
      <c r="G9294" s="7" t="s">
        <v>245</v>
      </c>
      <c r="H9294" s="7" t="s">
        <v>246</v>
      </c>
    </row>
    <row r="9295" spans="1:13">
      <c r="A9295" t="s">
        <v>4</v>
      </c>
      <c r="B9295" s="4" t="s">
        <v>5</v>
      </c>
      <c r="C9295" s="4" t="s">
        <v>7</v>
      </c>
      <c r="D9295" s="4" t="s">
        <v>7</v>
      </c>
      <c r="E9295" s="4" t="s">
        <v>7</v>
      </c>
      <c r="F9295" s="4" t="s">
        <v>10</v>
      </c>
      <c r="G9295" s="4" t="s">
        <v>10</v>
      </c>
      <c r="H9295" s="4" t="s">
        <v>10</v>
      </c>
      <c r="I9295" s="4" t="s">
        <v>10</v>
      </c>
      <c r="J9295" s="4" t="s">
        <v>10</v>
      </c>
    </row>
    <row r="9296" spans="1:13">
      <c r="A9296" t="n">
        <v>83363</v>
      </c>
      <c r="B9296" s="52" t="n">
        <v>76</v>
      </c>
      <c r="C9296" s="7" t="n">
        <v>0</v>
      </c>
      <c r="D9296" s="7" t="n">
        <v>3</v>
      </c>
      <c r="E9296" s="7" t="n">
        <v>0</v>
      </c>
      <c r="F9296" s="7" t="n">
        <v>1</v>
      </c>
      <c r="G9296" s="7" t="n">
        <v>1</v>
      </c>
      <c r="H9296" s="7" t="n">
        <v>1</v>
      </c>
      <c r="I9296" s="7" t="n">
        <v>0</v>
      </c>
      <c r="J9296" s="7" t="n">
        <v>1000</v>
      </c>
    </row>
    <row r="9297" spans="1:10">
      <c r="A9297" t="s">
        <v>4</v>
      </c>
      <c r="B9297" s="4" t="s">
        <v>5</v>
      </c>
      <c r="C9297" s="4" t="s">
        <v>7</v>
      </c>
      <c r="D9297" s="4" t="s">
        <v>7</v>
      </c>
    </row>
    <row r="9298" spans="1:10">
      <c r="A9298" t="n">
        <v>83387</v>
      </c>
      <c r="B9298" s="58" t="n">
        <v>77</v>
      </c>
      <c r="C9298" s="7" t="n">
        <v>0</v>
      </c>
      <c r="D9298" s="7" t="n">
        <v>3</v>
      </c>
    </row>
    <row r="9299" spans="1:10">
      <c r="A9299" t="s">
        <v>4</v>
      </c>
      <c r="B9299" s="4" t="s">
        <v>5</v>
      </c>
      <c r="C9299" s="4" t="s">
        <v>9</v>
      </c>
      <c r="D9299" s="4" t="s">
        <v>10</v>
      </c>
      <c r="E9299" s="4" t="s">
        <v>10</v>
      </c>
      <c r="F9299" s="4" t="s">
        <v>10</v>
      </c>
      <c r="G9299" s="4" t="s">
        <v>9</v>
      </c>
      <c r="H9299" s="4" t="s">
        <v>9</v>
      </c>
    </row>
    <row r="9300" spans="1:10">
      <c r="A9300" t="n">
        <v>83390</v>
      </c>
      <c r="B9300" s="65" t="n">
        <v>60</v>
      </c>
      <c r="C9300" s="7" t="n">
        <v>0</v>
      </c>
      <c r="D9300" s="7" t="n">
        <v>0</v>
      </c>
      <c r="E9300" s="7" t="n">
        <v>0</v>
      </c>
      <c r="F9300" s="7" t="n">
        <v>0</v>
      </c>
      <c r="G9300" s="7" t="n">
        <v>300</v>
      </c>
      <c r="H9300" s="7" t="n">
        <v>0</v>
      </c>
    </row>
    <row r="9301" spans="1:10">
      <c r="A9301" t="s">
        <v>4</v>
      </c>
      <c r="B9301" s="4" t="s">
        <v>5</v>
      </c>
      <c r="C9301" s="4" t="s">
        <v>9</v>
      </c>
    </row>
    <row r="9302" spans="1:10">
      <c r="A9302" t="n">
        <v>83409</v>
      </c>
      <c r="B9302" s="26" t="n">
        <v>16</v>
      </c>
      <c r="C9302" s="7" t="n">
        <v>300</v>
      </c>
    </row>
    <row r="9303" spans="1:10">
      <c r="A9303" t="s">
        <v>4</v>
      </c>
      <c r="B9303" s="4" t="s">
        <v>5</v>
      </c>
      <c r="C9303" s="4" t="s">
        <v>7</v>
      </c>
      <c r="D9303" s="4" t="s">
        <v>9</v>
      </c>
      <c r="E9303" s="4" t="s">
        <v>12</v>
      </c>
    </row>
    <row r="9304" spans="1:10">
      <c r="A9304" t="n">
        <v>83412</v>
      </c>
      <c r="B9304" s="30" t="n">
        <v>51</v>
      </c>
      <c r="C9304" s="7" t="n">
        <v>4</v>
      </c>
      <c r="D9304" s="7" t="n">
        <v>0</v>
      </c>
      <c r="E9304" s="7" t="s">
        <v>119</v>
      </c>
    </row>
    <row r="9305" spans="1:10">
      <c r="A9305" t="s">
        <v>4</v>
      </c>
      <c r="B9305" s="4" t="s">
        <v>5</v>
      </c>
      <c r="C9305" s="4" t="s">
        <v>9</v>
      </c>
    </row>
    <row r="9306" spans="1:10">
      <c r="A9306" t="n">
        <v>83425</v>
      </c>
      <c r="B9306" s="26" t="n">
        <v>16</v>
      </c>
      <c r="C9306" s="7" t="n">
        <v>0</v>
      </c>
    </row>
    <row r="9307" spans="1:10">
      <c r="A9307" t="s">
        <v>4</v>
      </c>
      <c r="B9307" s="4" t="s">
        <v>5</v>
      </c>
      <c r="C9307" s="4" t="s">
        <v>9</v>
      </c>
      <c r="D9307" s="4" t="s">
        <v>7</v>
      </c>
      <c r="E9307" s="4" t="s">
        <v>11</v>
      </c>
      <c r="F9307" s="4" t="s">
        <v>52</v>
      </c>
      <c r="G9307" s="4" t="s">
        <v>7</v>
      </c>
      <c r="H9307" s="4" t="s">
        <v>7</v>
      </c>
    </row>
    <row r="9308" spans="1:10">
      <c r="A9308" t="n">
        <v>83428</v>
      </c>
      <c r="B9308" s="31" t="n">
        <v>26</v>
      </c>
      <c r="C9308" s="7" t="n">
        <v>0</v>
      </c>
      <c r="D9308" s="7" t="n">
        <v>17</v>
      </c>
      <c r="E9308" s="7" t="n">
        <v>62152</v>
      </c>
      <c r="F9308" s="7" t="s">
        <v>917</v>
      </c>
      <c r="G9308" s="7" t="n">
        <v>2</v>
      </c>
      <c r="H9308" s="7" t="n">
        <v>0</v>
      </c>
    </row>
    <row r="9309" spans="1:10">
      <c r="A9309" t="s">
        <v>4</v>
      </c>
      <c r="B9309" s="4" t="s">
        <v>5</v>
      </c>
    </row>
    <row r="9310" spans="1:10">
      <c r="A9310" t="n">
        <v>83479</v>
      </c>
      <c r="B9310" s="32" t="n">
        <v>28</v>
      </c>
    </row>
    <row r="9311" spans="1:10">
      <c r="A9311" t="s">
        <v>4</v>
      </c>
      <c r="B9311" s="4" t="s">
        <v>5</v>
      </c>
      <c r="C9311" s="4" t="s">
        <v>7</v>
      </c>
      <c r="D9311" s="4" t="s">
        <v>9</v>
      </c>
      <c r="E9311" s="4" t="s">
        <v>10</v>
      </c>
    </row>
    <row r="9312" spans="1:10">
      <c r="A9312" t="n">
        <v>83480</v>
      </c>
      <c r="B9312" s="25" t="n">
        <v>58</v>
      </c>
      <c r="C9312" s="7" t="n">
        <v>101</v>
      </c>
      <c r="D9312" s="7" t="n">
        <v>500</v>
      </c>
      <c r="E9312" s="7" t="n">
        <v>1</v>
      </c>
    </row>
    <row r="9313" spans="1:8">
      <c r="A9313" t="s">
        <v>4</v>
      </c>
      <c r="B9313" s="4" t="s">
        <v>5</v>
      </c>
      <c r="C9313" s="4" t="s">
        <v>7</v>
      </c>
      <c r="D9313" s="4" t="s">
        <v>9</v>
      </c>
    </row>
    <row r="9314" spans="1:8">
      <c r="A9314" t="n">
        <v>83488</v>
      </c>
      <c r="B9314" s="25" t="n">
        <v>58</v>
      </c>
      <c r="C9314" s="7" t="n">
        <v>254</v>
      </c>
      <c r="D9314" s="7" t="n">
        <v>0</v>
      </c>
    </row>
    <row r="9315" spans="1:8">
      <c r="A9315" t="s">
        <v>4</v>
      </c>
      <c r="B9315" s="4" t="s">
        <v>5</v>
      </c>
      <c r="C9315" s="4" t="s">
        <v>7</v>
      </c>
      <c r="D9315" s="4" t="s">
        <v>7</v>
      </c>
      <c r="E9315" s="4" t="s">
        <v>10</v>
      </c>
      <c r="F9315" s="4" t="s">
        <v>10</v>
      </c>
      <c r="G9315" s="4" t="s">
        <v>10</v>
      </c>
      <c r="H9315" s="4" t="s">
        <v>9</v>
      </c>
    </row>
    <row r="9316" spans="1:8">
      <c r="A9316" t="n">
        <v>83492</v>
      </c>
      <c r="B9316" s="55" t="n">
        <v>45</v>
      </c>
      <c r="C9316" s="7" t="n">
        <v>2</v>
      </c>
      <c r="D9316" s="7" t="n">
        <v>3</v>
      </c>
      <c r="E9316" s="7" t="n">
        <v>16.9500007629395</v>
      </c>
      <c r="F9316" s="7" t="n">
        <v>1.51999998092651</v>
      </c>
      <c r="G9316" s="7" t="n">
        <v>-44.1300010681152</v>
      </c>
      <c r="H9316" s="7" t="n">
        <v>0</v>
      </c>
    </row>
    <row r="9317" spans="1:8">
      <c r="A9317" t="s">
        <v>4</v>
      </c>
      <c r="B9317" s="4" t="s">
        <v>5</v>
      </c>
      <c r="C9317" s="4" t="s">
        <v>7</v>
      </c>
      <c r="D9317" s="4" t="s">
        <v>7</v>
      </c>
      <c r="E9317" s="4" t="s">
        <v>10</v>
      </c>
      <c r="F9317" s="4" t="s">
        <v>10</v>
      </c>
      <c r="G9317" s="4" t="s">
        <v>10</v>
      </c>
      <c r="H9317" s="4" t="s">
        <v>9</v>
      </c>
      <c r="I9317" s="4" t="s">
        <v>7</v>
      </c>
    </row>
    <row r="9318" spans="1:8">
      <c r="A9318" t="n">
        <v>83509</v>
      </c>
      <c r="B9318" s="55" t="n">
        <v>45</v>
      </c>
      <c r="C9318" s="7" t="n">
        <v>4</v>
      </c>
      <c r="D9318" s="7" t="n">
        <v>3</v>
      </c>
      <c r="E9318" s="7" t="n">
        <v>356.179992675781</v>
      </c>
      <c r="F9318" s="7" t="n">
        <v>284.670013427734</v>
      </c>
      <c r="G9318" s="7" t="n">
        <v>346</v>
      </c>
      <c r="H9318" s="7" t="n">
        <v>0</v>
      </c>
      <c r="I9318" s="7" t="n">
        <v>0</v>
      </c>
    </row>
    <row r="9319" spans="1:8">
      <c r="A9319" t="s">
        <v>4</v>
      </c>
      <c r="B9319" s="4" t="s">
        <v>5</v>
      </c>
      <c r="C9319" s="4" t="s">
        <v>7</v>
      </c>
      <c r="D9319" s="4" t="s">
        <v>7</v>
      </c>
      <c r="E9319" s="4" t="s">
        <v>10</v>
      </c>
      <c r="F9319" s="4" t="s">
        <v>9</v>
      </c>
    </row>
    <row r="9320" spans="1:8">
      <c r="A9320" t="n">
        <v>83527</v>
      </c>
      <c r="B9320" s="55" t="n">
        <v>45</v>
      </c>
      <c r="C9320" s="7" t="n">
        <v>5</v>
      </c>
      <c r="D9320" s="7" t="n">
        <v>3</v>
      </c>
      <c r="E9320" s="7" t="n">
        <v>1.39999997615814</v>
      </c>
      <c r="F9320" s="7" t="n">
        <v>0</v>
      </c>
    </row>
    <row r="9321" spans="1:8">
      <c r="A9321" t="s">
        <v>4</v>
      </c>
      <c r="B9321" s="4" t="s">
        <v>5</v>
      </c>
      <c r="C9321" s="4" t="s">
        <v>7</v>
      </c>
      <c r="D9321" s="4" t="s">
        <v>7</v>
      </c>
      <c r="E9321" s="4" t="s">
        <v>10</v>
      </c>
      <c r="F9321" s="4" t="s">
        <v>9</v>
      </c>
    </row>
    <row r="9322" spans="1:8">
      <c r="A9322" t="n">
        <v>83536</v>
      </c>
      <c r="B9322" s="55" t="n">
        <v>45</v>
      </c>
      <c r="C9322" s="7" t="n">
        <v>5</v>
      </c>
      <c r="D9322" s="7" t="n">
        <v>3</v>
      </c>
      <c r="E9322" s="7" t="n">
        <v>1.20000004768372</v>
      </c>
      <c r="F9322" s="7" t="n">
        <v>10000</v>
      </c>
    </row>
    <row r="9323" spans="1:8">
      <c r="A9323" t="s">
        <v>4</v>
      </c>
      <c r="B9323" s="4" t="s">
        <v>5</v>
      </c>
      <c r="C9323" s="4" t="s">
        <v>7</v>
      </c>
      <c r="D9323" s="4" t="s">
        <v>7</v>
      </c>
      <c r="E9323" s="4" t="s">
        <v>10</v>
      </c>
      <c r="F9323" s="4" t="s">
        <v>9</v>
      </c>
    </row>
    <row r="9324" spans="1:8">
      <c r="A9324" t="n">
        <v>83545</v>
      </c>
      <c r="B9324" s="55" t="n">
        <v>45</v>
      </c>
      <c r="C9324" s="7" t="n">
        <v>11</v>
      </c>
      <c r="D9324" s="7" t="n">
        <v>3</v>
      </c>
      <c r="E9324" s="7" t="n">
        <v>40</v>
      </c>
      <c r="F9324" s="7" t="n">
        <v>0</v>
      </c>
    </row>
    <row r="9325" spans="1:8">
      <c r="A9325" t="s">
        <v>4</v>
      </c>
      <c r="B9325" s="4" t="s">
        <v>5</v>
      </c>
      <c r="C9325" s="4" t="s">
        <v>7</v>
      </c>
      <c r="D9325" s="4" t="s">
        <v>9</v>
      </c>
      <c r="E9325" s="4" t="s">
        <v>12</v>
      </c>
      <c r="F9325" s="4" t="s">
        <v>12</v>
      </c>
      <c r="G9325" s="4" t="s">
        <v>12</v>
      </c>
      <c r="H9325" s="4" t="s">
        <v>12</v>
      </c>
    </row>
    <row r="9326" spans="1:8">
      <c r="A9326" t="n">
        <v>83554</v>
      </c>
      <c r="B9326" s="30" t="n">
        <v>51</v>
      </c>
      <c r="C9326" s="7" t="n">
        <v>3</v>
      </c>
      <c r="D9326" s="7" t="n">
        <v>27</v>
      </c>
      <c r="E9326" s="7" t="s">
        <v>343</v>
      </c>
      <c r="F9326" s="7" t="s">
        <v>246</v>
      </c>
      <c r="G9326" s="7" t="s">
        <v>245</v>
      </c>
      <c r="H9326" s="7" t="s">
        <v>246</v>
      </c>
    </row>
    <row r="9327" spans="1:8">
      <c r="A9327" t="s">
        <v>4</v>
      </c>
      <c r="B9327" s="4" t="s">
        <v>5</v>
      </c>
      <c r="C9327" s="4" t="s">
        <v>9</v>
      </c>
      <c r="D9327" s="4" t="s">
        <v>7</v>
      </c>
      <c r="E9327" s="4" t="s">
        <v>7</v>
      </c>
      <c r="F9327" s="4" t="s">
        <v>12</v>
      </c>
    </row>
    <row r="9328" spans="1:8">
      <c r="A9328" t="n">
        <v>83567</v>
      </c>
      <c r="B9328" s="48" t="n">
        <v>47</v>
      </c>
      <c r="C9328" s="7" t="n">
        <v>27</v>
      </c>
      <c r="D9328" s="7" t="n">
        <v>0</v>
      </c>
      <c r="E9328" s="7" t="n">
        <v>0</v>
      </c>
      <c r="F9328" s="7" t="s">
        <v>896</v>
      </c>
    </row>
    <row r="9329" spans="1:9">
      <c r="A9329" t="s">
        <v>4</v>
      </c>
      <c r="B9329" s="4" t="s">
        <v>5</v>
      </c>
      <c r="C9329" s="4" t="s">
        <v>7</v>
      </c>
      <c r="D9329" s="4" t="s">
        <v>9</v>
      </c>
    </row>
    <row r="9330" spans="1:9">
      <c r="A9330" t="n">
        <v>83582</v>
      </c>
      <c r="B9330" s="25" t="n">
        <v>58</v>
      </c>
      <c r="C9330" s="7" t="n">
        <v>255</v>
      </c>
      <c r="D9330" s="7" t="n">
        <v>0</v>
      </c>
    </row>
    <row r="9331" spans="1:9">
      <c r="A9331" t="s">
        <v>4</v>
      </c>
      <c r="B9331" s="4" t="s">
        <v>5</v>
      </c>
      <c r="C9331" s="4" t="s">
        <v>9</v>
      </c>
    </row>
    <row r="9332" spans="1:9">
      <c r="A9332" t="n">
        <v>83586</v>
      </c>
      <c r="B9332" s="26" t="n">
        <v>16</v>
      </c>
      <c r="C9332" s="7" t="n">
        <v>300</v>
      </c>
    </row>
    <row r="9333" spans="1:9">
      <c r="A9333" t="s">
        <v>4</v>
      </c>
      <c r="B9333" s="4" t="s">
        <v>5</v>
      </c>
      <c r="C9333" s="4" t="s">
        <v>7</v>
      </c>
      <c r="D9333" s="4" t="s">
        <v>9</v>
      </c>
      <c r="E9333" s="4" t="s">
        <v>12</v>
      </c>
    </row>
    <row r="9334" spans="1:9">
      <c r="A9334" t="n">
        <v>83589</v>
      </c>
      <c r="B9334" s="30" t="n">
        <v>51</v>
      </c>
      <c r="C9334" s="7" t="n">
        <v>4</v>
      </c>
      <c r="D9334" s="7" t="n">
        <v>27</v>
      </c>
      <c r="E9334" s="7" t="s">
        <v>278</v>
      </c>
    </row>
    <row r="9335" spans="1:9">
      <c r="A9335" t="s">
        <v>4</v>
      </c>
      <c r="B9335" s="4" t="s">
        <v>5</v>
      </c>
      <c r="C9335" s="4" t="s">
        <v>9</v>
      </c>
    </row>
    <row r="9336" spans="1:9">
      <c r="A9336" t="n">
        <v>83603</v>
      </c>
      <c r="B9336" s="26" t="n">
        <v>16</v>
      </c>
      <c r="C9336" s="7" t="n">
        <v>0</v>
      </c>
    </row>
    <row r="9337" spans="1:9">
      <c r="A9337" t="s">
        <v>4</v>
      </c>
      <c r="B9337" s="4" t="s">
        <v>5</v>
      </c>
      <c r="C9337" s="4" t="s">
        <v>9</v>
      </c>
      <c r="D9337" s="4" t="s">
        <v>7</v>
      </c>
      <c r="E9337" s="4" t="s">
        <v>11</v>
      </c>
      <c r="F9337" s="4" t="s">
        <v>52</v>
      </c>
      <c r="G9337" s="4" t="s">
        <v>7</v>
      </c>
      <c r="H9337" s="4" t="s">
        <v>7</v>
      </c>
    </row>
    <row r="9338" spans="1:9">
      <c r="A9338" t="n">
        <v>83606</v>
      </c>
      <c r="B9338" s="31" t="n">
        <v>26</v>
      </c>
      <c r="C9338" s="7" t="n">
        <v>27</v>
      </c>
      <c r="D9338" s="7" t="n">
        <v>17</v>
      </c>
      <c r="E9338" s="7" t="n">
        <v>31347</v>
      </c>
      <c r="F9338" s="7" t="s">
        <v>918</v>
      </c>
      <c r="G9338" s="7" t="n">
        <v>2</v>
      </c>
      <c r="H9338" s="7" t="n">
        <v>0</v>
      </c>
    </row>
    <row r="9339" spans="1:9">
      <c r="A9339" t="s">
        <v>4</v>
      </c>
      <c r="B9339" s="4" t="s">
        <v>5</v>
      </c>
    </row>
    <row r="9340" spans="1:9">
      <c r="A9340" t="n">
        <v>83644</v>
      </c>
      <c r="B9340" s="32" t="n">
        <v>28</v>
      </c>
    </row>
    <row r="9341" spans="1:9">
      <c r="A9341" t="s">
        <v>4</v>
      </c>
      <c r="B9341" s="4" t="s">
        <v>5</v>
      </c>
      <c r="C9341" s="4" t="s">
        <v>9</v>
      </c>
    </row>
    <row r="9342" spans="1:9">
      <c r="A9342" t="n">
        <v>83645</v>
      </c>
      <c r="B9342" s="26" t="n">
        <v>16</v>
      </c>
      <c r="C9342" s="7" t="n">
        <v>500</v>
      </c>
    </row>
    <row r="9343" spans="1:9">
      <c r="A9343" t="s">
        <v>4</v>
      </c>
      <c r="B9343" s="4" t="s">
        <v>5</v>
      </c>
      <c r="C9343" s="4" t="s">
        <v>9</v>
      </c>
      <c r="D9343" s="4" t="s">
        <v>9</v>
      </c>
      <c r="E9343" s="4" t="s">
        <v>9</v>
      </c>
    </row>
    <row r="9344" spans="1:9">
      <c r="A9344" t="n">
        <v>83648</v>
      </c>
      <c r="B9344" s="63" t="n">
        <v>61</v>
      </c>
      <c r="C9344" s="7" t="n">
        <v>27</v>
      </c>
      <c r="D9344" s="7" t="n">
        <v>65533</v>
      </c>
      <c r="E9344" s="7" t="n">
        <v>1000</v>
      </c>
    </row>
    <row r="9345" spans="1:8">
      <c r="A9345" t="s">
        <v>4</v>
      </c>
      <c r="B9345" s="4" t="s">
        <v>5</v>
      </c>
      <c r="C9345" s="4" t="s">
        <v>7</v>
      </c>
      <c r="D9345" s="4" t="s">
        <v>9</v>
      </c>
      <c r="E9345" s="4" t="s">
        <v>12</v>
      </c>
      <c r="F9345" s="4" t="s">
        <v>12</v>
      </c>
      <c r="G9345" s="4" t="s">
        <v>12</v>
      </c>
      <c r="H9345" s="4" t="s">
        <v>12</v>
      </c>
    </row>
    <row r="9346" spans="1:8">
      <c r="A9346" t="n">
        <v>83655</v>
      </c>
      <c r="B9346" s="30" t="n">
        <v>51</v>
      </c>
      <c r="C9346" s="7" t="n">
        <v>3</v>
      </c>
      <c r="D9346" s="7" t="n">
        <v>27</v>
      </c>
      <c r="E9346" s="7" t="s">
        <v>677</v>
      </c>
      <c r="F9346" s="7" t="s">
        <v>246</v>
      </c>
      <c r="G9346" s="7" t="s">
        <v>245</v>
      </c>
      <c r="H9346" s="7" t="s">
        <v>246</v>
      </c>
    </row>
    <row r="9347" spans="1:8">
      <c r="A9347" t="s">
        <v>4</v>
      </c>
      <c r="B9347" s="4" t="s">
        <v>5</v>
      </c>
      <c r="C9347" s="4" t="s">
        <v>9</v>
      </c>
      <c r="D9347" s="4" t="s">
        <v>9</v>
      </c>
      <c r="E9347" s="4" t="s">
        <v>10</v>
      </c>
      <c r="F9347" s="4" t="s">
        <v>10</v>
      </c>
      <c r="G9347" s="4" t="s">
        <v>10</v>
      </c>
      <c r="H9347" s="4" t="s">
        <v>10</v>
      </c>
      <c r="I9347" s="4" t="s">
        <v>7</v>
      </c>
      <c r="J9347" s="4" t="s">
        <v>9</v>
      </c>
    </row>
    <row r="9348" spans="1:8">
      <c r="A9348" t="n">
        <v>83668</v>
      </c>
      <c r="B9348" s="66" t="n">
        <v>55</v>
      </c>
      <c r="C9348" s="7" t="n">
        <v>27</v>
      </c>
      <c r="D9348" s="7" t="n">
        <v>65024</v>
      </c>
      <c r="E9348" s="7" t="n">
        <v>0</v>
      </c>
      <c r="F9348" s="7" t="n">
        <v>0</v>
      </c>
      <c r="G9348" s="7" t="n">
        <v>4</v>
      </c>
      <c r="H9348" s="7" t="n">
        <v>0.899999976158142</v>
      </c>
      <c r="I9348" s="7" t="n">
        <v>1</v>
      </c>
      <c r="J9348" s="7" t="n">
        <v>0</v>
      </c>
    </row>
    <row r="9349" spans="1:8">
      <c r="A9349" t="s">
        <v>4</v>
      </c>
      <c r="B9349" s="4" t="s">
        <v>5</v>
      </c>
      <c r="C9349" s="4" t="s">
        <v>7</v>
      </c>
      <c r="D9349" s="4" t="s">
        <v>9</v>
      </c>
      <c r="E9349" s="4" t="s">
        <v>10</v>
      </c>
    </row>
    <row r="9350" spans="1:8">
      <c r="A9350" t="n">
        <v>83692</v>
      </c>
      <c r="B9350" s="25" t="n">
        <v>58</v>
      </c>
      <c r="C9350" s="7" t="n">
        <v>0</v>
      </c>
      <c r="D9350" s="7" t="n">
        <v>1000</v>
      </c>
      <c r="E9350" s="7" t="n">
        <v>1</v>
      </c>
    </row>
    <row r="9351" spans="1:8">
      <c r="A9351" t="s">
        <v>4</v>
      </c>
      <c r="B9351" s="4" t="s">
        <v>5</v>
      </c>
      <c r="C9351" s="4" t="s">
        <v>7</v>
      </c>
      <c r="D9351" s="4" t="s">
        <v>9</v>
      </c>
    </row>
    <row r="9352" spans="1:8">
      <c r="A9352" t="n">
        <v>83700</v>
      </c>
      <c r="B9352" s="25" t="n">
        <v>58</v>
      </c>
      <c r="C9352" s="7" t="n">
        <v>255</v>
      </c>
      <c r="D9352" s="7" t="n">
        <v>0</v>
      </c>
    </row>
    <row r="9353" spans="1:8">
      <c r="A9353" t="s">
        <v>4</v>
      </c>
      <c r="B9353" s="4" t="s">
        <v>5</v>
      </c>
      <c r="C9353" s="4" t="s">
        <v>9</v>
      </c>
    </row>
    <row r="9354" spans="1:8">
      <c r="A9354" t="n">
        <v>83704</v>
      </c>
      <c r="B9354" s="26" t="n">
        <v>16</v>
      </c>
      <c r="C9354" s="7" t="n">
        <v>1000</v>
      </c>
    </row>
    <row r="9355" spans="1:8">
      <c r="A9355" t="s">
        <v>4</v>
      </c>
      <c r="B9355" s="4" t="s">
        <v>5</v>
      </c>
      <c r="C9355" s="4" t="s">
        <v>7</v>
      </c>
      <c r="D9355" s="4" t="s">
        <v>7</v>
      </c>
      <c r="E9355" s="4" t="s">
        <v>10</v>
      </c>
      <c r="F9355" s="4" t="s">
        <v>10</v>
      </c>
      <c r="G9355" s="4" t="s">
        <v>10</v>
      </c>
      <c r="H9355" s="4" t="s">
        <v>9</v>
      </c>
    </row>
    <row r="9356" spans="1:8">
      <c r="A9356" t="n">
        <v>83707</v>
      </c>
      <c r="B9356" s="55" t="n">
        <v>45</v>
      </c>
      <c r="C9356" s="7" t="n">
        <v>2</v>
      </c>
      <c r="D9356" s="7" t="n">
        <v>3</v>
      </c>
      <c r="E9356" s="7" t="n">
        <v>15.1700000762939</v>
      </c>
      <c r="F9356" s="7" t="n">
        <v>0.779999971389771</v>
      </c>
      <c r="G9356" s="7" t="n">
        <v>-41.5699996948242</v>
      </c>
      <c r="H9356" s="7" t="n">
        <v>0</v>
      </c>
    </row>
    <row r="9357" spans="1:8">
      <c r="A9357" t="s">
        <v>4</v>
      </c>
      <c r="B9357" s="4" t="s">
        <v>5</v>
      </c>
      <c r="C9357" s="4" t="s">
        <v>7</v>
      </c>
      <c r="D9357" s="4" t="s">
        <v>7</v>
      </c>
      <c r="E9357" s="4" t="s">
        <v>10</v>
      </c>
      <c r="F9357" s="4" t="s">
        <v>10</v>
      </c>
      <c r="G9357" s="4" t="s">
        <v>10</v>
      </c>
      <c r="H9357" s="4" t="s">
        <v>9</v>
      </c>
      <c r="I9357" s="4" t="s">
        <v>7</v>
      </c>
    </row>
    <row r="9358" spans="1:8">
      <c r="A9358" t="n">
        <v>83724</v>
      </c>
      <c r="B9358" s="55" t="n">
        <v>45</v>
      </c>
      <c r="C9358" s="7" t="n">
        <v>4</v>
      </c>
      <c r="D9358" s="7" t="n">
        <v>3</v>
      </c>
      <c r="E9358" s="7" t="n">
        <v>13.1599998474121</v>
      </c>
      <c r="F9358" s="7" t="n">
        <v>311.220001220703</v>
      </c>
      <c r="G9358" s="7" t="n">
        <v>0</v>
      </c>
      <c r="H9358" s="7" t="n">
        <v>0</v>
      </c>
      <c r="I9358" s="7" t="n">
        <v>1</v>
      </c>
    </row>
    <row r="9359" spans="1:8">
      <c r="A9359" t="s">
        <v>4</v>
      </c>
      <c r="B9359" s="4" t="s">
        <v>5</v>
      </c>
      <c r="C9359" s="4" t="s">
        <v>7</v>
      </c>
      <c r="D9359" s="4" t="s">
        <v>7</v>
      </c>
      <c r="E9359" s="4" t="s">
        <v>10</v>
      </c>
      <c r="F9359" s="4" t="s">
        <v>9</v>
      </c>
    </row>
    <row r="9360" spans="1:8">
      <c r="A9360" t="n">
        <v>83742</v>
      </c>
      <c r="B9360" s="55" t="n">
        <v>45</v>
      </c>
      <c r="C9360" s="7" t="n">
        <v>5</v>
      </c>
      <c r="D9360" s="7" t="n">
        <v>3</v>
      </c>
      <c r="E9360" s="7" t="n">
        <v>4.09999990463257</v>
      </c>
      <c r="F9360" s="7" t="n">
        <v>0</v>
      </c>
    </row>
    <row r="9361" spans="1:10">
      <c r="A9361" t="s">
        <v>4</v>
      </c>
      <c r="B9361" s="4" t="s">
        <v>5</v>
      </c>
      <c r="C9361" s="4" t="s">
        <v>7</v>
      </c>
      <c r="D9361" s="4" t="s">
        <v>7</v>
      </c>
      <c r="E9361" s="4" t="s">
        <v>10</v>
      </c>
      <c r="F9361" s="4" t="s">
        <v>9</v>
      </c>
    </row>
    <row r="9362" spans="1:10">
      <c r="A9362" t="n">
        <v>83751</v>
      </c>
      <c r="B9362" s="55" t="n">
        <v>45</v>
      </c>
      <c r="C9362" s="7" t="n">
        <v>11</v>
      </c>
      <c r="D9362" s="7" t="n">
        <v>3</v>
      </c>
      <c r="E9362" s="7" t="n">
        <v>40</v>
      </c>
      <c r="F9362" s="7" t="n">
        <v>0</v>
      </c>
    </row>
    <row r="9363" spans="1:10">
      <c r="A9363" t="s">
        <v>4</v>
      </c>
      <c r="B9363" s="4" t="s">
        <v>5</v>
      </c>
      <c r="C9363" s="4" t="s">
        <v>7</v>
      </c>
      <c r="D9363" s="4" t="s">
        <v>7</v>
      </c>
      <c r="E9363" s="4" t="s">
        <v>10</v>
      </c>
      <c r="F9363" s="4" t="s">
        <v>10</v>
      </c>
      <c r="G9363" s="4" t="s">
        <v>10</v>
      </c>
      <c r="H9363" s="4" t="s">
        <v>9</v>
      </c>
      <c r="I9363" s="4" t="s">
        <v>7</v>
      </c>
    </row>
    <row r="9364" spans="1:10">
      <c r="A9364" t="n">
        <v>83760</v>
      </c>
      <c r="B9364" s="55" t="n">
        <v>45</v>
      </c>
      <c r="C9364" s="7" t="n">
        <v>4</v>
      </c>
      <c r="D9364" s="7" t="n">
        <v>3</v>
      </c>
      <c r="E9364" s="7" t="n">
        <v>13.210000038147</v>
      </c>
      <c r="F9364" s="7" t="n">
        <v>339.100006103516</v>
      </c>
      <c r="G9364" s="7" t="n">
        <v>0</v>
      </c>
      <c r="H9364" s="7" t="n">
        <v>40000</v>
      </c>
      <c r="I9364" s="7" t="n">
        <v>1</v>
      </c>
    </row>
    <row r="9365" spans="1:10">
      <c r="A9365" t="s">
        <v>4</v>
      </c>
      <c r="B9365" s="4" t="s">
        <v>5</v>
      </c>
      <c r="C9365" s="4" t="s">
        <v>9</v>
      </c>
      <c r="D9365" s="4" t="s">
        <v>7</v>
      </c>
    </row>
    <row r="9366" spans="1:10">
      <c r="A9366" t="n">
        <v>83778</v>
      </c>
      <c r="B9366" s="67" t="n">
        <v>56</v>
      </c>
      <c r="C9366" s="7" t="n">
        <v>27</v>
      </c>
      <c r="D9366" s="7" t="n">
        <v>1</v>
      </c>
    </row>
    <row r="9367" spans="1:10">
      <c r="A9367" t="s">
        <v>4</v>
      </c>
      <c r="B9367" s="4" t="s">
        <v>5</v>
      </c>
      <c r="C9367" s="4" t="s">
        <v>9</v>
      </c>
      <c r="D9367" s="4" t="s">
        <v>10</v>
      </c>
      <c r="E9367" s="4" t="s">
        <v>10</v>
      </c>
      <c r="F9367" s="4" t="s">
        <v>10</v>
      </c>
      <c r="G9367" s="4" t="s">
        <v>10</v>
      </c>
    </row>
    <row r="9368" spans="1:10">
      <c r="A9368" t="n">
        <v>83782</v>
      </c>
      <c r="B9368" s="42" t="n">
        <v>46</v>
      </c>
      <c r="C9368" s="7" t="n">
        <v>27</v>
      </c>
      <c r="D9368" s="7" t="n">
        <v>15.960000038147</v>
      </c>
      <c r="E9368" s="7" t="n">
        <v>0</v>
      </c>
      <c r="F9368" s="7" t="n">
        <v>-40.8699989318848</v>
      </c>
      <c r="G9368" s="7" t="n">
        <v>270</v>
      </c>
    </row>
    <row r="9369" spans="1:10">
      <c r="A9369" t="s">
        <v>4</v>
      </c>
      <c r="B9369" s="4" t="s">
        <v>5</v>
      </c>
      <c r="C9369" s="4" t="s">
        <v>9</v>
      </c>
      <c r="D9369" s="4" t="s">
        <v>10</v>
      </c>
      <c r="E9369" s="4" t="s">
        <v>10</v>
      </c>
      <c r="F9369" s="4" t="s">
        <v>10</v>
      </c>
      <c r="G9369" s="4" t="s">
        <v>10</v>
      </c>
    </row>
    <row r="9370" spans="1:10">
      <c r="A9370" t="n">
        <v>83801</v>
      </c>
      <c r="B9370" s="42" t="n">
        <v>46</v>
      </c>
      <c r="C9370" s="7" t="n">
        <v>0</v>
      </c>
      <c r="D9370" s="7" t="n">
        <v>14.7600002288818</v>
      </c>
      <c r="E9370" s="7" t="n">
        <v>0</v>
      </c>
      <c r="F9370" s="7" t="n">
        <v>-43.2400016784668</v>
      </c>
      <c r="G9370" s="7" t="n">
        <v>0</v>
      </c>
    </row>
    <row r="9371" spans="1:10">
      <c r="A9371" t="s">
        <v>4</v>
      </c>
      <c r="B9371" s="4" t="s">
        <v>5</v>
      </c>
      <c r="C9371" s="4" t="s">
        <v>9</v>
      </c>
      <c r="D9371" s="4" t="s">
        <v>7</v>
      </c>
      <c r="E9371" s="4" t="s">
        <v>7</v>
      </c>
      <c r="F9371" s="4" t="s">
        <v>12</v>
      </c>
    </row>
    <row r="9372" spans="1:10">
      <c r="A9372" t="n">
        <v>83820</v>
      </c>
      <c r="B9372" s="48" t="n">
        <v>47</v>
      </c>
      <c r="C9372" s="7" t="n">
        <v>27</v>
      </c>
      <c r="D9372" s="7" t="n">
        <v>0</v>
      </c>
      <c r="E9372" s="7" t="n">
        <v>0</v>
      </c>
      <c r="F9372" s="7" t="s">
        <v>897</v>
      </c>
    </row>
    <row r="9373" spans="1:10">
      <c r="A9373" t="s">
        <v>4</v>
      </c>
      <c r="B9373" s="4" t="s">
        <v>5</v>
      </c>
      <c r="C9373" s="4" t="s">
        <v>9</v>
      </c>
      <c r="D9373" s="4" t="s">
        <v>7</v>
      </c>
      <c r="E9373" s="4" t="s">
        <v>12</v>
      </c>
      <c r="F9373" s="4" t="s">
        <v>10</v>
      </c>
      <c r="G9373" s="4" t="s">
        <v>10</v>
      </c>
      <c r="H9373" s="4" t="s">
        <v>10</v>
      </c>
    </row>
    <row r="9374" spans="1:10">
      <c r="A9374" t="n">
        <v>83835</v>
      </c>
      <c r="B9374" s="45" t="n">
        <v>48</v>
      </c>
      <c r="C9374" s="7" t="n">
        <v>0</v>
      </c>
      <c r="D9374" s="7" t="n">
        <v>0</v>
      </c>
      <c r="E9374" s="7" t="s">
        <v>136</v>
      </c>
      <c r="F9374" s="7" t="n">
        <v>-1</v>
      </c>
      <c r="G9374" s="7" t="n">
        <v>1</v>
      </c>
      <c r="H9374" s="7" t="n">
        <v>1.40129846432482e-45</v>
      </c>
    </row>
    <row r="9375" spans="1:10">
      <c r="A9375" t="s">
        <v>4</v>
      </c>
      <c r="B9375" s="4" t="s">
        <v>5</v>
      </c>
      <c r="C9375" s="4" t="s">
        <v>9</v>
      </c>
      <c r="D9375" s="4" t="s">
        <v>9</v>
      </c>
      <c r="E9375" s="4" t="s">
        <v>9</v>
      </c>
    </row>
    <row r="9376" spans="1:10">
      <c r="A9376" t="n">
        <v>83862</v>
      </c>
      <c r="B9376" s="63" t="n">
        <v>61</v>
      </c>
      <c r="C9376" s="7" t="n">
        <v>27</v>
      </c>
      <c r="D9376" s="7" t="n">
        <v>0</v>
      </c>
      <c r="E9376" s="7" t="n">
        <v>0</v>
      </c>
    </row>
    <row r="9377" spans="1:9">
      <c r="A9377" t="s">
        <v>4</v>
      </c>
      <c r="B9377" s="4" t="s">
        <v>5</v>
      </c>
      <c r="C9377" s="4" t="s">
        <v>9</v>
      </c>
    </row>
    <row r="9378" spans="1:9">
      <c r="A9378" t="n">
        <v>83869</v>
      </c>
      <c r="B9378" s="26" t="n">
        <v>16</v>
      </c>
      <c r="C9378" s="7" t="n">
        <v>1500</v>
      </c>
    </row>
    <row r="9379" spans="1:9">
      <c r="A9379" t="s">
        <v>4</v>
      </c>
      <c r="B9379" s="4" t="s">
        <v>5</v>
      </c>
      <c r="C9379" s="4" t="s">
        <v>7</v>
      </c>
    </row>
    <row r="9380" spans="1:9">
      <c r="A9380" t="n">
        <v>83872</v>
      </c>
      <c r="B9380" s="54" t="n">
        <v>116</v>
      </c>
      <c r="C9380" s="7" t="n">
        <v>0</v>
      </c>
    </row>
    <row r="9381" spans="1:9">
      <c r="A9381" t="s">
        <v>4</v>
      </c>
      <c r="B9381" s="4" t="s">
        <v>5</v>
      </c>
      <c r="C9381" s="4" t="s">
        <v>7</v>
      </c>
      <c r="D9381" s="4" t="s">
        <v>9</v>
      </c>
    </row>
    <row r="9382" spans="1:9">
      <c r="A9382" t="n">
        <v>83874</v>
      </c>
      <c r="B9382" s="54" t="n">
        <v>116</v>
      </c>
      <c r="C9382" s="7" t="n">
        <v>2</v>
      </c>
      <c r="D9382" s="7" t="n">
        <v>1</v>
      </c>
    </row>
    <row r="9383" spans="1:9">
      <c r="A9383" t="s">
        <v>4</v>
      </c>
      <c r="B9383" s="4" t="s">
        <v>5</v>
      </c>
      <c r="C9383" s="4" t="s">
        <v>7</v>
      </c>
      <c r="D9383" s="4" t="s">
        <v>11</v>
      </c>
    </row>
    <row r="9384" spans="1:9">
      <c r="A9384" t="n">
        <v>83878</v>
      </c>
      <c r="B9384" s="54" t="n">
        <v>116</v>
      </c>
      <c r="C9384" s="7" t="n">
        <v>5</v>
      </c>
      <c r="D9384" s="7" t="n">
        <v>1090519040</v>
      </c>
    </row>
    <row r="9385" spans="1:9">
      <c r="A9385" t="s">
        <v>4</v>
      </c>
      <c r="B9385" s="4" t="s">
        <v>5</v>
      </c>
      <c r="C9385" s="4" t="s">
        <v>7</v>
      </c>
      <c r="D9385" s="4" t="s">
        <v>9</v>
      </c>
    </row>
    <row r="9386" spans="1:9">
      <c r="A9386" t="n">
        <v>83884</v>
      </c>
      <c r="B9386" s="54" t="n">
        <v>116</v>
      </c>
      <c r="C9386" s="7" t="n">
        <v>6</v>
      </c>
      <c r="D9386" s="7" t="n">
        <v>1</v>
      </c>
    </row>
    <row r="9387" spans="1:9">
      <c r="A9387" t="s">
        <v>4</v>
      </c>
      <c r="B9387" s="4" t="s">
        <v>5</v>
      </c>
      <c r="C9387" s="4" t="s">
        <v>7</v>
      </c>
      <c r="D9387" s="4" t="s">
        <v>9</v>
      </c>
      <c r="E9387" s="4" t="s">
        <v>10</v>
      </c>
    </row>
    <row r="9388" spans="1:9">
      <c r="A9388" t="n">
        <v>83888</v>
      </c>
      <c r="B9388" s="25" t="n">
        <v>58</v>
      </c>
      <c r="C9388" s="7" t="n">
        <v>100</v>
      </c>
      <c r="D9388" s="7" t="n">
        <v>1000</v>
      </c>
      <c r="E9388" s="7" t="n">
        <v>1</v>
      </c>
    </row>
    <row r="9389" spans="1:9">
      <c r="A9389" t="s">
        <v>4</v>
      </c>
      <c r="B9389" s="4" t="s">
        <v>5</v>
      </c>
      <c r="C9389" s="4" t="s">
        <v>7</v>
      </c>
      <c r="D9389" s="4" t="s">
        <v>9</v>
      </c>
    </row>
    <row r="9390" spans="1:9">
      <c r="A9390" t="n">
        <v>83896</v>
      </c>
      <c r="B9390" s="25" t="n">
        <v>58</v>
      </c>
      <c r="C9390" s="7" t="n">
        <v>255</v>
      </c>
      <c r="D9390" s="7" t="n">
        <v>0</v>
      </c>
    </row>
    <row r="9391" spans="1:9">
      <c r="A9391" t="s">
        <v>4</v>
      </c>
      <c r="B9391" s="4" t="s">
        <v>5</v>
      </c>
      <c r="C9391" s="4" t="s">
        <v>7</v>
      </c>
      <c r="D9391" s="4" t="s">
        <v>9</v>
      </c>
      <c r="E9391" s="4" t="s">
        <v>12</v>
      </c>
    </row>
    <row r="9392" spans="1:9">
      <c r="A9392" t="n">
        <v>83900</v>
      </c>
      <c r="B9392" s="30" t="n">
        <v>51</v>
      </c>
      <c r="C9392" s="7" t="n">
        <v>4</v>
      </c>
      <c r="D9392" s="7" t="n">
        <v>27</v>
      </c>
      <c r="E9392" s="7" t="s">
        <v>87</v>
      </c>
    </row>
    <row r="9393" spans="1:5">
      <c r="A9393" t="s">
        <v>4</v>
      </c>
      <c r="B9393" s="4" t="s">
        <v>5</v>
      </c>
      <c r="C9393" s="4" t="s">
        <v>9</v>
      </c>
    </row>
    <row r="9394" spans="1:5">
      <c r="A9394" t="n">
        <v>83913</v>
      </c>
      <c r="B9394" s="26" t="n">
        <v>16</v>
      </c>
      <c r="C9394" s="7" t="n">
        <v>0</v>
      </c>
    </row>
    <row r="9395" spans="1:5">
      <c r="A9395" t="s">
        <v>4</v>
      </c>
      <c r="B9395" s="4" t="s">
        <v>5</v>
      </c>
      <c r="C9395" s="4" t="s">
        <v>9</v>
      </c>
      <c r="D9395" s="4" t="s">
        <v>7</v>
      </c>
      <c r="E9395" s="4" t="s">
        <v>11</v>
      </c>
      <c r="F9395" s="4" t="s">
        <v>52</v>
      </c>
      <c r="G9395" s="4" t="s">
        <v>7</v>
      </c>
      <c r="H9395" s="4" t="s">
        <v>7</v>
      </c>
    </row>
    <row r="9396" spans="1:5">
      <c r="A9396" t="n">
        <v>83916</v>
      </c>
      <c r="B9396" s="31" t="n">
        <v>26</v>
      </c>
      <c r="C9396" s="7" t="n">
        <v>27</v>
      </c>
      <c r="D9396" s="7" t="n">
        <v>17</v>
      </c>
      <c r="E9396" s="7" t="n">
        <v>31348</v>
      </c>
      <c r="F9396" s="7" t="s">
        <v>919</v>
      </c>
      <c r="G9396" s="7" t="n">
        <v>2</v>
      </c>
      <c r="H9396" s="7" t="n">
        <v>0</v>
      </c>
    </row>
    <row r="9397" spans="1:5">
      <c r="A9397" t="s">
        <v>4</v>
      </c>
      <c r="B9397" s="4" t="s">
        <v>5</v>
      </c>
    </row>
    <row r="9398" spans="1:5">
      <c r="A9398" t="n">
        <v>83956</v>
      </c>
      <c r="B9398" s="32" t="n">
        <v>28</v>
      </c>
    </row>
    <row r="9399" spans="1:5">
      <c r="A9399" t="s">
        <v>4</v>
      </c>
      <c r="B9399" s="4" t="s">
        <v>5</v>
      </c>
      <c r="C9399" s="4" t="s">
        <v>7</v>
      </c>
      <c r="D9399" s="4" t="s">
        <v>9</v>
      </c>
      <c r="E9399" s="4" t="s">
        <v>12</v>
      </c>
    </row>
    <row r="9400" spans="1:5">
      <c r="A9400" t="n">
        <v>83957</v>
      </c>
      <c r="B9400" s="30" t="n">
        <v>51</v>
      </c>
      <c r="C9400" s="7" t="n">
        <v>4</v>
      </c>
      <c r="D9400" s="7" t="n">
        <v>0</v>
      </c>
      <c r="E9400" s="7" t="s">
        <v>349</v>
      </c>
    </row>
    <row r="9401" spans="1:5">
      <c r="A9401" t="s">
        <v>4</v>
      </c>
      <c r="B9401" s="4" t="s">
        <v>5</v>
      </c>
      <c r="C9401" s="4" t="s">
        <v>9</v>
      </c>
    </row>
    <row r="9402" spans="1:5">
      <c r="A9402" t="n">
        <v>83971</v>
      </c>
      <c r="B9402" s="26" t="n">
        <v>16</v>
      </c>
      <c r="C9402" s="7" t="n">
        <v>0</v>
      </c>
    </row>
    <row r="9403" spans="1:5">
      <c r="A9403" t="s">
        <v>4</v>
      </c>
      <c r="B9403" s="4" t="s">
        <v>5</v>
      </c>
      <c r="C9403" s="4" t="s">
        <v>9</v>
      </c>
      <c r="D9403" s="4" t="s">
        <v>7</v>
      </c>
      <c r="E9403" s="4" t="s">
        <v>11</v>
      </c>
      <c r="F9403" s="4" t="s">
        <v>52</v>
      </c>
      <c r="G9403" s="4" t="s">
        <v>7</v>
      </c>
      <c r="H9403" s="4" t="s">
        <v>7</v>
      </c>
      <c r="I9403" s="4" t="s">
        <v>7</v>
      </c>
      <c r="J9403" s="4" t="s">
        <v>11</v>
      </c>
      <c r="K9403" s="4" t="s">
        <v>52</v>
      </c>
      <c r="L9403" s="4" t="s">
        <v>7</v>
      </c>
      <c r="M9403" s="4" t="s">
        <v>7</v>
      </c>
    </row>
    <row r="9404" spans="1:5">
      <c r="A9404" t="n">
        <v>83974</v>
      </c>
      <c r="B9404" s="31" t="n">
        <v>26</v>
      </c>
      <c r="C9404" s="7" t="n">
        <v>0</v>
      </c>
      <c r="D9404" s="7" t="n">
        <v>17</v>
      </c>
      <c r="E9404" s="7" t="n">
        <v>62153</v>
      </c>
      <c r="F9404" s="7" t="s">
        <v>920</v>
      </c>
      <c r="G9404" s="7" t="n">
        <v>2</v>
      </c>
      <c r="H9404" s="7" t="n">
        <v>3</v>
      </c>
      <c r="I9404" s="7" t="n">
        <v>17</v>
      </c>
      <c r="J9404" s="7" t="n">
        <v>62154</v>
      </c>
      <c r="K9404" s="7" t="s">
        <v>921</v>
      </c>
      <c r="L9404" s="7" t="n">
        <v>2</v>
      </c>
      <c r="M9404" s="7" t="n">
        <v>0</v>
      </c>
    </row>
    <row r="9405" spans="1:5">
      <c r="A9405" t="s">
        <v>4</v>
      </c>
      <c r="B9405" s="4" t="s">
        <v>5</v>
      </c>
    </row>
    <row r="9406" spans="1:5">
      <c r="A9406" t="n">
        <v>84108</v>
      </c>
      <c r="B9406" s="32" t="n">
        <v>28</v>
      </c>
    </row>
    <row r="9407" spans="1:5">
      <c r="A9407" t="s">
        <v>4</v>
      </c>
      <c r="B9407" s="4" t="s">
        <v>5</v>
      </c>
      <c r="C9407" s="4" t="s">
        <v>7</v>
      </c>
      <c r="D9407" s="4" t="s">
        <v>9</v>
      </c>
      <c r="E9407" s="4" t="s">
        <v>12</v>
      </c>
    </row>
    <row r="9408" spans="1:5">
      <c r="A9408" t="n">
        <v>84109</v>
      </c>
      <c r="B9408" s="30" t="n">
        <v>51</v>
      </c>
      <c r="C9408" s="7" t="n">
        <v>4</v>
      </c>
      <c r="D9408" s="7" t="n">
        <v>27</v>
      </c>
      <c r="E9408" s="7" t="s">
        <v>304</v>
      </c>
    </row>
    <row r="9409" spans="1:13">
      <c r="A9409" t="s">
        <v>4</v>
      </c>
      <c r="B9409" s="4" t="s">
        <v>5</v>
      </c>
      <c r="C9409" s="4" t="s">
        <v>9</v>
      </c>
    </row>
    <row r="9410" spans="1:13">
      <c r="A9410" t="n">
        <v>84123</v>
      </c>
      <c r="B9410" s="26" t="n">
        <v>16</v>
      </c>
      <c r="C9410" s="7" t="n">
        <v>0</v>
      </c>
    </row>
    <row r="9411" spans="1:13">
      <c r="A9411" t="s">
        <v>4</v>
      </c>
      <c r="B9411" s="4" t="s">
        <v>5</v>
      </c>
      <c r="C9411" s="4" t="s">
        <v>9</v>
      </c>
      <c r="D9411" s="4" t="s">
        <v>7</v>
      </c>
      <c r="E9411" s="4" t="s">
        <v>11</v>
      </c>
      <c r="F9411" s="4" t="s">
        <v>52</v>
      </c>
      <c r="G9411" s="4" t="s">
        <v>7</v>
      </c>
      <c r="H9411" s="4" t="s">
        <v>7</v>
      </c>
    </row>
    <row r="9412" spans="1:13">
      <c r="A9412" t="n">
        <v>84126</v>
      </c>
      <c r="B9412" s="31" t="n">
        <v>26</v>
      </c>
      <c r="C9412" s="7" t="n">
        <v>27</v>
      </c>
      <c r="D9412" s="7" t="n">
        <v>17</v>
      </c>
      <c r="E9412" s="7" t="n">
        <v>31349</v>
      </c>
      <c r="F9412" s="7" t="s">
        <v>922</v>
      </c>
      <c r="G9412" s="7" t="n">
        <v>2</v>
      </c>
      <c r="H9412" s="7" t="n">
        <v>0</v>
      </c>
    </row>
    <row r="9413" spans="1:13">
      <c r="A9413" t="s">
        <v>4</v>
      </c>
      <c r="B9413" s="4" t="s">
        <v>5</v>
      </c>
    </row>
    <row r="9414" spans="1:13">
      <c r="A9414" t="n">
        <v>84147</v>
      </c>
      <c r="B9414" s="32" t="n">
        <v>28</v>
      </c>
    </row>
    <row r="9415" spans="1:13">
      <c r="A9415" t="s">
        <v>4</v>
      </c>
      <c r="B9415" s="4" t="s">
        <v>5</v>
      </c>
      <c r="C9415" s="4" t="s">
        <v>7</v>
      </c>
      <c r="D9415" s="4" t="s">
        <v>9</v>
      </c>
      <c r="E9415" s="4" t="s">
        <v>12</v>
      </c>
    </row>
    <row r="9416" spans="1:13">
      <c r="A9416" t="n">
        <v>84148</v>
      </c>
      <c r="B9416" s="30" t="n">
        <v>51</v>
      </c>
      <c r="C9416" s="7" t="n">
        <v>4</v>
      </c>
      <c r="D9416" s="7" t="n">
        <v>0</v>
      </c>
      <c r="E9416" s="7" t="s">
        <v>325</v>
      </c>
    </row>
    <row r="9417" spans="1:13">
      <c r="A9417" t="s">
        <v>4</v>
      </c>
      <c r="B9417" s="4" t="s">
        <v>5</v>
      </c>
      <c r="C9417" s="4" t="s">
        <v>9</v>
      </c>
    </row>
    <row r="9418" spans="1:13">
      <c r="A9418" t="n">
        <v>84162</v>
      </c>
      <c r="B9418" s="26" t="n">
        <v>16</v>
      </c>
      <c r="C9418" s="7" t="n">
        <v>0</v>
      </c>
    </row>
    <row r="9419" spans="1:13">
      <c r="A9419" t="s">
        <v>4</v>
      </c>
      <c r="B9419" s="4" t="s">
        <v>5</v>
      </c>
      <c r="C9419" s="4" t="s">
        <v>9</v>
      </c>
      <c r="D9419" s="4" t="s">
        <v>7</v>
      </c>
      <c r="E9419" s="4" t="s">
        <v>11</v>
      </c>
      <c r="F9419" s="4" t="s">
        <v>52</v>
      </c>
      <c r="G9419" s="4" t="s">
        <v>7</v>
      </c>
      <c r="H9419" s="4" t="s">
        <v>7</v>
      </c>
      <c r="I9419" s="4" t="s">
        <v>7</v>
      </c>
      <c r="J9419" s="4" t="s">
        <v>11</v>
      </c>
      <c r="K9419" s="4" t="s">
        <v>52</v>
      </c>
      <c r="L9419" s="4" t="s">
        <v>7</v>
      </c>
      <c r="M9419" s="4" t="s">
        <v>7</v>
      </c>
    </row>
    <row r="9420" spans="1:13">
      <c r="A9420" t="n">
        <v>84165</v>
      </c>
      <c r="B9420" s="31" t="n">
        <v>26</v>
      </c>
      <c r="C9420" s="7" t="n">
        <v>0</v>
      </c>
      <c r="D9420" s="7" t="n">
        <v>17</v>
      </c>
      <c r="E9420" s="7" t="n">
        <v>62155</v>
      </c>
      <c r="F9420" s="7" t="s">
        <v>923</v>
      </c>
      <c r="G9420" s="7" t="n">
        <v>2</v>
      </c>
      <c r="H9420" s="7" t="n">
        <v>3</v>
      </c>
      <c r="I9420" s="7" t="n">
        <v>17</v>
      </c>
      <c r="J9420" s="7" t="n">
        <v>62156</v>
      </c>
      <c r="K9420" s="7" t="s">
        <v>924</v>
      </c>
      <c r="L9420" s="7" t="n">
        <v>2</v>
      </c>
      <c r="M9420" s="7" t="n">
        <v>0</v>
      </c>
    </row>
    <row r="9421" spans="1:13">
      <c r="A9421" t="s">
        <v>4</v>
      </c>
      <c r="B9421" s="4" t="s">
        <v>5</v>
      </c>
    </row>
    <row r="9422" spans="1:13">
      <c r="A9422" t="n">
        <v>84286</v>
      </c>
      <c r="B9422" s="32" t="n">
        <v>28</v>
      </c>
    </row>
    <row r="9423" spans="1:13">
      <c r="A9423" t="s">
        <v>4</v>
      </c>
      <c r="B9423" s="4" t="s">
        <v>5</v>
      </c>
      <c r="C9423" s="4" t="s">
        <v>9</v>
      </c>
      <c r="D9423" s="4" t="s">
        <v>9</v>
      </c>
      <c r="E9423" s="4" t="s">
        <v>9</v>
      </c>
    </row>
    <row r="9424" spans="1:13">
      <c r="A9424" t="n">
        <v>84287</v>
      </c>
      <c r="B9424" s="63" t="n">
        <v>61</v>
      </c>
      <c r="C9424" s="7" t="n">
        <v>27</v>
      </c>
      <c r="D9424" s="7" t="n">
        <v>65533</v>
      </c>
      <c r="E9424" s="7" t="n">
        <v>1000</v>
      </c>
    </row>
    <row r="9425" spans="1:13">
      <c r="A9425" t="s">
        <v>4</v>
      </c>
      <c r="B9425" s="4" t="s">
        <v>5</v>
      </c>
      <c r="C9425" s="4" t="s">
        <v>7</v>
      </c>
      <c r="D9425" s="4" t="s">
        <v>9</v>
      </c>
      <c r="E9425" s="4" t="s">
        <v>12</v>
      </c>
    </row>
    <row r="9426" spans="1:13">
      <c r="A9426" t="n">
        <v>84294</v>
      </c>
      <c r="B9426" s="30" t="n">
        <v>51</v>
      </c>
      <c r="C9426" s="7" t="n">
        <v>4</v>
      </c>
      <c r="D9426" s="7" t="n">
        <v>27</v>
      </c>
      <c r="E9426" s="7" t="s">
        <v>925</v>
      </c>
    </row>
    <row r="9427" spans="1:13">
      <c r="A9427" t="s">
        <v>4</v>
      </c>
      <c r="B9427" s="4" t="s">
        <v>5</v>
      </c>
      <c r="C9427" s="4" t="s">
        <v>9</v>
      </c>
    </row>
    <row r="9428" spans="1:13">
      <c r="A9428" t="n">
        <v>84307</v>
      </c>
      <c r="B9428" s="26" t="n">
        <v>16</v>
      </c>
      <c r="C9428" s="7" t="n">
        <v>0</v>
      </c>
    </row>
    <row r="9429" spans="1:13">
      <c r="A9429" t="s">
        <v>4</v>
      </c>
      <c r="B9429" s="4" t="s">
        <v>5</v>
      </c>
      <c r="C9429" s="4" t="s">
        <v>9</v>
      </c>
      <c r="D9429" s="4" t="s">
        <v>7</v>
      </c>
      <c r="E9429" s="4" t="s">
        <v>11</v>
      </c>
      <c r="F9429" s="4" t="s">
        <v>52</v>
      </c>
      <c r="G9429" s="4" t="s">
        <v>7</v>
      </c>
      <c r="H9429" s="4" t="s">
        <v>7</v>
      </c>
    </row>
    <row r="9430" spans="1:13">
      <c r="A9430" t="n">
        <v>84310</v>
      </c>
      <c r="B9430" s="31" t="n">
        <v>26</v>
      </c>
      <c r="C9430" s="7" t="n">
        <v>27</v>
      </c>
      <c r="D9430" s="7" t="n">
        <v>17</v>
      </c>
      <c r="E9430" s="7" t="n">
        <v>31350</v>
      </c>
      <c r="F9430" s="7" t="s">
        <v>926</v>
      </c>
      <c r="G9430" s="7" t="n">
        <v>2</v>
      </c>
      <c r="H9430" s="7" t="n">
        <v>0</v>
      </c>
    </row>
    <row r="9431" spans="1:13">
      <c r="A9431" t="s">
        <v>4</v>
      </c>
      <c r="B9431" s="4" t="s">
        <v>5</v>
      </c>
    </row>
    <row r="9432" spans="1:13">
      <c r="A9432" t="n">
        <v>84366</v>
      </c>
      <c r="B9432" s="32" t="n">
        <v>28</v>
      </c>
    </row>
    <row r="9433" spans="1:13">
      <c r="A9433" t="s">
        <v>4</v>
      </c>
      <c r="B9433" s="4" t="s">
        <v>5</v>
      </c>
      <c r="C9433" s="4" t="s">
        <v>7</v>
      </c>
      <c r="D9433" s="4" t="s">
        <v>9</v>
      </c>
      <c r="E9433" s="4" t="s">
        <v>10</v>
      </c>
    </row>
    <row r="9434" spans="1:13">
      <c r="A9434" t="n">
        <v>84367</v>
      </c>
      <c r="B9434" s="25" t="n">
        <v>58</v>
      </c>
      <c r="C9434" s="7" t="n">
        <v>101</v>
      </c>
      <c r="D9434" s="7" t="n">
        <v>500</v>
      </c>
      <c r="E9434" s="7" t="n">
        <v>1</v>
      </c>
    </row>
    <row r="9435" spans="1:13">
      <c r="A9435" t="s">
        <v>4</v>
      </c>
      <c r="B9435" s="4" t="s">
        <v>5</v>
      </c>
      <c r="C9435" s="4" t="s">
        <v>7</v>
      </c>
      <c r="D9435" s="4" t="s">
        <v>9</v>
      </c>
    </row>
    <row r="9436" spans="1:13">
      <c r="A9436" t="n">
        <v>84375</v>
      </c>
      <c r="B9436" s="25" t="n">
        <v>58</v>
      </c>
      <c r="C9436" s="7" t="n">
        <v>254</v>
      </c>
      <c r="D9436" s="7" t="n">
        <v>0</v>
      </c>
    </row>
    <row r="9437" spans="1:13">
      <c r="A9437" t="s">
        <v>4</v>
      </c>
      <c r="B9437" s="4" t="s">
        <v>5</v>
      </c>
      <c r="C9437" s="4" t="s">
        <v>7</v>
      </c>
      <c r="D9437" s="4" t="s">
        <v>7</v>
      </c>
      <c r="E9437" s="4" t="s">
        <v>10</v>
      </c>
      <c r="F9437" s="4" t="s">
        <v>10</v>
      </c>
      <c r="G9437" s="4" t="s">
        <v>10</v>
      </c>
      <c r="H9437" s="4" t="s">
        <v>9</v>
      </c>
    </row>
    <row r="9438" spans="1:13">
      <c r="A9438" t="n">
        <v>84379</v>
      </c>
      <c r="B9438" s="55" t="n">
        <v>45</v>
      </c>
      <c r="C9438" s="7" t="n">
        <v>2</v>
      </c>
      <c r="D9438" s="7" t="n">
        <v>3</v>
      </c>
      <c r="E9438" s="7" t="n">
        <v>16.2800006866455</v>
      </c>
      <c r="F9438" s="7" t="n">
        <v>0.990000009536743</v>
      </c>
      <c r="G9438" s="7" t="n">
        <v>-40.7599983215332</v>
      </c>
      <c r="H9438" s="7" t="n">
        <v>0</v>
      </c>
    </row>
    <row r="9439" spans="1:13">
      <c r="A9439" t="s">
        <v>4</v>
      </c>
      <c r="B9439" s="4" t="s">
        <v>5</v>
      </c>
      <c r="C9439" s="4" t="s">
        <v>7</v>
      </c>
      <c r="D9439" s="4" t="s">
        <v>7</v>
      </c>
      <c r="E9439" s="4" t="s">
        <v>10</v>
      </c>
      <c r="F9439" s="4" t="s">
        <v>10</v>
      </c>
      <c r="G9439" s="4" t="s">
        <v>10</v>
      </c>
      <c r="H9439" s="4" t="s">
        <v>9</v>
      </c>
      <c r="I9439" s="4" t="s">
        <v>7</v>
      </c>
    </row>
    <row r="9440" spans="1:13">
      <c r="A9440" t="n">
        <v>84396</v>
      </c>
      <c r="B9440" s="55" t="n">
        <v>45</v>
      </c>
      <c r="C9440" s="7" t="n">
        <v>4</v>
      </c>
      <c r="D9440" s="7" t="n">
        <v>3</v>
      </c>
      <c r="E9440" s="7" t="n">
        <v>359.459991455078</v>
      </c>
      <c r="F9440" s="7" t="n">
        <v>235.339996337891</v>
      </c>
      <c r="G9440" s="7" t="n">
        <v>0</v>
      </c>
      <c r="H9440" s="7" t="n">
        <v>0</v>
      </c>
      <c r="I9440" s="7" t="n">
        <v>1</v>
      </c>
    </row>
    <row r="9441" spans="1:9">
      <c r="A9441" t="s">
        <v>4</v>
      </c>
      <c r="B9441" s="4" t="s">
        <v>5</v>
      </c>
      <c r="C9441" s="4" t="s">
        <v>7</v>
      </c>
      <c r="D9441" s="4" t="s">
        <v>7</v>
      </c>
      <c r="E9441" s="4" t="s">
        <v>10</v>
      </c>
      <c r="F9441" s="4" t="s">
        <v>9</v>
      </c>
    </row>
    <row r="9442" spans="1:9">
      <c r="A9442" t="n">
        <v>84414</v>
      </c>
      <c r="B9442" s="55" t="n">
        <v>45</v>
      </c>
      <c r="C9442" s="7" t="n">
        <v>5</v>
      </c>
      <c r="D9442" s="7" t="n">
        <v>3</v>
      </c>
      <c r="E9442" s="7" t="n">
        <v>1.70000004768372</v>
      </c>
      <c r="F9442" s="7" t="n">
        <v>0</v>
      </c>
    </row>
    <row r="9443" spans="1:9">
      <c r="A9443" t="s">
        <v>4</v>
      </c>
      <c r="B9443" s="4" t="s">
        <v>5</v>
      </c>
      <c r="C9443" s="4" t="s">
        <v>7</v>
      </c>
      <c r="D9443" s="4" t="s">
        <v>7</v>
      </c>
      <c r="E9443" s="4" t="s">
        <v>10</v>
      </c>
      <c r="F9443" s="4" t="s">
        <v>9</v>
      </c>
    </row>
    <row r="9444" spans="1:9">
      <c r="A9444" t="n">
        <v>84423</v>
      </c>
      <c r="B9444" s="55" t="n">
        <v>45</v>
      </c>
      <c r="C9444" s="7" t="n">
        <v>11</v>
      </c>
      <c r="D9444" s="7" t="n">
        <v>3</v>
      </c>
      <c r="E9444" s="7" t="n">
        <v>40</v>
      </c>
      <c r="F9444" s="7" t="n">
        <v>0</v>
      </c>
    </row>
    <row r="9445" spans="1:9">
      <c r="A9445" t="s">
        <v>4</v>
      </c>
      <c r="B9445" s="4" t="s">
        <v>5</v>
      </c>
      <c r="C9445" s="4" t="s">
        <v>7</v>
      </c>
      <c r="D9445" s="4" t="s">
        <v>7</v>
      </c>
      <c r="E9445" s="4" t="s">
        <v>10</v>
      </c>
      <c r="F9445" s="4" t="s">
        <v>10</v>
      </c>
      <c r="G9445" s="4" t="s">
        <v>10</v>
      </c>
      <c r="H9445" s="4" t="s">
        <v>9</v>
      </c>
    </row>
    <row r="9446" spans="1:9">
      <c r="A9446" t="n">
        <v>84432</v>
      </c>
      <c r="B9446" s="55" t="n">
        <v>45</v>
      </c>
      <c r="C9446" s="7" t="n">
        <v>2</v>
      </c>
      <c r="D9446" s="7" t="n">
        <v>3</v>
      </c>
      <c r="E9446" s="7" t="n">
        <v>16.4400005340576</v>
      </c>
      <c r="F9446" s="7" t="n">
        <v>1.11000001430511</v>
      </c>
      <c r="G9446" s="7" t="n">
        <v>-40.689998626709</v>
      </c>
      <c r="H9446" s="7" t="n">
        <v>0</v>
      </c>
    </row>
    <row r="9447" spans="1:9">
      <c r="A9447" t="s">
        <v>4</v>
      </c>
      <c r="B9447" s="4" t="s">
        <v>5</v>
      </c>
      <c r="C9447" s="4" t="s">
        <v>7</v>
      </c>
      <c r="D9447" s="4" t="s">
        <v>7</v>
      </c>
      <c r="E9447" s="4" t="s">
        <v>10</v>
      </c>
      <c r="F9447" s="4" t="s">
        <v>10</v>
      </c>
      <c r="G9447" s="4" t="s">
        <v>10</v>
      </c>
      <c r="H9447" s="4" t="s">
        <v>9</v>
      </c>
      <c r="I9447" s="4" t="s">
        <v>7</v>
      </c>
    </row>
    <row r="9448" spans="1:9">
      <c r="A9448" t="n">
        <v>84449</v>
      </c>
      <c r="B9448" s="55" t="n">
        <v>45</v>
      </c>
      <c r="C9448" s="7" t="n">
        <v>4</v>
      </c>
      <c r="D9448" s="7" t="n">
        <v>3</v>
      </c>
      <c r="E9448" s="7" t="n">
        <v>356.25</v>
      </c>
      <c r="F9448" s="7" t="n">
        <v>235.509994506836</v>
      </c>
      <c r="G9448" s="7" t="n">
        <v>354</v>
      </c>
      <c r="H9448" s="7" t="n">
        <v>0</v>
      </c>
      <c r="I9448" s="7" t="n">
        <v>0</v>
      </c>
    </row>
    <row r="9449" spans="1:9">
      <c r="A9449" t="s">
        <v>4</v>
      </c>
      <c r="B9449" s="4" t="s">
        <v>5</v>
      </c>
      <c r="C9449" s="4" t="s">
        <v>7</v>
      </c>
      <c r="D9449" s="4" t="s">
        <v>7</v>
      </c>
      <c r="E9449" s="4" t="s">
        <v>10</v>
      </c>
      <c r="F9449" s="4" t="s">
        <v>9</v>
      </c>
    </row>
    <row r="9450" spans="1:9">
      <c r="A9450" t="n">
        <v>84467</v>
      </c>
      <c r="B9450" s="55" t="n">
        <v>45</v>
      </c>
      <c r="C9450" s="7" t="n">
        <v>5</v>
      </c>
      <c r="D9450" s="7" t="n">
        <v>3</v>
      </c>
      <c r="E9450" s="7" t="n">
        <v>1.95000004768372</v>
      </c>
      <c r="F9450" s="7" t="n">
        <v>0</v>
      </c>
    </row>
    <row r="9451" spans="1:9">
      <c r="A9451" t="s">
        <v>4</v>
      </c>
      <c r="B9451" s="4" t="s">
        <v>5</v>
      </c>
      <c r="C9451" s="4" t="s">
        <v>7</v>
      </c>
      <c r="D9451" s="4" t="s">
        <v>7</v>
      </c>
      <c r="E9451" s="4" t="s">
        <v>10</v>
      </c>
      <c r="F9451" s="4" t="s">
        <v>9</v>
      </c>
    </row>
    <row r="9452" spans="1:9">
      <c r="A9452" t="n">
        <v>84476</v>
      </c>
      <c r="B9452" s="55" t="n">
        <v>45</v>
      </c>
      <c r="C9452" s="7" t="n">
        <v>5</v>
      </c>
      <c r="D9452" s="7" t="n">
        <v>3</v>
      </c>
      <c r="E9452" s="7" t="n">
        <v>1.62000000476837</v>
      </c>
      <c r="F9452" s="7" t="n">
        <v>20000</v>
      </c>
    </row>
    <row r="9453" spans="1:9">
      <c r="A9453" t="s">
        <v>4</v>
      </c>
      <c r="B9453" s="4" t="s">
        <v>5</v>
      </c>
      <c r="C9453" s="4" t="s">
        <v>7</v>
      </c>
      <c r="D9453" s="4" t="s">
        <v>7</v>
      </c>
      <c r="E9453" s="4" t="s">
        <v>10</v>
      </c>
      <c r="F9453" s="4" t="s">
        <v>9</v>
      </c>
    </row>
    <row r="9454" spans="1:9">
      <c r="A9454" t="n">
        <v>84485</v>
      </c>
      <c r="B9454" s="55" t="n">
        <v>45</v>
      </c>
      <c r="C9454" s="7" t="n">
        <v>11</v>
      </c>
      <c r="D9454" s="7" t="n">
        <v>3</v>
      </c>
      <c r="E9454" s="7" t="n">
        <v>40</v>
      </c>
      <c r="F9454" s="7" t="n">
        <v>0</v>
      </c>
    </row>
    <row r="9455" spans="1:9">
      <c r="A9455" t="s">
        <v>4</v>
      </c>
      <c r="B9455" s="4" t="s">
        <v>5</v>
      </c>
      <c r="C9455" s="4" t="s">
        <v>7</v>
      </c>
    </row>
    <row r="9456" spans="1:9">
      <c r="A9456" t="n">
        <v>84494</v>
      </c>
      <c r="B9456" s="54" t="n">
        <v>116</v>
      </c>
      <c r="C9456" s="7" t="n">
        <v>0</v>
      </c>
    </row>
    <row r="9457" spans="1:9">
      <c r="A9457" t="s">
        <v>4</v>
      </c>
      <c r="B9457" s="4" t="s">
        <v>5</v>
      </c>
      <c r="C9457" s="4" t="s">
        <v>7</v>
      </c>
      <c r="D9457" s="4" t="s">
        <v>9</v>
      </c>
    </row>
    <row r="9458" spans="1:9">
      <c r="A9458" t="n">
        <v>84496</v>
      </c>
      <c r="B9458" s="54" t="n">
        <v>116</v>
      </c>
      <c r="C9458" s="7" t="n">
        <v>2</v>
      </c>
      <c r="D9458" s="7" t="n">
        <v>1</v>
      </c>
    </row>
    <row r="9459" spans="1:9">
      <c r="A9459" t="s">
        <v>4</v>
      </c>
      <c r="B9459" s="4" t="s">
        <v>5</v>
      </c>
      <c r="C9459" s="4" t="s">
        <v>7</v>
      </c>
      <c r="D9459" s="4" t="s">
        <v>11</v>
      </c>
    </row>
    <row r="9460" spans="1:9">
      <c r="A9460" t="n">
        <v>84500</v>
      </c>
      <c r="B9460" s="54" t="n">
        <v>116</v>
      </c>
      <c r="C9460" s="7" t="n">
        <v>5</v>
      </c>
      <c r="D9460" s="7" t="n">
        <v>1084227584</v>
      </c>
    </row>
    <row r="9461" spans="1:9">
      <c r="A9461" t="s">
        <v>4</v>
      </c>
      <c r="B9461" s="4" t="s">
        <v>5</v>
      </c>
      <c r="C9461" s="4" t="s">
        <v>7</v>
      </c>
      <c r="D9461" s="4" t="s">
        <v>9</v>
      </c>
    </row>
    <row r="9462" spans="1:9">
      <c r="A9462" t="n">
        <v>84506</v>
      </c>
      <c r="B9462" s="54" t="n">
        <v>116</v>
      </c>
      <c r="C9462" s="7" t="n">
        <v>6</v>
      </c>
      <c r="D9462" s="7" t="n">
        <v>1</v>
      </c>
    </row>
    <row r="9463" spans="1:9">
      <c r="A9463" t="s">
        <v>4</v>
      </c>
      <c r="B9463" s="4" t="s">
        <v>5</v>
      </c>
      <c r="C9463" s="4" t="s">
        <v>7</v>
      </c>
      <c r="D9463" s="4" t="s">
        <v>9</v>
      </c>
    </row>
    <row r="9464" spans="1:9">
      <c r="A9464" t="n">
        <v>84510</v>
      </c>
      <c r="B9464" s="25" t="n">
        <v>58</v>
      </c>
      <c r="C9464" s="7" t="n">
        <v>255</v>
      </c>
      <c r="D9464" s="7" t="n">
        <v>0</v>
      </c>
    </row>
    <row r="9465" spans="1:9">
      <c r="A9465" t="s">
        <v>4</v>
      </c>
      <c r="B9465" s="4" t="s">
        <v>5</v>
      </c>
      <c r="C9465" s="4" t="s">
        <v>7</v>
      </c>
      <c r="D9465" s="4" t="s">
        <v>9</v>
      </c>
      <c r="E9465" s="4" t="s">
        <v>12</v>
      </c>
    </row>
    <row r="9466" spans="1:9">
      <c r="A9466" t="n">
        <v>84514</v>
      </c>
      <c r="B9466" s="30" t="n">
        <v>51</v>
      </c>
      <c r="C9466" s="7" t="n">
        <v>4</v>
      </c>
      <c r="D9466" s="7" t="n">
        <v>27</v>
      </c>
      <c r="E9466" s="7" t="s">
        <v>287</v>
      </c>
    </row>
    <row r="9467" spans="1:9">
      <c r="A9467" t="s">
        <v>4</v>
      </c>
      <c r="B9467" s="4" t="s">
        <v>5</v>
      </c>
      <c r="C9467" s="4" t="s">
        <v>9</v>
      </c>
    </row>
    <row r="9468" spans="1:9">
      <c r="A9468" t="n">
        <v>84528</v>
      </c>
      <c r="B9468" s="26" t="n">
        <v>16</v>
      </c>
      <c r="C9468" s="7" t="n">
        <v>0</v>
      </c>
    </row>
    <row r="9469" spans="1:9">
      <c r="A9469" t="s">
        <v>4</v>
      </c>
      <c r="B9469" s="4" t="s">
        <v>5</v>
      </c>
      <c r="C9469" s="4" t="s">
        <v>9</v>
      </c>
      <c r="D9469" s="4" t="s">
        <v>7</v>
      </c>
      <c r="E9469" s="4" t="s">
        <v>11</v>
      </c>
      <c r="F9469" s="4" t="s">
        <v>52</v>
      </c>
      <c r="G9469" s="4" t="s">
        <v>7</v>
      </c>
      <c r="H9469" s="4" t="s">
        <v>7</v>
      </c>
      <c r="I9469" s="4" t="s">
        <v>7</v>
      </c>
      <c r="J9469" s="4" t="s">
        <v>11</v>
      </c>
      <c r="K9469" s="4" t="s">
        <v>52</v>
      </c>
      <c r="L9469" s="4" t="s">
        <v>7</v>
      </c>
      <c r="M9469" s="4" t="s">
        <v>7</v>
      </c>
      <c r="N9469" s="4" t="s">
        <v>7</v>
      </c>
      <c r="O9469" s="4" t="s">
        <v>11</v>
      </c>
      <c r="P9469" s="4" t="s">
        <v>52</v>
      </c>
      <c r="Q9469" s="4" t="s">
        <v>7</v>
      </c>
      <c r="R9469" s="4" t="s">
        <v>7</v>
      </c>
    </row>
    <row r="9470" spans="1:9">
      <c r="A9470" t="n">
        <v>84531</v>
      </c>
      <c r="B9470" s="31" t="n">
        <v>26</v>
      </c>
      <c r="C9470" s="7" t="n">
        <v>27</v>
      </c>
      <c r="D9470" s="7" t="n">
        <v>17</v>
      </c>
      <c r="E9470" s="7" t="n">
        <v>31351</v>
      </c>
      <c r="F9470" s="7" t="s">
        <v>927</v>
      </c>
      <c r="G9470" s="7" t="n">
        <v>2</v>
      </c>
      <c r="H9470" s="7" t="n">
        <v>3</v>
      </c>
      <c r="I9470" s="7" t="n">
        <v>17</v>
      </c>
      <c r="J9470" s="7" t="n">
        <v>31352</v>
      </c>
      <c r="K9470" s="7" t="s">
        <v>928</v>
      </c>
      <c r="L9470" s="7" t="n">
        <v>2</v>
      </c>
      <c r="M9470" s="7" t="n">
        <v>3</v>
      </c>
      <c r="N9470" s="7" t="n">
        <v>17</v>
      </c>
      <c r="O9470" s="7" t="n">
        <v>31353</v>
      </c>
      <c r="P9470" s="7" t="s">
        <v>929</v>
      </c>
      <c r="Q9470" s="7" t="n">
        <v>2</v>
      </c>
      <c r="R9470" s="7" t="n">
        <v>0</v>
      </c>
    </row>
    <row r="9471" spans="1:9">
      <c r="A9471" t="s">
        <v>4</v>
      </c>
      <c r="B9471" s="4" t="s">
        <v>5</v>
      </c>
    </row>
    <row r="9472" spans="1:9">
      <c r="A9472" t="n">
        <v>84711</v>
      </c>
      <c r="B9472" s="32" t="n">
        <v>28</v>
      </c>
    </row>
    <row r="9473" spans="1:18">
      <c r="A9473" t="s">
        <v>4</v>
      </c>
      <c r="B9473" s="4" t="s">
        <v>5</v>
      </c>
      <c r="C9473" s="4" t="s">
        <v>7</v>
      </c>
      <c r="D9473" s="4" t="s">
        <v>9</v>
      </c>
      <c r="E9473" s="4" t="s">
        <v>12</v>
      </c>
    </row>
    <row r="9474" spans="1:18">
      <c r="A9474" t="n">
        <v>84712</v>
      </c>
      <c r="B9474" s="30" t="n">
        <v>51</v>
      </c>
      <c r="C9474" s="7" t="n">
        <v>4</v>
      </c>
      <c r="D9474" s="7" t="n">
        <v>0</v>
      </c>
      <c r="E9474" s="7" t="s">
        <v>325</v>
      </c>
    </row>
    <row r="9475" spans="1:18">
      <c r="A9475" t="s">
        <v>4</v>
      </c>
      <c r="B9475" s="4" t="s">
        <v>5</v>
      </c>
      <c r="C9475" s="4" t="s">
        <v>9</v>
      </c>
    </row>
    <row r="9476" spans="1:18">
      <c r="A9476" t="n">
        <v>84726</v>
      </c>
      <c r="B9476" s="26" t="n">
        <v>16</v>
      </c>
      <c r="C9476" s="7" t="n">
        <v>0</v>
      </c>
    </row>
    <row r="9477" spans="1:18">
      <c r="A9477" t="s">
        <v>4</v>
      </c>
      <c r="B9477" s="4" t="s">
        <v>5</v>
      </c>
      <c r="C9477" s="4" t="s">
        <v>9</v>
      </c>
      <c r="D9477" s="4" t="s">
        <v>7</v>
      </c>
      <c r="E9477" s="4" t="s">
        <v>11</v>
      </c>
      <c r="F9477" s="4" t="s">
        <v>52</v>
      </c>
      <c r="G9477" s="4" t="s">
        <v>7</v>
      </c>
      <c r="H9477" s="4" t="s">
        <v>7</v>
      </c>
      <c r="I9477" s="4" t="s">
        <v>7</v>
      </c>
      <c r="J9477" s="4" t="s">
        <v>11</v>
      </c>
      <c r="K9477" s="4" t="s">
        <v>52</v>
      </c>
      <c r="L9477" s="4" t="s">
        <v>7</v>
      </c>
      <c r="M9477" s="4" t="s">
        <v>7</v>
      </c>
    </row>
    <row r="9478" spans="1:18">
      <c r="A9478" t="n">
        <v>84729</v>
      </c>
      <c r="B9478" s="31" t="n">
        <v>26</v>
      </c>
      <c r="C9478" s="7" t="n">
        <v>0</v>
      </c>
      <c r="D9478" s="7" t="n">
        <v>17</v>
      </c>
      <c r="E9478" s="7" t="n">
        <v>62157</v>
      </c>
      <c r="F9478" s="7" t="s">
        <v>930</v>
      </c>
      <c r="G9478" s="7" t="n">
        <v>2</v>
      </c>
      <c r="H9478" s="7" t="n">
        <v>3</v>
      </c>
      <c r="I9478" s="7" t="n">
        <v>17</v>
      </c>
      <c r="J9478" s="7" t="n">
        <v>62158</v>
      </c>
      <c r="K9478" s="7" t="s">
        <v>931</v>
      </c>
      <c r="L9478" s="7" t="n">
        <v>2</v>
      </c>
      <c r="M9478" s="7" t="n">
        <v>0</v>
      </c>
    </row>
    <row r="9479" spans="1:18">
      <c r="A9479" t="s">
        <v>4</v>
      </c>
      <c r="B9479" s="4" t="s">
        <v>5</v>
      </c>
    </row>
    <row r="9480" spans="1:18">
      <c r="A9480" t="n">
        <v>84890</v>
      </c>
      <c r="B9480" s="32" t="n">
        <v>28</v>
      </c>
    </row>
    <row r="9481" spans="1:18">
      <c r="A9481" t="s">
        <v>4</v>
      </c>
      <c r="B9481" s="4" t="s">
        <v>5</v>
      </c>
      <c r="C9481" s="4" t="s">
        <v>7</v>
      </c>
      <c r="D9481" s="4" t="s">
        <v>9</v>
      </c>
      <c r="E9481" s="4" t="s">
        <v>12</v>
      </c>
    </row>
    <row r="9482" spans="1:18">
      <c r="A9482" t="n">
        <v>84891</v>
      </c>
      <c r="B9482" s="30" t="n">
        <v>51</v>
      </c>
      <c r="C9482" s="7" t="n">
        <v>4</v>
      </c>
      <c r="D9482" s="7" t="n">
        <v>27</v>
      </c>
      <c r="E9482" s="7" t="s">
        <v>278</v>
      </c>
    </row>
    <row r="9483" spans="1:18">
      <c r="A9483" t="s">
        <v>4</v>
      </c>
      <c r="B9483" s="4" t="s">
        <v>5</v>
      </c>
      <c r="C9483" s="4" t="s">
        <v>9</v>
      </c>
    </row>
    <row r="9484" spans="1:18">
      <c r="A9484" t="n">
        <v>84905</v>
      </c>
      <c r="B9484" s="26" t="n">
        <v>16</v>
      </c>
      <c r="C9484" s="7" t="n">
        <v>0</v>
      </c>
    </row>
    <row r="9485" spans="1:18">
      <c r="A9485" t="s">
        <v>4</v>
      </c>
      <c r="B9485" s="4" t="s">
        <v>5</v>
      </c>
      <c r="C9485" s="4" t="s">
        <v>9</v>
      </c>
      <c r="D9485" s="4" t="s">
        <v>7</v>
      </c>
      <c r="E9485" s="4" t="s">
        <v>11</v>
      </c>
      <c r="F9485" s="4" t="s">
        <v>52</v>
      </c>
      <c r="G9485" s="4" t="s">
        <v>7</v>
      </c>
      <c r="H9485" s="4" t="s">
        <v>7</v>
      </c>
    </row>
    <row r="9486" spans="1:18">
      <c r="A9486" t="n">
        <v>84908</v>
      </c>
      <c r="B9486" s="31" t="n">
        <v>26</v>
      </c>
      <c r="C9486" s="7" t="n">
        <v>27</v>
      </c>
      <c r="D9486" s="7" t="n">
        <v>17</v>
      </c>
      <c r="E9486" s="7" t="n">
        <v>31354</v>
      </c>
      <c r="F9486" s="7" t="s">
        <v>932</v>
      </c>
      <c r="G9486" s="7" t="n">
        <v>2</v>
      </c>
      <c r="H9486" s="7" t="n">
        <v>0</v>
      </c>
    </row>
    <row r="9487" spans="1:18">
      <c r="A9487" t="s">
        <v>4</v>
      </c>
      <c r="B9487" s="4" t="s">
        <v>5</v>
      </c>
    </row>
    <row r="9488" spans="1:18">
      <c r="A9488" t="n">
        <v>84939</v>
      </c>
      <c r="B9488" s="32" t="n">
        <v>28</v>
      </c>
    </row>
    <row r="9489" spans="1:13">
      <c r="A9489" t="s">
        <v>4</v>
      </c>
      <c r="B9489" s="4" t="s">
        <v>5</v>
      </c>
      <c r="C9489" s="4" t="s">
        <v>7</v>
      </c>
      <c r="D9489" s="4" t="s">
        <v>7</v>
      </c>
      <c r="E9489" s="4" t="s">
        <v>10</v>
      </c>
      <c r="F9489" s="4" t="s">
        <v>10</v>
      </c>
      <c r="G9489" s="4" t="s">
        <v>10</v>
      </c>
      <c r="H9489" s="4" t="s">
        <v>9</v>
      </c>
    </row>
    <row r="9490" spans="1:13">
      <c r="A9490" t="n">
        <v>84940</v>
      </c>
      <c r="B9490" s="55" t="n">
        <v>45</v>
      </c>
      <c r="C9490" s="7" t="n">
        <v>2</v>
      </c>
      <c r="D9490" s="7" t="n">
        <v>3</v>
      </c>
      <c r="E9490" s="7" t="n">
        <v>16.4799995422363</v>
      </c>
      <c r="F9490" s="7" t="n">
        <v>1.32000005245209</v>
      </c>
      <c r="G9490" s="7" t="n">
        <v>-40.7900009155273</v>
      </c>
      <c r="H9490" s="7" t="n">
        <v>3000</v>
      </c>
    </row>
    <row r="9491" spans="1:13">
      <c r="A9491" t="s">
        <v>4</v>
      </c>
      <c r="B9491" s="4" t="s">
        <v>5</v>
      </c>
      <c r="C9491" s="4" t="s">
        <v>7</v>
      </c>
      <c r="D9491" s="4" t="s">
        <v>7</v>
      </c>
      <c r="E9491" s="4" t="s">
        <v>10</v>
      </c>
      <c r="F9491" s="4" t="s">
        <v>10</v>
      </c>
      <c r="G9491" s="4" t="s">
        <v>10</v>
      </c>
      <c r="H9491" s="4" t="s">
        <v>9</v>
      </c>
      <c r="I9491" s="4" t="s">
        <v>7</v>
      </c>
    </row>
    <row r="9492" spans="1:13">
      <c r="A9492" t="n">
        <v>84957</v>
      </c>
      <c r="B9492" s="55" t="n">
        <v>45</v>
      </c>
      <c r="C9492" s="7" t="n">
        <v>4</v>
      </c>
      <c r="D9492" s="7" t="n">
        <v>3</v>
      </c>
      <c r="E9492" s="7" t="n">
        <v>357.760009765625</v>
      </c>
      <c r="F9492" s="7" t="n">
        <v>252.070007324219</v>
      </c>
      <c r="G9492" s="7" t="n">
        <v>354</v>
      </c>
      <c r="H9492" s="7" t="n">
        <v>3000</v>
      </c>
      <c r="I9492" s="7" t="n">
        <v>0</v>
      </c>
    </row>
    <row r="9493" spans="1:13">
      <c r="A9493" t="s">
        <v>4</v>
      </c>
      <c r="B9493" s="4" t="s">
        <v>5</v>
      </c>
      <c r="C9493" s="4" t="s">
        <v>7</v>
      </c>
      <c r="D9493" s="4" t="s">
        <v>7</v>
      </c>
      <c r="E9493" s="4" t="s">
        <v>10</v>
      </c>
      <c r="F9493" s="4" t="s">
        <v>9</v>
      </c>
    </row>
    <row r="9494" spans="1:13">
      <c r="A9494" t="n">
        <v>84975</v>
      </c>
      <c r="B9494" s="55" t="n">
        <v>45</v>
      </c>
      <c r="C9494" s="7" t="n">
        <v>5</v>
      </c>
      <c r="D9494" s="7" t="n">
        <v>3</v>
      </c>
      <c r="E9494" s="7" t="n">
        <v>1.70000004768372</v>
      </c>
      <c r="F9494" s="7" t="n">
        <v>3000</v>
      </c>
    </row>
    <row r="9495" spans="1:13">
      <c r="A9495" t="s">
        <v>4</v>
      </c>
      <c r="B9495" s="4" t="s">
        <v>5</v>
      </c>
      <c r="C9495" s="4" t="s">
        <v>7</v>
      </c>
      <c r="D9495" s="4" t="s">
        <v>7</v>
      </c>
      <c r="E9495" s="4" t="s">
        <v>10</v>
      </c>
      <c r="F9495" s="4" t="s">
        <v>10</v>
      </c>
      <c r="G9495" s="4" t="s">
        <v>10</v>
      </c>
      <c r="H9495" s="4" t="s">
        <v>9</v>
      </c>
    </row>
    <row r="9496" spans="1:13">
      <c r="A9496" t="n">
        <v>84984</v>
      </c>
      <c r="B9496" s="55" t="n">
        <v>45</v>
      </c>
      <c r="C9496" s="7" t="n">
        <v>2</v>
      </c>
      <c r="D9496" s="7" t="n">
        <v>3</v>
      </c>
      <c r="E9496" s="7" t="n">
        <v>16.4799995422363</v>
      </c>
      <c r="F9496" s="7" t="n">
        <v>1.25</v>
      </c>
      <c r="G9496" s="7" t="n">
        <v>-40.7900009155273</v>
      </c>
      <c r="H9496" s="7" t="n">
        <v>3000</v>
      </c>
    </row>
    <row r="9497" spans="1:13">
      <c r="A9497" t="s">
        <v>4</v>
      </c>
      <c r="B9497" s="4" t="s">
        <v>5</v>
      </c>
      <c r="C9497" s="4" t="s">
        <v>7</v>
      </c>
      <c r="D9497" s="4" t="s">
        <v>7</v>
      </c>
      <c r="E9497" s="4" t="s">
        <v>10</v>
      </c>
      <c r="F9497" s="4" t="s">
        <v>10</v>
      </c>
      <c r="G9497" s="4" t="s">
        <v>10</v>
      </c>
      <c r="H9497" s="4" t="s">
        <v>9</v>
      </c>
      <c r="I9497" s="4" t="s">
        <v>7</v>
      </c>
    </row>
    <row r="9498" spans="1:13">
      <c r="A9498" t="n">
        <v>85001</v>
      </c>
      <c r="B9498" s="55" t="n">
        <v>45</v>
      </c>
      <c r="C9498" s="7" t="n">
        <v>4</v>
      </c>
      <c r="D9498" s="7" t="n">
        <v>3</v>
      </c>
      <c r="E9498" s="7" t="n">
        <v>357.760009765625</v>
      </c>
      <c r="F9498" s="7" t="n">
        <v>252.070007324219</v>
      </c>
      <c r="G9498" s="7" t="n">
        <v>354</v>
      </c>
      <c r="H9498" s="7" t="n">
        <v>3000</v>
      </c>
      <c r="I9498" s="7" t="n">
        <v>0</v>
      </c>
    </row>
    <row r="9499" spans="1:13">
      <c r="A9499" t="s">
        <v>4</v>
      </c>
      <c r="B9499" s="4" t="s">
        <v>5</v>
      </c>
      <c r="C9499" s="4" t="s">
        <v>7</v>
      </c>
      <c r="D9499" s="4" t="s">
        <v>7</v>
      </c>
      <c r="E9499" s="4" t="s">
        <v>10</v>
      </c>
      <c r="F9499" s="4" t="s">
        <v>9</v>
      </c>
    </row>
    <row r="9500" spans="1:13">
      <c r="A9500" t="n">
        <v>85019</v>
      </c>
      <c r="B9500" s="55" t="n">
        <v>45</v>
      </c>
      <c r="C9500" s="7" t="n">
        <v>5</v>
      </c>
      <c r="D9500" s="7" t="n">
        <v>3</v>
      </c>
      <c r="E9500" s="7" t="n">
        <v>1.70000004768372</v>
      </c>
      <c r="F9500" s="7" t="n">
        <v>3000</v>
      </c>
    </row>
    <row r="9501" spans="1:13">
      <c r="A9501" t="s">
        <v>4</v>
      </c>
      <c r="B9501" s="4" t="s">
        <v>5</v>
      </c>
      <c r="C9501" s="4" t="s">
        <v>7</v>
      </c>
      <c r="D9501" s="4" t="s">
        <v>9</v>
      </c>
      <c r="E9501" s="4" t="s">
        <v>12</v>
      </c>
      <c r="F9501" s="4" t="s">
        <v>12</v>
      </c>
      <c r="G9501" s="4" t="s">
        <v>12</v>
      </c>
      <c r="H9501" s="4" t="s">
        <v>12</v>
      </c>
    </row>
    <row r="9502" spans="1:13">
      <c r="A9502" t="n">
        <v>85028</v>
      </c>
      <c r="B9502" s="30" t="n">
        <v>51</v>
      </c>
      <c r="C9502" s="7" t="n">
        <v>3</v>
      </c>
      <c r="D9502" s="7" t="n">
        <v>27</v>
      </c>
      <c r="E9502" s="7" t="s">
        <v>266</v>
      </c>
      <c r="F9502" s="7" t="s">
        <v>246</v>
      </c>
      <c r="G9502" s="7" t="s">
        <v>245</v>
      </c>
      <c r="H9502" s="7" t="s">
        <v>246</v>
      </c>
    </row>
    <row r="9503" spans="1:13">
      <c r="A9503" t="s">
        <v>4</v>
      </c>
      <c r="B9503" s="4" t="s">
        <v>5</v>
      </c>
      <c r="C9503" s="4" t="s">
        <v>9</v>
      </c>
      <c r="D9503" s="4" t="s">
        <v>7</v>
      </c>
      <c r="E9503" s="4" t="s">
        <v>12</v>
      </c>
      <c r="F9503" s="4" t="s">
        <v>10</v>
      </c>
      <c r="G9503" s="4" t="s">
        <v>10</v>
      </c>
      <c r="H9503" s="4" t="s">
        <v>10</v>
      </c>
    </row>
    <row r="9504" spans="1:13">
      <c r="A9504" t="n">
        <v>85041</v>
      </c>
      <c r="B9504" s="45" t="n">
        <v>48</v>
      </c>
      <c r="C9504" s="7" t="n">
        <v>27</v>
      </c>
      <c r="D9504" s="7" t="n">
        <v>0</v>
      </c>
      <c r="E9504" s="7" t="s">
        <v>899</v>
      </c>
      <c r="F9504" s="7" t="n">
        <v>-1</v>
      </c>
      <c r="G9504" s="7" t="n">
        <v>0.5</v>
      </c>
      <c r="H9504" s="7" t="n">
        <v>0</v>
      </c>
    </row>
    <row r="9505" spans="1:9">
      <c r="A9505" t="s">
        <v>4</v>
      </c>
      <c r="B9505" s="4" t="s">
        <v>5</v>
      </c>
      <c r="C9505" s="4" t="s">
        <v>9</v>
      </c>
      <c r="D9505" s="4" t="s">
        <v>11</v>
      </c>
      <c r="E9505" s="4" t="s">
        <v>7</v>
      </c>
    </row>
    <row r="9506" spans="1:9">
      <c r="A9506" t="n">
        <v>85067</v>
      </c>
      <c r="B9506" s="76" t="n">
        <v>35</v>
      </c>
      <c r="C9506" s="7" t="n">
        <v>27</v>
      </c>
      <c r="D9506" s="7" t="n">
        <v>0</v>
      </c>
      <c r="E9506" s="7" t="n">
        <v>0</v>
      </c>
    </row>
    <row r="9507" spans="1:9">
      <c r="A9507" t="s">
        <v>4</v>
      </c>
      <c r="B9507" s="4" t="s">
        <v>5</v>
      </c>
      <c r="C9507" s="4" t="s">
        <v>7</v>
      </c>
      <c r="D9507" s="4" t="s">
        <v>9</v>
      </c>
    </row>
    <row r="9508" spans="1:9">
      <c r="A9508" t="n">
        <v>85075</v>
      </c>
      <c r="B9508" s="55" t="n">
        <v>45</v>
      </c>
      <c r="C9508" s="7" t="n">
        <v>7</v>
      </c>
      <c r="D9508" s="7" t="n">
        <v>255</v>
      </c>
    </row>
    <row r="9509" spans="1:9">
      <c r="A9509" t="s">
        <v>4</v>
      </c>
      <c r="B9509" s="4" t="s">
        <v>5</v>
      </c>
      <c r="C9509" s="4" t="s">
        <v>7</v>
      </c>
      <c r="D9509" s="4" t="s">
        <v>9</v>
      </c>
      <c r="E9509" s="4" t="s">
        <v>12</v>
      </c>
    </row>
    <row r="9510" spans="1:9">
      <c r="A9510" t="n">
        <v>85079</v>
      </c>
      <c r="B9510" s="30" t="n">
        <v>51</v>
      </c>
      <c r="C9510" s="7" t="n">
        <v>4</v>
      </c>
      <c r="D9510" s="7" t="n">
        <v>0</v>
      </c>
      <c r="E9510" s="7" t="s">
        <v>122</v>
      </c>
    </row>
    <row r="9511" spans="1:9">
      <c r="A9511" t="s">
        <v>4</v>
      </c>
      <c r="B9511" s="4" t="s">
        <v>5</v>
      </c>
      <c r="C9511" s="4" t="s">
        <v>9</v>
      </c>
    </row>
    <row r="9512" spans="1:9">
      <c r="A9512" t="n">
        <v>85093</v>
      </c>
      <c r="B9512" s="26" t="n">
        <v>16</v>
      </c>
      <c r="C9512" s="7" t="n">
        <v>0</v>
      </c>
    </row>
    <row r="9513" spans="1:9">
      <c r="A9513" t="s">
        <v>4</v>
      </c>
      <c r="B9513" s="4" t="s">
        <v>5</v>
      </c>
      <c r="C9513" s="4" t="s">
        <v>9</v>
      </c>
      <c r="D9513" s="4" t="s">
        <v>7</v>
      </c>
      <c r="E9513" s="4" t="s">
        <v>11</v>
      </c>
      <c r="F9513" s="4" t="s">
        <v>52</v>
      </c>
      <c r="G9513" s="4" t="s">
        <v>7</v>
      </c>
      <c r="H9513" s="4" t="s">
        <v>7</v>
      </c>
    </row>
    <row r="9514" spans="1:9">
      <c r="A9514" t="n">
        <v>85096</v>
      </c>
      <c r="B9514" s="31" t="n">
        <v>26</v>
      </c>
      <c r="C9514" s="7" t="n">
        <v>0</v>
      </c>
      <c r="D9514" s="7" t="n">
        <v>17</v>
      </c>
      <c r="E9514" s="7" t="n">
        <v>62159</v>
      </c>
      <c r="F9514" s="7" t="s">
        <v>933</v>
      </c>
      <c r="G9514" s="7" t="n">
        <v>2</v>
      </c>
      <c r="H9514" s="7" t="n">
        <v>0</v>
      </c>
    </row>
    <row r="9515" spans="1:9">
      <c r="A9515" t="s">
        <v>4</v>
      </c>
      <c r="B9515" s="4" t="s">
        <v>5</v>
      </c>
    </row>
    <row r="9516" spans="1:9">
      <c r="A9516" t="n">
        <v>85115</v>
      </c>
      <c r="B9516" s="32" t="n">
        <v>28</v>
      </c>
    </row>
    <row r="9517" spans="1:9">
      <c r="A9517" t="s">
        <v>4</v>
      </c>
      <c r="B9517" s="4" t="s">
        <v>5</v>
      </c>
      <c r="C9517" s="4" t="s">
        <v>7</v>
      </c>
      <c r="D9517" s="4" t="s">
        <v>9</v>
      </c>
      <c r="E9517" s="4" t="s">
        <v>9</v>
      </c>
      <c r="F9517" s="4" t="s">
        <v>11</v>
      </c>
    </row>
    <row r="9518" spans="1:9">
      <c r="A9518" t="n">
        <v>85116</v>
      </c>
      <c r="B9518" s="77" t="n">
        <v>84</v>
      </c>
      <c r="C9518" s="7" t="n">
        <v>0</v>
      </c>
      <c r="D9518" s="7" t="n">
        <v>0</v>
      </c>
      <c r="E9518" s="7" t="n">
        <v>0</v>
      </c>
      <c r="F9518" s="7" t="n">
        <v>1056964608</v>
      </c>
    </row>
    <row r="9519" spans="1:9">
      <c r="A9519" t="s">
        <v>4</v>
      </c>
      <c r="B9519" s="4" t="s">
        <v>5</v>
      </c>
      <c r="C9519" s="4" t="s">
        <v>7</v>
      </c>
      <c r="D9519" s="4" t="s">
        <v>7</v>
      </c>
      <c r="E9519" s="4" t="s">
        <v>10</v>
      </c>
      <c r="F9519" s="4" t="s">
        <v>10</v>
      </c>
      <c r="G9519" s="4" t="s">
        <v>10</v>
      </c>
      <c r="H9519" s="4" t="s">
        <v>9</v>
      </c>
    </row>
    <row r="9520" spans="1:9">
      <c r="A9520" t="n">
        <v>85126</v>
      </c>
      <c r="B9520" s="55" t="n">
        <v>45</v>
      </c>
      <c r="C9520" s="7" t="n">
        <v>2</v>
      </c>
      <c r="D9520" s="7" t="n">
        <v>3</v>
      </c>
      <c r="E9520" s="7" t="n">
        <v>16.5300006866455</v>
      </c>
      <c r="F9520" s="7" t="n">
        <v>1.37000000476837</v>
      </c>
      <c r="G9520" s="7" t="n">
        <v>-40.8400001525879</v>
      </c>
      <c r="H9520" s="7" t="n">
        <v>1500</v>
      </c>
    </row>
    <row r="9521" spans="1:8">
      <c r="A9521" t="s">
        <v>4</v>
      </c>
      <c r="B9521" s="4" t="s">
        <v>5</v>
      </c>
      <c r="C9521" s="4" t="s">
        <v>7</v>
      </c>
      <c r="D9521" s="4" t="s">
        <v>7</v>
      </c>
      <c r="E9521" s="4" t="s">
        <v>10</v>
      </c>
      <c r="F9521" s="4" t="s">
        <v>9</v>
      </c>
    </row>
    <row r="9522" spans="1:8">
      <c r="A9522" t="n">
        <v>85143</v>
      </c>
      <c r="B9522" s="55" t="n">
        <v>45</v>
      </c>
      <c r="C9522" s="7" t="n">
        <v>5</v>
      </c>
      <c r="D9522" s="7" t="n">
        <v>3</v>
      </c>
      <c r="E9522" s="7" t="n">
        <v>1.70000004768372</v>
      </c>
      <c r="F9522" s="7" t="n">
        <v>1500</v>
      </c>
    </row>
    <row r="9523" spans="1:8">
      <c r="A9523" t="s">
        <v>4</v>
      </c>
      <c r="B9523" s="4" t="s">
        <v>5</v>
      </c>
      <c r="C9523" s="4" t="s">
        <v>7</v>
      </c>
      <c r="D9523" s="4" t="s">
        <v>9</v>
      </c>
      <c r="E9523" s="4" t="s">
        <v>10</v>
      </c>
      <c r="F9523" s="4" t="s">
        <v>9</v>
      </c>
      <c r="G9523" s="4" t="s">
        <v>11</v>
      </c>
      <c r="H9523" s="4" t="s">
        <v>11</v>
      </c>
      <c r="I9523" s="4" t="s">
        <v>9</v>
      </c>
      <c r="J9523" s="4" t="s">
        <v>9</v>
      </c>
      <c r="K9523" s="4" t="s">
        <v>11</v>
      </c>
      <c r="L9523" s="4" t="s">
        <v>11</v>
      </c>
      <c r="M9523" s="4" t="s">
        <v>11</v>
      </c>
      <c r="N9523" s="4" t="s">
        <v>11</v>
      </c>
      <c r="O9523" s="4" t="s">
        <v>12</v>
      </c>
    </row>
    <row r="9524" spans="1:8">
      <c r="A9524" t="n">
        <v>85152</v>
      </c>
      <c r="B9524" s="9" t="n">
        <v>50</v>
      </c>
      <c r="C9524" s="7" t="n">
        <v>0</v>
      </c>
      <c r="D9524" s="7" t="n">
        <v>4284</v>
      </c>
      <c r="E9524" s="7" t="n">
        <v>0.400000005960464</v>
      </c>
      <c r="F9524" s="7" t="n">
        <v>200</v>
      </c>
      <c r="G9524" s="7" t="n">
        <v>0</v>
      </c>
      <c r="H9524" s="7" t="n">
        <v>0</v>
      </c>
      <c r="I9524" s="7" t="n">
        <v>0</v>
      </c>
      <c r="J9524" s="7" t="n">
        <v>65533</v>
      </c>
      <c r="K9524" s="7" t="n">
        <v>0</v>
      </c>
      <c r="L9524" s="7" t="n">
        <v>0</v>
      </c>
      <c r="M9524" s="7" t="n">
        <v>0</v>
      </c>
      <c r="N9524" s="7" t="n">
        <v>0</v>
      </c>
      <c r="O9524" s="7" t="s">
        <v>13</v>
      </c>
    </row>
    <row r="9525" spans="1:8">
      <c r="A9525" t="s">
        <v>4</v>
      </c>
      <c r="B9525" s="4" t="s">
        <v>5</v>
      </c>
      <c r="C9525" s="4" t="s">
        <v>7</v>
      </c>
      <c r="D9525" s="4" t="s">
        <v>9</v>
      </c>
      <c r="E9525" s="4" t="s">
        <v>10</v>
      </c>
      <c r="F9525" s="4" t="s">
        <v>9</v>
      </c>
      <c r="G9525" s="4" t="s">
        <v>11</v>
      </c>
      <c r="H9525" s="4" t="s">
        <v>11</v>
      </c>
      <c r="I9525" s="4" t="s">
        <v>9</v>
      </c>
      <c r="J9525" s="4" t="s">
        <v>9</v>
      </c>
      <c r="K9525" s="4" t="s">
        <v>11</v>
      </c>
      <c r="L9525" s="4" t="s">
        <v>11</v>
      </c>
      <c r="M9525" s="4" t="s">
        <v>11</v>
      </c>
      <c r="N9525" s="4" t="s">
        <v>11</v>
      </c>
      <c r="O9525" s="4" t="s">
        <v>12</v>
      </c>
    </row>
    <row r="9526" spans="1:8">
      <c r="A9526" t="n">
        <v>85191</v>
      </c>
      <c r="B9526" s="9" t="n">
        <v>50</v>
      </c>
      <c r="C9526" s="7" t="n">
        <v>0</v>
      </c>
      <c r="D9526" s="7" t="n">
        <v>2216</v>
      </c>
      <c r="E9526" s="7" t="n">
        <v>0.300000011920929</v>
      </c>
      <c r="F9526" s="7" t="n">
        <v>500</v>
      </c>
      <c r="G9526" s="7" t="n">
        <v>0</v>
      </c>
      <c r="H9526" s="7" t="n">
        <v>0</v>
      </c>
      <c r="I9526" s="7" t="n">
        <v>0</v>
      </c>
      <c r="J9526" s="7" t="n">
        <v>65533</v>
      </c>
      <c r="K9526" s="7" t="n">
        <v>0</v>
      </c>
      <c r="L9526" s="7" t="n">
        <v>0</v>
      </c>
      <c r="M9526" s="7" t="n">
        <v>0</v>
      </c>
      <c r="N9526" s="7" t="n">
        <v>0</v>
      </c>
      <c r="O9526" s="7" t="s">
        <v>13</v>
      </c>
    </row>
    <row r="9527" spans="1:8">
      <c r="A9527" t="s">
        <v>4</v>
      </c>
      <c r="B9527" s="4" t="s">
        <v>5</v>
      </c>
      <c r="C9527" s="4" t="s">
        <v>7</v>
      </c>
      <c r="D9527" s="4" t="s">
        <v>9</v>
      </c>
      <c r="E9527" s="4" t="s">
        <v>9</v>
      </c>
      <c r="F9527" s="4" t="s">
        <v>9</v>
      </c>
      <c r="G9527" s="4" t="s">
        <v>9</v>
      </c>
      <c r="H9527" s="4" t="s">
        <v>9</v>
      </c>
      <c r="I9527" s="4" t="s">
        <v>12</v>
      </c>
      <c r="J9527" s="4" t="s">
        <v>10</v>
      </c>
      <c r="K9527" s="4" t="s">
        <v>10</v>
      </c>
      <c r="L9527" s="4" t="s">
        <v>10</v>
      </c>
      <c r="M9527" s="4" t="s">
        <v>11</v>
      </c>
      <c r="N9527" s="4" t="s">
        <v>11</v>
      </c>
      <c r="O9527" s="4" t="s">
        <v>10</v>
      </c>
      <c r="P9527" s="4" t="s">
        <v>10</v>
      </c>
      <c r="Q9527" s="4" t="s">
        <v>10</v>
      </c>
      <c r="R9527" s="4" t="s">
        <v>10</v>
      </c>
      <c r="S9527" s="4" t="s">
        <v>7</v>
      </c>
    </row>
    <row r="9528" spans="1:8">
      <c r="A9528" t="n">
        <v>85230</v>
      </c>
      <c r="B9528" s="78" t="n">
        <v>39</v>
      </c>
      <c r="C9528" s="7" t="n">
        <v>12</v>
      </c>
      <c r="D9528" s="7" t="n">
        <v>65533</v>
      </c>
      <c r="E9528" s="7" t="n">
        <v>200</v>
      </c>
      <c r="F9528" s="7" t="n">
        <v>0</v>
      </c>
      <c r="G9528" s="7" t="n">
        <v>65533</v>
      </c>
      <c r="H9528" s="7" t="n">
        <v>259</v>
      </c>
      <c r="I9528" s="7" t="s">
        <v>13</v>
      </c>
      <c r="J9528" s="7" t="n">
        <v>15.6000003814697</v>
      </c>
      <c r="K9528" s="7" t="n">
        <v>1.36000001430511</v>
      </c>
      <c r="L9528" s="7" t="n">
        <v>-41.2099990844727</v>
      </c>
      <c r="M9528" s="7" t="n">
        <v>0</v>
      </c>
      <c r="N9528" s="7" t="n">
        <v>0</v>
      </c>
      <c r="O9528" s="7" t="n">
        <v>0</v>
      </c>
      <c r="P9528" s="7" t="n">
        <v>1</v>
      </c>
      <c r="Q9528" s="7" t="n">
        <v>1</v>
      </c>
      <c r="R9528" s="7" t="n">
        <v>1</v>
      </c>
      <c r="S9528" s="7" t="n">
        <v>100</v>
      </c>
    </row>
    <row r="9529" spans="1:8">
      <c r="A9529" t="s">
        <v>4</v>
      </c>
      <c r="B9529" s="4" t="s">
        <v>5</v>
      </c>
      <c r="C9529" s="4" t="s">
        <v>7</v>
      </c>
      <c r="D9529" s="4" t="s">
        <v>9</v>
      </c>
    </row>
    <row r="9530" spans="1:8">
      <c r="A9530" t="n">
        <v>85280</v>
      </c>
      <c r="B9530" s="55" t="n">
        <v>45</v>
      </c>
      <c r="C9530" s="7" t="n">
        <v>7</v>
      </c>
      <c r="D9530" s="7" t="n">
        <v>255</v>
      </c>
    </row>
    <row r="9531" spans="1:8">
      <c r="A9531" t="s">
        <v>4</v>
      </c>
      <c r="B9531" s="4" t="s">
        <v>5</v>
      </c>
      <c r="C9531" s="4" t="s">
        <v>7</v>
      </c>
      <c r="D9531" s="4" t="s">
        <v>9</v>
      </c>
      <c r="E9531" s="4" t="s">
        <v>9</v>
      </c>
      <c r="F9531" s="4" t="s">
        <v>11</v>
      </c>
    </row>
    <row r="9532" spans="1:8">
      <c r="A9532" t="n">
        <v>85284</v>
      </c>
      <c r="B9532" s="77" t="n">
        <v>84</v>
      </c>
      <c r="C9532" s="7" t="n">
        <v>1</v>
      </c>
      <c r="D9532" s="7" t="n">
        <v>0</v>
      </c>
      <c r="E9532" s="7" t="n">
        <v>0</v>
      </c>
      <c r="F9532" s="7" t="n">
        <v>0</v>
      </c>
    </row>
    <row r="9533" spans="1:8">
      <c r="A9533" t="s">
        <v>4</v>
      </c>
      <c r="B9533" s="4" t="s">
        <v>5</v>
      </c>
      <c r="C9533" s="4" t="s">
        <v>9</v>
      </c>
    </row>
    <row r="9534" spans="1:8">
      <c r="A9534" t="n">
        <v>85294</v>
      </c>
      <c r="B9534" s="26" t="n">
        <v>16</v>
      </c>
      <c r="C9534" s="7" t="n">
        <v>500</v>
      </c>
    </row>
    <row r="9535" spans="1:8">
      <c r="A9535" t="s">
        <v>4</v>
      </c>
      <c r="B9535" s="4" t="s">
        <v>5</v>
      </c>
      <c r="C9535" s="4" t="s">
        <v>7</v>
      </c>
      <c r="D9535" s="4" t="s">
        <v>10</v>
      </c>
      <c r="E9535" s="4" t="s">
        <v>10</v>
      </c>
      <c r="F9535" s="4" t="s">
        <v>10</v>
      </c>
    </row>
    <row r="9536" spans="1:8">
      <c r="A9536" t="n">
        <v>85297</v>
      </c>
      <c r="B9536" s="55" t="n">
        <v>45</v>
      </c>
      <c r="C9536" s="7" t="n">
        <v>9</v>
      </c>
      <c r="D9536" s="7" t="n">
        <v>0.0500000007450581</v>
      </c>
      <c r="E9536" s="7" t="n">
        <v>0.0500000007450581</v>
      </c>
      <c r="F9536" s="7" t="n">
        <v>0.200000002980232</v>
      </c>
    </row>
    <row r="9537" spans="1:19">
      <c r="A9537" t="s">
        <v>4</v>
      </c>
      <c r="B9537" s="4" t="s">
        <v>5</v>
      </c>
      <c r="C9537" s="4" t="s">
        <v>7</v>
      </c>
      <c r="D9537" s="4" t="s">
        <v>9</v>
      </c>
      <c r="E9537" s="4" t="s">
        <v>12</v>
      </c>
    </row>
    <row r="9538" spans="1:19">
      <c r="A9538" t="n">
        <v>85311</v>
      </c>
      <c r="B9538" s="30" t="n">
        <v>51</v>
      </c>
      <c r="C9538" s="7" t="n">
        <v>4</v>
      </c>
      <c r="D9538" s="7" t="n">
        <v>0</v>
      </c>
      <c r="E9538" s="7" t="s">
        <v>934</v>
      </c>
    </row>
    <row r="9539" spans="1:19">
      <c r="A9539" t="s">
        <v>4</v>
      </c>
      <c r="B9539" s="4" t="s">
        <v>5</v>
      </c>
      <c r="C9539" s="4" t="s">
        <v>9</v>
      </c>
    </row>
    <row r="9540" spans="1:19">
      <c r="A9540" t="n">
        <v>85326</v>
      </c>
      <c r="B9540" s="26" t="n">
        <v>16</v>
      </c>
      <c r="C9540" s="7" t="n">
        <v>0</v>
      </c>
    </row>
    <row r="9541" spans="1:19">
      <c r="A9541" t="s">
        <v>4</v>
      </c>
      <c r="B9541" s="4" t="s">
        <v>5</v>
      </c>
      <c r="C9541" s="4" t="s">
        <v>9</v>
      </c>
      <c r="D9541" s="4" t="s">
        <v>7</v>
      </c>
      <c r="E9541" s="4" t="s">
        <v>11</v>
      </c>
      <c r="F9541" s="4" t="s">
        <v>52</v>
      </c>
      <c r="G9541" s="4" t="s">
        <v>7</v>
      </c>
      <c r="H9541" s="4" t="s">
        <v>7</v>
      </c>
    </row>
    <row r="9542" spans="1:19">
      <c r="A9542" t="n">
        <v>85329</v>
      </c>
      <c r="B9542" s="31" t="n">
        <v>26</v>
      </c>
      <c r="C9542" s="7" t="n">
        <v>0</v>
      </c>
      <c r="D9542" s="7" t="n">
        <v>17</v>
      </c>
      <c r="E9542" s="7" t="n">
        <v>65292</v>
      </c>
      <c r="F9542" s="7" t="s">
        <v>935</v>
      </c>
      <c r="G9542" s="7" t="n">
        <v>2</v>
      </c>
      <c r="H9542" s="7" t="n">
        <v>0</v>
      </c>
    </row>
    <row r="9543" spans="1:19">
      <c r="A9543" t="s">
        <v>4</v>
      </c>
      <c r="B9543" s="4" t="s">
        <v>5</v>
      </c>
    </row>
    <row r="9544" spans="1:19">
      <c r="A9544" t="n">
        <v>85349</v>
      </c>
      <c r="B9544" s="32" t="n">
        <v>28</v>
      </c>
    </row>
    <row r="9545" spans="1:19">
      <c r="A9545" t="s">
        <v>4</v>
      </c>
      <c r="B9545" s="4" t="s">
        <v>5</v>
      </c>
      <c r="C9545" s="4" t="s">
        <v>7</v>
      </c>
      <c r="D9545" s="4" t="s">
        <v>9</v>
      </c>
      <c r="E9545" s="4" t="s">
        <v>10</v>
      </c>
    </row>
    <row r="9546" spans="1:19">
      <c r="A9546" t="n">
        <v>85350</v>
      </c>
      <c r="B9546" s="25" t="n">
        <v>58</v>
      </c>
      <c r="C9546" s="7" t="n">
        <v>101</v>
      </c>
      <c r="D9546" s="7" t="n">
        <v>500</v>
      </c>
      <c r="E9546" s="7" t="n">
        <v>1</v>
      </c>
    </row>
    <row r="9547" spans="1:19">
      <c r="A9547" t="s">
        <v>4</v>
      </c>
      <c r="B9547" s="4" t="s">
        <v>5</v>
      </c>
      <c r="C9547" s="4" t="s">
        <v>7</v>
      </c>
      <c r="D9547" s="4" t="s">
        <v>9</v>
      </c>
    </row>
    <row r="9548" spans="1:19">
      <c r="A9548" t="n">
        <v>85358</v>
      </c>
      <c r="B9548" s="25" t="n">
        <v>58</v>
      </c>
      <c r="C9548" s="7" t="n">
        <v>254</v>
      </c>
      <c r="D9548" s="7" t="n">
        <v>0</v>
      </c>
    </row>
    <row r="9549" spans="1:19">
      <c r="A9549" t="s">
        <v>4</v>
      </c>
      <c r="B9549" s="4" t="s">
        <v>5</v>
      </c>
      <c r="C9549" s="4" t="s">
        <v>7</v>
      </c>
      <c r="D9549" s="4" t="s">
        <v>7</v>
      </c>
      <c r="E9549" s="4" t="s">
        <v>10</v>
      </c>
      <c r="F9549" s="4" t="s">
        <v>10</v>
      </c>
      <c r="G9549" s="4" t="s">
        <v>10</v>
      </c>
      <c r="H9549" s="4" t="s">
        <v>9</v>
      </c>
    </row>
    <row r="9550" spans="1:19">
      <c r="A9550" t="n">
        <v>85362</v>
      </c>
      <c r="B9550" s="55" t="n">
        <v>45</v>
      </c>
      <c r="C9550" s="7" t="n">
        <v>2</v>
      </c>
      <c r="D9550" s="7" t="n">
        <v>3</v>
      </c>
      <c r="E9550" s="7" t="n">
        <v>16.4799995422363</v>
      </c>
      <c r="F9550" s="7" t="n">
        <v>1.24000000953674</v>
      </c>
      <c r="G9550" s="7" t="n">
        <v>-41.1800003051758</v>
      </c>
      <c r="H9550" s="7" t="n">
        <v>0</v>
      </c>
    </row>
    <row r="9551" spans="1:19">
      <c r="A9551" t="s">
        <v>4</v>
      </c>
      <c r="B9551" s="4" t="s">
        <v>5</v>
      </c>
      <c r="C9551" s="4" t="s">
        <v>7</v>
      </c>
      <c r="D9551" s="4" t="s">
        <v>7</v>
      </c>
      <c r="E9551" s="4" t="s">
        <v>10</v>
      </c>
      <c r="F9551" s="4" t="s">
        <v>10</v>
      </c>
      <c r="G9551" s="4" t="s">
        <v>10</v>
      </c>
      <c r="H9551" s="4" t="s">
        <v>9</v>
      </c>
      <c r="I9551" s="4" t="s">
        <v>7</v>
      </c>
    </row>
    <row r="9552" spans="1:19">
      <c r="A9552" t="n">
        <v>85379</v>
      </c>
      <c r="B9552" s="55" t="n">
        <v>45</v>
      </c>
      <c r="C9552" s="7" t="n">
        <v>4</v>
      </c>
      <c r="D9552" s="7" t="n">
        <v>3</v>
      </c>
      <c r="E9552" s="7" t="n">
        <v>359.630004882813</v>
      </c>
      <c r="F9552" s="7" t="n">
        <v>314.089996337891</v>
      </c>
      <c r="G9552" s="7" t="n">
        <v>342</v>
      </c>
      <c r="H9552" s="7" t="n">
        <v>0</v>
      </c>
      <c r="I9552" s="7" t="n">
        <v>0</v>
      </c>
    </row>
    <row r="9553" spans="1:9">
      <c r="A9553" t="s">
        <v>4</v>
      </c>
      <c r="B9553" s="4" t="s">
        <v>5</v>
      </c>
      <c r="C9553" s="4" t="s">
        <v>7</v>
      </c>
      <c r="D9553" s="4" t="s">
        <v>7</v>
      </c>
      <c r="E9553" s="4" t="s">
        <v>10</v>
      </c>
      <c r="F9553" s="4" t="s">
        <v>9</v>
      </c>
    </row>
    <row r="9554" spans="1:9">
      <c r="A9554" t="n">
        <v>85397</v>
      </c>
      <c r="B9554" s="55" t="n">
        <v>45</v>
      </c>
      <c r="C9554" s="7" t="n">
        <v>5</v>
      </c>
      <c r="D9554" s="7" t="n">
        <v>3</v>
      </c>
      <c r="E9554" s="7" t="n">
        <v>1.89999997615814</v>
      </c>
      <c r="F9554" s="7" t="n">
        <v>0</v>
      </c>
    </row>
    <row r="9555" spans="1:9">
      <c r="A9555" t="s">
        <v>4</v>
      </c>
      <c r="B9555" s="4" t="s">
        <v>5</v>
      </c>
      <c r="C9555" s="4" t="s">
        <v>7</v>
      </c>
      <c r="D9555" s="4" t="s">
        <v>7</v>
      </c>
      <c r="E9555" s="4" t="s">
        <v>10</v>
      </c>
      <c r="F9555" s="4" t="s">
        <v>9</v>
      </c>
    </row>
    <row r="9556" spans="1:9">
      <c r="A9556" t="n">
        <v>85406</v>
      </c>
      <c r="B9556" s="55" t="n">
        <v>45</v>
      </c>
      <c r="C9556" s="7" t="n">
        <v>11</v>
      </c>
      <c r="D9556" s="7" t="n">
        <v>3</v>
      </c>
      <c r="E9556" s="7" t="n">
        <v>40</v>
      </c>
      <c r="F9556" s="7" t="n">
        <v>0</v>
      </c>
    </row>
    <row r="9557" spans="1:9">
      <c r="A9557" t="s">
        <v>4</v>
      </c>
      <c r="B9557" s="4" t="s">
        <v>5</v>
      </c>
      <c r="C9557" s="4" t="s">
        <v>7</v>
      </c>
      <c r="D9557" s="4" t="s">
        <v>7</v>
      </c>
      <c r="E9557" s="4" t="s">
        <v>10</v>
      </c>
      <c r="F9557" s="4" t="s">
        <v>10</v>
      </c>
      <c r="G9557" s="4" t="s">
        <v>10</v>
      </c>
      <c r="H9557" s="4" t="s">
        <v>9</v>
      </c>
    </row>
    <row r="9558" spans="1:9">
      <c r="A9558" t="n">
        <v>85415</v>
      </c>
      <c r="B9558" s="55" t="n">
        <v>45</v>
      </c>
      <c r="C9558" s="7" t="n">
        <v>2</v>
      </c>
      <c r="D9558" s="7" t="n">
        <v>3</v>
      </c>
      <c r="E9558" s="7" t="n">
        <v>16.3099994659424</v>
      </c>
      <c r="F9558" s="7" t="n">
        <v>1.24000000953674</v>
      </c>
      <c r="G9558" s="7" t="n">
        <v>-41.0099983215332</v>
      </c>
      <c r="H9558" s="7" t="n">
        <v>0</v>
      </c>
    </row>
    <row r="9559" spans="1:9">
      <c r="A9559" t="s">
        <v>4</v>
      </c>
      <c r="B9559" s="4" t="s">
        <v>5</v>
      </c>
      <c r="C9559" s="4" t="s">
        <v>7</v>
      </c>
      <c r="D9559" s="4" t="s">
        <v>7</v>
      </c>
      <c r="E9559" s="4" t="s">
        <v>10</v>
      </c>
      <c r="F9559" s="4" t="s">
        <v>10</v>
      </c>
      <c r="G9559" s="4" t="s">
        <v>10</v>
      </c>
      <c r="H9559" s="4" t="s">
        <v>9</v>
      </c>
      <c r="I9559" s="4" t="s">
        <v>7</v>
      </c>
    </row>
    <row r="9560" spans="1:9">
      <c r="A9560" t="n">
        <v>85432</v>
      </c>
      <c r="B9560" s="55" t="n">
        <v>45</v>
      </c>
      <c r="C9560" s="7" t="n">
        <v>4</v>
      </c>
      <c r="D9560" s="7" t="n">
        <v>3</v>
      </c>
      <c r="E9560" s="7" t="n">
        <v>7.94999980926514</v>
      </c>
      <c r="F9560" s="7" t="n">
        <v>311.779998779297</v>
      </c>
      <c r="G9560" s="7" t="n">
        <v>342</v>
      </c>
      <c r="H9560" s="7" t="n">
        <v>0</v>
      </c>
      <c r="I9560" s="7" t="n">
        <v>0</v>
      </c>
    </row>
    <row r="9561" spans="1:9">
      <c r="A9561" t="s">
        <v>4</v>
      </c>
      <c r="B9561" s="4" t="s">
        <v>5</v>
      </c>
      <c r="C9561" s="4" t="s">
        <v>7</v>
      </c>
      <c r="D9561" s="4" t="s">
        <v>7</v>
      </c>
      <c r="E9561" s="4" t="s">
        <v>10</v>
      </c>
      <c r="F9561" s="4" t="s">
        <v>9</v>
      </c>
    </row>
    <row r="9562" spans="1:9">
      <c r="A9562" t="n">
        <v>85450</v>
      </c>
      <c r="B9562" s="55" t="n">
        <v>45</v>
      </c>
      <c r="C9562" s="7" t="n">
        <v>5</v>
      </c>
      <c r="D9562" s="7" t="n">
        <v>3</v>
      </c>
      <c r="E9562" s="7" t="n">
        <v>1.89999997615814</v>
      </c>
      <c r="F9562" s="7" t="n">
        <v>0</v>
      </c>
    </row>
    <row r="9563" spans="1:9">
      <c r="A9563" t="s">
        <v>4</v>
      </c>
      <c r="B9563" s="4" t="s">
        <v>5</v>
      </c>
      <c r="C9563" s="4" t="s">
        <v>7</v>
      </c>
      <c r="D9563" s="4" t="s">
        <v>7</v>
      </c>
      <c r="E9563" s="4" t="s">
        <v>10</v>
      </c>
      <c r="F9563" s="4" t="s">
        <v>9</v>
      </c>
    </row>
    <row r="9564" spans="1:9">
      <c r="A9564" t="n">
        <v>85459</v>
      </c>
      <c r="B9564" s="55" t="n">
        <v>45</v>
      </c>
      <c r="C9564" s="7" t="n">
        <v>11</v>
      </c>
      <c r="D9564" s="7" t="n">
        <v>3</v>
      </c>
      <c r="E9564" s="7" t="n">
        <v>40</v>
      </c>
      <c r="F9564" s="7" t="n">
        <v>0</v>
      </c>
    </row>
    <row r="9565" spans="1:9">
      <c r="A9565" t="s">
        <v>4</v>
      </c>
      <c r="B9565" s="4" t="s">
        <v>5</v>
      </c>
      <c r="C9565" s="4" t="s">
        <v>7</v>
      </c>
      <c r="D9565" s="4" t="s">
        <v>7</v>
      </c>
      <c r="E9565" s="4" t="s">
        <v>10</v>
      </c>
      <c r="F9565" s="4" t="s">
        <v>10</v>
      </c>
      <c r="G9565" s="4" t="s">
        <v>10</v>
      </c>
      <c r="H9565" s="4" t="s">
        <v>9</v>
      </c>
    </row>
    <row r="9566" spans="1:9">
      <c r="A9566" t="n">
        <v>85468</v>
      </c>
      <c r="B9566" s="55" t="n">
        <v>45</v>
      </c>
      <c r="C9566" s="7" t="n">
        <v>2</v>
      </c>
      <c r="D9566" s="7" t="n">
        <v>3</v>
      </c>
      <c r="E9566" s="7" t="n">
        <v>16.4799995422363</v>
      </c>
      <c r="F9566" s="7" t="n">
        <v>1.24000000953674</v>
      </c>
      <c r="G9566" s="7" t="n">
        <v>-41.1800003051758</v>
      </c>
      <c r="H9566" s="7" t="n">
        <v>10000</v>
      </c>
    </row>
    <row r="9567" spans="1:9">
      <c r="A9567" t="s">
        <v>4</v>
      </c>
      <c r="B9567" s="4" t="s">
        <v>5</v>
      </c>
      <c r="C9567" s="4" t="s">
        <v>7</v>
      </c>
      <c r="D9567" s="4" t="s">
        <v>7</v>
      </c>
      <c r="E9567" s="4" t="s">
        <v>10</v>
      </c>
      <c r="F9567" s="4" t="s">
        <v>10</v>
      </c>
      <c r="G9567" s="4" t="s">
        <v>10</v>
      </c>
      <c r="H9567" s="4" t="s">
        <v>9</v>
      </c>
      <c r="I9567" s="4" t="s">
        <v>7</v>
      </c>
    </row>
    <row r="9568" spans="1:9">
      <c r="A9568" t="n">
        <v>85485</v>
      </c>
      <c r="B9568" s="55" t="n">
        <v>45</v>
      </c>
      <c r="C9568" s="7" t="n">
        <v>4</v>
      </c>
      <c r="D9568" s="7" t="n">
        <v>3</v>
      </c>
      <c r="E9568" s="7" t="n">
        <v>352.089996337891</v>
      </c>
      <c r="F9568" s="7" t="n">
        <v>297.269989013672</v>
      </c>
      <c r="G9568" s="7" t="n">
        <v>342</v>
      </c>
      <c r="H9568" s="7" t="n">
        <v>10000</v>
      </c>
      <c r="I9568" s="7" t="n">
        <v>1</v>
      </c>
    </row>
    <row r="9569" spans="1:9">
      <c r="A9569" t="s">
        <v>4</v>
      </c>
      <c r="B9569" s="4" t="s">
        <v>5</v>
      </c>
      <c r="C9569" s="4" t="s">
        <v>7</v>
      </c>
      <c r="D9569" s="4" t="s">
        <v>7</v>
      </c>
      <c r="E9569" s="4" t="s">
        <v>10</v>
      </c>
      <c r="F9569" s="4" t="s">
        <v>9</v>
      </c>
    </row>
    <row r="9570" spans="1:9">
      <c r="A9570" t="n">
        <v>85503</v>
      </c>
      <c r="B9570" s="55" t="n">
        <v>45</v>
      </c>
      <c r="C9570" s="7" t="n">
        <v>5</v>
      </c>
      <c r="D9570" s="7" t="n">
        <v>3</v>
      </c>
      <c r="E9570" s="7" t="n">
        <v>1.89999997615814</v>
      </c>
      <c r="F9570" s="7" t="n">
        <v>10000</v>
      </c>
    </row>
    <row r="9571" spans="1:9">
      <c r="A9571" t="s">
        <v>4</v>
      </c>
      <c r="B9571" s="4" t="s">
        <v>5</v>
      </c>
      <c r="C9571" s="4" t="s">
        <v>7</v>
      </c>
      <c r="D9571" s="4" t="s">
        <v>7</v>
      </c>
      <c r="E9571" s="4" t="s">
        <v>10</v>
      </c>
      <c r="F9571" s="4" t="s">
        <v>9</v>
      </c>
    </row>
    <row r="9572" spans="1:9">
      <c r="A9572" t="n">
        <v>85512</v>
      </c>
      <c r="B9572" s="55" t="n">
        <v>45</v>
      </c>
      <c r="C9572" s="7" t="n">
        <v>11</v>
      </c>
      <c r="D9572" s="7" t="n">
        <v>3</v>
      </c>
      <c r="E9572" s="7" t="n">
        <v>40</v>
      </c>
      <c r="F9572" s="7" t="n">
        <v>10000</v>
      </c>
    </row>
    <row r="9573" spans="1:9">
      <c r="A9573" t="s">
        <v>4</v>
      </c>
      <c r="B9573" s="4" t="s">
        <v>5</v>
      </c>
      <c r="C9573" s="4" t="s">
        <v>7</v>
      </c>
      <c r="D9573" s="4" t="s">
        <v>9</v>
      </c>
    </row>
    <row r="9574" spans="1:9">
      <c r="A9574" t="n">
        <v>85521</v>
      </c>
      <c r="B9574" s="25" t="n">
        <v>58</v>
      </c>
      <c r="C9574" s="7" t="n">
        <v>255</v>
      </c>
      <c r="D9574" s="7" t="n">
        <v>0</v>
      </c>
    </row>
    <row r="9575" spans="1:9">
      <c r="A9575" t="s">
        <v>4</v>
      </c>
      <c r="B9575" s="4" t="s">
        <v>5</v>
      </c>
      <c r="C9575" s="4" t="s">
        <v>7</v>
      </c>
      <c r="D9575" s="4" t="s">
        <v>9</v>
      </c>
      <c r="E9575" s="4" t="s">
        <v>12</v>
      </c>
    </row>
    <row r="9576" spans="1:9">
      <c r="A9576" t="n">
        <v>85525</v>
      </c>
      <c r="B9576" s="30" t="n">
        <v>51</v>
      </c>
      <c r="C9576" s="7" t="n">
        <v>4</v>
      </c>
      <c r="D9576" s="7" t="n">
        <v>27</v>
      </c>
      <c r="E9576" s="7" t="s">
        <v>287</v>
      </c>
    </row>
    <row r="9577" spans="1:9">
      <c r="A9577" t="s">
        <v>4</v>
      </c>
      <c r="B9577" s="4" t="s">
        <v>5</v>
      </c>
      <c r="C9577" s="4" t="s">
        <v>9</v>
      </c>
    </row>
    <row r="9578" spans="1:9">
      <c r="A9578" t="n">
        <v>85539</v>
      </c>
      <c r="B9578" s="26" t="n">
        <v>16</v>
      </c>
      <c r="C9578" s="7" t="n">
        <v>0</v>
      </c>
    </row>
    <row r="9579" spans="1:9">
      <c r="A9579" t="s">
        <v>4</v>
      </c>
      <c r="B9579" s="4" t="s">
        <v>5</v>
      </c>
      <c r="C9579" s="4" t="s">
        <v>9</v>
      </c>
      <c r="D9579" s="4" t="s">
        <v>7</v>
      </c>
      <c r="E9579" s="4" t="s">
        <v>11</v>
      </c>
      <c r="F9579" s="4" t="s">
        <v>52</v>
      </c>
      <c r="G9579" s="4" t="s">
        <v>7</v>
      </c>
      <c r="H9579" s="4" t="s">
        <v>7</v>
      </c>
      <c r="I9579" s="4" t="s">
        <v>7</v>
      </c>
      <c r="J9579" s="4" t="s">
        <v>11</v>
      </c>
      <c r="K9579" s="4" t="s">
        <v>52</v>
      </c>
      <c r="L9579" s="4" t="s">
        <v>7</v>
      </c>
      <c r="M9579" s="4" t="s">
        <v>7</v>
      </c>
      <c r="N9579" s="4" t="s">
        <v>7</v>
      </c>
      <c r="O9579" s="4" t="s">
        <v>11</v>
      </c>
      <c r="P9579" s="4" t="s">
        <v>52</v>
      </c>
      <c r="Q9579" s="4" t="s">
        <v>7</v>
      </c>
      <c r="R9579" s="4" t="s">
        <v>7</v>
      </c>
    </row>
    <row r="9580" spans="1:9">
      <c r="A9580" t="n">
        <v>85542</v>
      </c>
      <c r="B9580" s="31" t="n">
        <v>26</v>
      </c>
      <c r="C9580" s="7" t="n">
        <v>27</v>
      </c>
      <c r="D9580" s="7" t="n">
        <v>17</v>
      </c>
      <c r="E9580" s="7" t="n">
        <v>31355</v>
      </c>
      <c r="F9580" s="7" t="s">
        <v>936</v>
      </c>
      <c r="G9580" s="7" t="n">
        <v>2</v>
      </c>
      <c r="H9580" s="7" t="n">
        <v>3</v>
      </c>
      <c r="I9580" s="7" t="n">
        <v>17</v>
      </c>
      <c r="J9580" s="7" t="n">
        <v>31356</v>
      </c>
      <c r="K9580" s="7" t="s">
        <v>937</v>
      </c>
      <c r="L9580" s="7" t="n">
        <v>2</v>
      </c>
      <c r="M9580" s="7" t="n">
        <v>3</v>
      </c>
      <c r="N9580" s="7" t="n">
        <v>17</v>
      </c>
      <c r="O9580" s="7" t="n">
        <v>31357</v>
      </c>
      <c r="P9580" s="7" t="s">
        <v>938</v>
      </c>
      <c r="Q9580" s="7" t="n">
        <v>2</v>
      </c>
      <c r="R9580" s="7" t="n">
        <v>0</v>
      </c>
    </row>
    <row r="9581" spans="1:9">
      <c r="A9581" t="s">
        <v>4</v>
      </c>
      <c r="B9581" s="4" t="s">
        <v>5</v>
      </c>
    </row>
    <row r="9582" spans="1:9">
      <c r="A9582" t="n">
        <v>85722</v>
      </c>
      <c r="B9582" s="32" t="n">
        <v>28</v>
      </c>
    </row>
    <row r="9583" spans="1:9">
      <c r="A9583" t="s">
        <v>4</v>
      </c>
      <c r="B9583" s="4" t="s">
        <v>5</v>
      </c>
      <c r="C9583" s="4" t="s">
        <v>7</v>
      </c>
      <c r="D9583" s="4" t="s">
        <v>9</v>
      </c>
      <c r="E9583" s="4" t="s">
        <v>12</v>
      </c>
    </row>
    <row r="9584" spans="1:9">
      <c r="A9584" t="n">
        <v>85723</v>
      </c>
      <c r="B9584" s="30" t="n">
        <v>51</v>
      </c>
      <c r="C9584" s="7" t="n">
        <v>4</v>
      </c>
      <c r="D9584" s="7" t="n">
        <v>0</v>
      </c>
      <c r="E9584" s="7" t="s">
        <v>877</v>
      </c>
    </row>
    <row r="9585" spans="1:18">
      <c r="A9585" t="s">
        <v>4</v>
      </c>
      <c r="B9585" s="4" t="s">
        <v>5</v>
      </c>
      <c r="C9585" s="4" t="s">
        <v>9</v>
      </c>
    </row>
    <row r="9586" spans="1:18">
      <c r="A9586" t="n">
        <v>85736</v>
      </c>
      <c r="B9586" s="26" t="n">
        <v>16</v>
      </c>
      <c r="C9586" s="7" t="n">
        <v>0</v>
      </c>
    </row>
    <row r="9587" spans="1:18">
      <c r="A9587" t="s">
        <v>4</v>
      </c>
      <c r="B9587" s="4" t="s">
        <v>5</v>
      </c>
      <c r="C9587" s="4" t="s">
        <v>9</v>
      </c>
      <c r="D9587" s="4" t="s">
        <v>7</v>
      </c>
      <c r="E9587" s="4" t="s">
        <v>11</v>
      </c>
      <c r="F9587" s="4" t="s">
        <v>52</v>
      </c>
      <c r="G9587" s="4" t="s">
        <v>7</v>
      </c>
      <c r="H9587" s="4" t="s">
        <v>7</v>
      </c>
    </row>
    <row r="9588" spans="1:18">
      <c r="A9588" t="n">
        <v>85739</v>
      </c>
      <c r="B9588" s="31" t="n">
        <v>26</v>
      </c>
      <c r="C9588" s="7" t="n">
        <v>0</v>
      </c>
      <c r="D9588" s="7" t="n">
        <v>17</v>
      </c>
      <c r="E9588" s="7" t="n">
        <v>62160</v>
      </c>
      <c r="F9588" s="7" t="s">
        <v>939</v>
      </c>
      <c r="G9588" s="7" t="n">
        <v>2</v>
      </c>
      <c r="H9588" s="7" t="n">
        <v>0</v>
      </c>
    </row>
    <row r="9589" spans="1:18">
      <c r="A9589" t="s">
        <v>4</v>
      </c>
      <c r="B9589" s="4" t="s">
        <v>5</v>
      </c>
    </row>
    <row r="9590" spans="1:18">
      <c r="A9590" t="n">
        <v>85796</v>
      </c>
      <c r="B9590" s="32" t="n">
        <v>28</v>
      </c>
    </row>
    <row r="9591" spans="1:18">
      <c r="A9591" t="s">
        <v>4</v>
      </c>
      <c r="B9591" s="4" t="s">
        <v>5</v>
      </c>
      <c r="C9591" s="4" t="s">
        <v>7</v>
      </c>
      <c r="D9591" s="4" t="s">
        <v>9</v>
      </c>
      <c r="E9591" s="4" t="s">
        <v>12</v>
      </c>
      <c r="F9591" s="4" t="s">
        <v>12</v>
      </c>
      <c r="G9591" s="4" t="s">
        <v>12</v>
      </c>
      <c r="H9591" s="4" t="s">
        <v>12</v>
      </c>
    </row>
    <row r="9592" spans="1:18">
      <c r="A9592" t="n">
        <v>85797</v>
      </c>
      <c r="B9592" s="30" t="n">
        <v>51</v>
      </c>
      <c r="C9592" s="7" t="n">
        <v>3</v>
      </c>
      <c r="D9592" s="7" t="n">
        <v>27</v>
      </c>
      <c r="E9592" s="7" t="s">
        <v>266</v>
      </c>
      <c r="F9592" s="7" t="s">
        <v>285</v>
      </c>
      <c r="G9592" s="7" t="s">
        <v>245</v>
      </c>
      <c r="H9592" s="7" t="s">
        <v>246</v>
      </c>
    </row>
    <row r="9593" spans="1:18">
      <c r="A9593" t="s">
        <v>4</v>
      </c>
      <c r="B9593" s="4" t="s">
        <v>5</v>
      </c>
      <c r="C9593" s="4" t="s">
        <v>7</v>
      </c>
      <c r="D9593" s="4" t="s">
        <v>9</v>
      </c>
      <c r="E9593" s="4" t="s">
        <v>7</v>
      </c>
    </row>
    <row r="9594" spans="1:18">
      <c r="A9594" t="n">
        <v>85810</v>
      </c>
      <c r="B9594" s="78" t="n">
        <v>39</v>
      </c>
      <c r="C9594" s="7" t="n">
        <v>14</v>
      </c>
      <c r="D9594" s="7" t="n">
        <v>65533</v>
      </c>
      <c r="E9594" s="7" t="n">
        <v>100</v>
      </c>
    </row>
    <row r="9595" spans="1:18">
      <c r="A9595" t="s">
        <v>4</v>
      </c>
      <c r="B9595" s="4" t="s">
        <v>5</v>
      </c>
      <c r="C9595" s="4" t="s">
        <v>7</v>
      </c>
      <c r="D9595" s="4" t="s">
        <v>9</v>
      </c>
      <c r="E9595" s="4" t="s">
        <v>9</v>
      </c>
    </row>
    <row r="9596" spans="1:18">
      <c r="A9596" t="n">
        <v>85815</v>
      </c>
      <c r="B9596" s="9" t="n">
        <v>50</v>
      </c>
      <c r="C9596" s="7" t="n">
        <v>1</v>
      </c>
      <c r="D9596" s="7" t="n">
        <v>2216</v>
      </c>
      <c r="E9596" s="7" t="n">
        <v>1000</v>
      </c>
    </row>
    <row r="9597" spans="1:18">
      <c r="A9597" t="s">
        <v>4</v>
      </c>
      <c r="B9597" s="4" t="s">
        <v>5</v>
      </c>
      <c r="C9597" s="4" t="s">
        <v>9</v>
      </c>
    </row>
    <row r="9598" spans="1:18">
      <c r="A9598" t="n">
        <v>85821</v>
      </c>
      <c r="B9598" s="26" t="n">
        <v>16</v>
      </c>
      <c r="C9598" s="7" t="n">
        <v>1500</v>
      </c>
    </row>
    <row r="9599" spans="1:18">
      <c r="A9599" t="s">
        <v>4</v>
      </c>
      <c r="B9599" s="4" t="s">
        <v>5</v>
      </c>
      <c r="C9599" s="4" t="s">
        <v>7</v>
      </c>
      <c r="D9599" s="4" t="s">
        <v>9</v>
      </c>
      <c r="E9599" s="4" t="s">
        <v>10</v>
      </c>
    </row>
    <row r="9600" spans="1:18">
      <c r="A9600" t="n">
        <v>85824</v>
      </c>
      <c r="B9600" s="25" t="n">
        <v>58</v>
      </c>
      <c r="C9600" s="7" t="n">
        <v>101</v>
      </c>
      <c r="D9600" s="7" t="n">
        <v>500</v>
      </c>
      <c r="E9600" s="7" t="n">
        <v>1</v>
      </c>
    </row>
    <row r="9601" spans="1:8">
      <c r="A9601" t="s">
        <v>4</v>
      </c>
      <c r="B9601" s="4" t="s">
        <v>5</v>
      </c>
      <c r="C9601" s="4" t="s">
        <v>7</v>
      </c>
      <c r="D9601" s="4" t="s">
        <v>9</v>
      </c>
    </row>
    <row r="9602" spans="1:8">
      <c r="A9602" t="n">
        <v>85832</v>
      </c>
      <c r="B9602" s="25" t="n">
        <v>58</v>
      </c>
      <c r="C9602" s="7" t="n">
        <v>254</v>
      </c>
      <c r="D9602" s="7" t="n">
        <v>0</v>
      </c>
    </row>
    <row r="9603" spans="1:8">
      <c r="A9603" t="s">
        <v>4</v>
      </c>
      <c r="B9603" s="4" t="s">
        <v>5</v>
      </c>
      <c r="C9603" s="4" t="s">
        <v>7</v>
      </c>
      <c r="D9603" s="4" t="s">
        <v>7</v>
      </c>
      <c r="E9603" s="4" t="s">
        <v>10</v>
      </c>
      <c r="F9603" s="4" t="s">
        <v>10</v>
      </c>
      <c r="G9603" s="4" t="s">
        <v>10</v>
      </c>
      <c r="H9603" s="4" t="s">
        <v>9</v>
      </c>
    </row>
    <row r="9604" spans="1:8">
      <c r="A9604" t="n">
        <v>85836</v>
      </c>
      <c r="B9604" s="55" t="n">
        <v>45</v>
      </c>
      <c r="C9604" s="7" t="n">
        <v>2</v>
      </c>
      <c r="D9604" s="7" t="n">
        <v>3</v>
      </c>
      <c r="E9604" s="7" t="n">
        <v>15.8999996185303</v>
      </c>
      <c r="F9604" s="7" t="n">
        <v>0.910000026226044</v>
      </c>
      <c r="G9604" s="7" t="n">
        <v>-41.9799995422363</v>
      </c>
      <c r="H9604" s="7" t="n">
        <v>0</v>
      </c>
    </row>
    <row r="9605" spans="1:8">
      <c r="A9605" t="s">
        <v>4</v>
      </c>
      <c r="B9605" s="4" t="s">
        <v>5</v>
      </c>
      <c r="C9605" s="4" t="s">
        <v>7</v>
      </c>
      <c r="D9605" s="4" t="s">
        <v>7</v>
      </c>
      <c r="E9605" s="4" t="s">
        <v>10</v>
      </c>
      <c r="F9605" s="4" t="s">
        <v>10</v>
      </c>
      <c r="G9605" s="4" t="s">
        <v>10</v>
      </c>
      <c r="H9605" s="4" t="s">
        <v>9</v>
      </c>
      <c r="I9605" s="4" t="s">
        <v>7</v>
      </c>
    </row>
    <row r="9606" spans="1:8">
      <c r="A9606" t="n">
        <v>85853</v>
      </c>
      <c r="B9606" s="55" t="n">
        <v>45</v>
      </c>
      <c r="C9606" s="7" t="n">
        <v>4</v>
      </c>
      <c r="D9606" s="7" t="n">
        <v>3</v>
      </c>
      <c r="E9606" s="7" t="n">
        <v>8.48999977111816</v>
      </c>
      <c r="F9606" s="7" t="n">
        <v>229.410003662109</v>
      </c>
      <c r="G9606" s="7" t="n">
        <v>0</v>
      </c>
      <c r="H9606" s="7" t="n">
        <v>0</v>
      </c>
      <c r="I9606" s="7" t="n">
        <v>1</v>
      </c>
    </row>
    <row r="9607" spans="1:8">
      <c r="A9607" t="s">
        <v>4</v>
      </c>
      <c r="B9607" s="4" t="s">
        <v>5</v>
      </c>
      <c r="C9607" s="4" t="s">
        <v>7</v>
      </c>
      <c r="D9607" s="4" t="s">
        <v>7</v>
      </c>
      <c r="E9607" s="4" t="s">
        <v>10</v>
      </c>
      <c r="F9607" s="4" t="s">
        <v>9</v>
      </c>
    </row>
    <row r="9608" spans="1:8">
      <c r="A9608" t="n">
        <v>85871</v>
      </c>
      <c r="B9608" s="55" t="n">
        <v>45</v>
      </c>
      <c r="C9608" s="7" t="n">
        <v>5</v>
      </c>
      <c r="D9608" s="7" t="n">
        <v>3</v>
      </c>
      <c r="E9608" s="7" t="n">
        <v>2.90000009536743</v>
      </c>
      <c r="F9608" s="7" t="n">
        <v>0</v>
      </c>
    </row>
    <row r="9609" spans="1:8">
      <c r="A9609" t="s">
        <v>4</v>
      </c>
      <c r="B9609" s="4" t="s">
        <v>5</v>
      </c>
      <c r="C9609" s="4" t="s">
        <v>7</v>
      </c>
      <c r="D9609" s="4" t="s">
        <v>7</v>
      </c>
      <c r="E9609" s="4" t="s">
        <v>10</v>
      </c>
      <c r="F9609" s="4" t="s">
        <v>9</v>
      </c>
    </row>
    <row r="9610" spans="1:8">
      <c r="A9610" t="n">
        <v>85880</v>
      </c>
      <c r="B9610" s="55" t="n">
        <v>45</v>
      </c>
      <c r="C9610" s="7" t="n">
        <v>11</v>
      </c>
      <c r="D9610" s="7" t="n">
        <v>3</v>
      </c>
      <c r="E9610" s="7" t="n">
        <v>40</v>
      </c>
      <c r="F9610" s="7" t="n">
        <v>0</v>
      </c>
    </row>
    <row r="9611" spans="1:8">
      <c r="A9611" t="s">
        <v>4</v>
      </c>
      <c r="B9611" s="4" t="s">
        <v>5</v>
      </c>
      <c r="C9611" s="4" t="s">
        <v>7</v>
      </c>
      <c r="D9611" s="4" t="s">
        <v>7</v>
      </c>
      <c r="E9611" s="4" t="s">
        <v>10</v>
      </c>
      <c r="F9611" s="4" t="s">
        <v>10</v>
      </c>
      <c r="G9611" s="4" t="s">
        <v>10</v>
      </c>
      <c r="H9611" s="4" t="s">
        <v>9</v>
      </c>
    </row>
    <row r="9612" spans="1:8">
      <c r="A9612" t="n">
        <v>85889</v>
      </c>
      <c r="B9612" s="55" t="n">
        <v>45</v>
      </c>
      <c r="C9612" s="7" t="n">
        <v>2</v>
      </c>
      <c r="D9612" s="7" t="n">
        <v>3</v>
      </c>
      <c r="E9612" s="7" t="n">
        <v>15.9300003051758</v>
      </c>
      <c r="F9612" s="7" t="n">
        <v>0.939999997615814</v>
      </c>
      <c r="G9612" s="7" t="n">
        <v>-41.689998626709</v>
      </c>
      <c r="H9612" s="7" t="n">
        <v>0</v>
      </c>
    </row>
    <row r="9613" spans="1:8">
      <c r="A9613" t="s">
        <v>4</v>
      </c>
      <c r="B9613" s="4" t="s">
        <v>5</v>
      </c>
      <c r="C9613" s="4" t="s">
        <v>7</v>
      </c>
      <c r="D9613" s="4" t="s">
        <v>7</v>
      </c>
      <c r="E9613" s="4" t="s">
        <v>10</v>
      </c>
      <c r="F9613" s="4" t="s">
        <v>10</v>
      </c>
      <c r="G9613" s="4" t="s">
        <v>10</v>
      </c>
      <c r="H9613" s="4" t="s">
        <v>9</v>
      </c>
      <c r="I9613" s="4" t="s">
        <v>7</v>
      </c>
    </row>
    <row r="9614" spans="1:8">
      <c r="A9614" t="n">
        <v>85906</v>
      </c>
      <c r="B9614" s="55" t="n">
        <v>45</v>
      </c>
      <c r="C9614" s="7" t="n">
        <v>4</v>
      </c>
      <c r="D9614" s="7" t="n">
        <v>3</v>
      </c>
      <c r="E9614" s="7" t="n">
        <v>8.48999977111816</v>
      </c>
      <c r="F9614" s="7" t="n">
        <v>231.940002441406</v>
      </c>
      <c r="G9614" s="7" t="n">
        <v>0</v>
      </c>
      <c r="H9614" s="7" t="n">
        <v>0</v>
      </c>
      <c r="I9614" s="7" t="n">
        <v>0</v>
      </c>
    </row>
    <row r="9615" spans="1:8">
      <c r="A9615" t="s">
        <v>4</v>
      </c>
      <c r="B9615" s="4" t="s">
        <v>5</v>
      </c>
      <c r="C9615" s="4" t="s">
        <v>7</v>
      </c>
      <c r="D9615" s="4" t="s">
        <v>7</v>
      </c>
      <c r="E9615" s="4" t="s">
        <v>10</v>
      </c>
      <c r="F9615" s="4" t="s">
        <v>9</v>
      </c>
    </row>
    <row r="9616" spans="1:8">
      <c r="A9616" t="n">
        <v>85924</v>
      </c>
      <c r="B9616" s="55" t="n">
        <v>45</v>
      </c>
      <c r="C9616" s="7" t="n">
        <v>5</v>
      </c>
      <c r="D9616" s="7" t="n">
        <v>3</v>
      </c>
      <c r="E9616" s="7" t="n">
        <v>3.20000004768372</v>
      </c>
      <c r="F9616" s="7" t="n">
        <v>0</v>
      </c>
    </row>
    <row r="9617" spans="1:9">
      <c r="A9617" t="s">
        <v>4</v>
      </c>
      <c r="B9617" s="4" t="s">
        <v>5</v>
      </c>
      <c r="C9617" s="4" t="s">
        <v>7</v>
      </c>
      <c r="D9617" s="4" t="s">
        <v>7</v>
      </c>
      <c r="E9617" s="4" t="s">
        <v>10</v>
      </c>
      <c r="F9617" s="4" t="s">
        <v>9</v>
      </c>
    </row>
    <row r="9618" spans="1:9">
      <c r="A9618" t="n">
        <v>85933</v>
      </c>
      <c r="B9618" s="55" t="n">
        <v>45</v>
      </c>
      <c r="C9618" s="7" t="n">
        <v>5</v>
      </c>
      <c r="D9618" s="7" t="n">
        <v>3</v>
      </c>
      <c r="E9618" s="7" t="n">
        <v>2.90000009536743</v>
      </c>
      <c r="F9618" s="7" t="n">
        <v>20000</v>
      </c>
    </row>
    <row r="9619" spans="1:9">
      <c r="A9619" t="s">
        <v>4</v>
      </c>
      <c r="B9619" s="4" t="s">
        <v>5</v>
      </c>
      <c r="C9619" s="4" t="s">
        <v>7</v>
      </c>
      <c r="D9619" s="4" t="s">
        <v>7</v>
      </c>
      <c r="E9619" s="4" t="s">
        <v>10</v>
      </c>
      <c r="F9619" s="4" t="s">
        <v>9</v>
      </c>
    </row>
    <row r="9620" spans="1:9">
      <c r="A9620" t="n">
        <v>85942</v>
      </c>
      <c r="B9620" s="55" t="n">
        <v>45</v>
      </c>
      <c r="C9620" s="7" t="n">
        <v>11</v>
      </c>
      <c r="D9620" s="7" t="n">
        <v>3</v>
      </c>
      <c r="E9620" s="7" t="n">
        <v>40</v>
      </c>
      <c r="F9620" s="7" t="n">
        <v>0</v>
      </c>
    </row>
    <row r="9621" spans="1:9">
      <c r="A9621" t="s">
        <v>4</v>
      </c>
      <c r="B9621" s="4" t="s">
        <v>5</v>
      </c>
      <c r="C9621" s="4" t="s">
        <v>7</v>
      </c>
    </row>
    <row r="9622" spans="1:9">
      <c r="A9622" t="n">
        <v>85951</v>
      </c>
      <c r="B9622" s="54" t="n">
        <v>116</v>
      </c>
      <c r="C9622" s="7" t="n">
        <v>0</v>
      </c>
    </row>
    <row r="9623" spans="1:9">
      <c r="A9623" t="s">
        <v>4</v>
      </c>
      <c r="B9623" s="4" t="s">
        <v>5</v>
      </c>
      <c r="C9623" s="4" t="s">
        <v>7</v>
      </c>
      <c r="D9623" s="4" t="s">
        <v>9</v>
      </c>
    </row>
    <row r="9624" spans="1:9">
      <c r="A9624" t="n">
        <v>85953</v>
      </c>
      <c r="B9624" s="54" t="n">
        <v>116</v>
      </c>
      <c r="C9624" s="7" t="n">
        <v>2</v>
      </c>
      <c r="D9624" s="7" t="n">
        <v>1</v>
      </c>
    </row>
    <row r="9625" spans="1:9">
      <c r="A9625" t="s">
        <v>4</v>
      </c>
      <c r="B9625" s="4" t="s">
        <v>5</v>
      </c>
      <c r="C9625" s="4" t="s">
        <v>7</v>
      </c>
      <c r="D9625" s="4" t="s">
        <v>11</v>
      </c>
    </row>
    <row r="9626" spans="1:9">
      <c r="A9626" t="n">
        <v>85957</v>
      </c>
      <c r="B9626" s="54" t="n">
        <v>116</v>
      </c>
      <c r="C9626" s="7" t="n">
        <v>5</v>
      </c>
      <c r="D9626" s="7" t="n">
        <v>1090519040</v>
      </c>
    </row>
    <row r="9627" spans="1:9">
      <c r="A9627" t="s">
        <v>4</v>
      </c>
      <c r="B9627" s="4" t="s">
        <v>5</v>
      </c>
      <c r="C9627" s="4" t="s">
        <v>7</v>
      </c>
      <c r="D9627" s="4" t="s">
        <v>9</v>
      </c>
    </row>
    <row r="9628" spans="1:9">
      <c r="A9628" t="n">
        <v>85963</v>
      </c>
      <c r="B9628" s="54" t="n">
        <v>116</v>
      </c>
      <c r="C9628" s="7" t="n">
        <v>6</v>
      </c>
      <c r="D9628" s="7" t="n">
        <v>1</v>
      </c>
    </row>
    <row r="9629" spans="1:9">
      <c r="A9629" t="s">
        <v>4</v>
      </c>
      <c r="B9629" s="4" t="s">
        <v>5</v>
      </c>
      <c r="C9629" s="4" t="s">
        <v>7</v>
      </c>
      <c r="D9629" s="4" t="s">
        <v>9</v>
      </c>
    </row>
    <row r="9630" spans="1:9">
      <c r="A9630" t="n">
        <v>85967</v>
      </c>
      <c r="B9630" s="25" t="n">
        <v>58</v>
      </c>
      <c r="C9630" s="7" t="n">
        <v>255</v>
      </c>
      <c r="D9630" s="7" t="n">
        <v>0</v>
      </c>
    </row>
    <row r="9631" spans="1:9">
      <c r="A9631" t="s">
        <v>4</v>
      </c>
      <c r="B9631" s="4" t="s">
        <v>5</v>
      </c>
      <c r="C9631" s="4" t="s">
        <v>9</v>
      </c>
      <c r="D9631" s="4" t="s">
        <v>7</v>
      </c>
      <c r="E9631" s="4" t="s">
        <v>12</v>
      </c>
      <c r="F9631" s="4" t="s">
        <v>10</v>
      </c>
      <c r="G9631" s="4" t="s">
        <v>10</v>
      </c>
      <c r="H9631" s="4" t="s">
        <v>10</v>
      </c>
    </row>
    <row r="9632" spans="1:9">
      <c r="A9632" t="n">
        <v>85971</v>
      </c>
      <c r="B9632" s="45" t="n">
        <v>48</v>
      </c>
      <c r="C9632" s="7" t="n">
        <v>27</v>
      </c>
      <c r="D9632" s="7" t="n">
        <v>0</v>
      </c>
      <c r="E9632" s="7" t="s">
        <v>897</v>
      </c>
      <c r="F9632" s="7" t="n">
        <v>0.699999988079071</v>
      </c>
      <c r="G9632" s="7" t="n">
        <v>1</v>
      </c>
      <c r="H9632" s="7" t="n">
        <v>0</v>
      </c>
    </row>
    <row r="9633" spans="1:8">
      <c r="A9633" t="s">
        <v>4</v>
      </c>
      <c r="B9633" s="4" t="s">
        <v>5</v>
      </c>
      <c r="C9633" s="4" t="s">
        <v>7</v>
      </c>
      <c r="D9633" s="4" t="s">
        <v>9</v>
      </c>
      <c r="E9633" s="4" t="s">
        <v>12</v>
      </c>
    </row>
    <row r="9634" spans="1:8">
      <c r="A9634" t="n">
        <v>85997</v>
      </c>
      <c r="B9634" s="30" t="n">
        <v>51</v>
      </c>
      <c r="C9634" s="7" t="n">
        <v>4</v>
      </c>
      <c r="D9634" s="7" t="n">
        <v>27</v>
      </c>
      <c r="E9634" s="7" t="s">
        <v>140</v>
      </c>
    </row>
    <row r="9635" spans="1:8">
      <c r="A9635" t="s">
        <v>4</v>
      </c>
      <c r="B9635" s="4" t="s">
        <v>5</v>
      </c>
      <c r="C9635" s="4" t="s">
        <v>9</v>
      </c>
    </row>
    <row r="9636" spans="1:8">
      <c r="A9636" t="n">
        <v>86011</v>
      </c>
      <c r="B9636" s="26" t="n">
        <v>16</v>
      </c>
      <c r="C9636" s="7" t="n">
        <v>0</v>
      </c>
    </row>
    <row r="9637" spans="1:8">
      <c r="A9637" t="s">
        <v>4</v>
      </c>
      <c r="B9637" s="4" t="s">
        <v>5</v>
      </c>
      <c r="C9637" s="4" t="s">
        <v>9</v>
      </c>
      <c r="D9637" s="4" t="s">
        <v>7</v>
      </c>
      <c r="E9637" s="4" t="s">
        <v>11</v>
      </c>
      <c r="F9637" s="4" t="s">
        <v>52</v>
      </c>
      <c r="G9637" s="4" t="s">
        <v>7</v>
      </c>
      <c r="H9637" s="4" t="s">
        <v>7</v>
      </c>
      <c r="I9637" s="4" t="s">
        <v>7</v>
      </c>
      <c r="J9637" s="4" t="s">
        <v>11</v>
      </c>
      <c r="K9637" s="4" t="s">
        <v>52</v>
      </c>
      <c r="L9637" s="4" t="s">
        <v>7</v>
      </c>
      <c r="M9637" s="4" t="s">
        <v>7</v>
      </c>
    </row>
    <row r="9638" spans="1:8">
      <c r="A9638" t="n">
        <v>86014</v>
      </c>
      <c r="B9638" s="31" t="n">
        <v>26</v>
      </c>
      <c r="C9638" s="7" t="n">
        <v>27</v>
      </c>
      <c r="D9638" s="7" t="n">
        <v>17</v>
      </c>
      <c r="E9638" s="7" t="n">
        <v>31358</v>
      </c>
      <c r="F9638" s="7" t="s">
        <v>940</v>
      </c>
      <c r="G9638" s="7" t="n">
        <v>2</v>
      </c>
      <c r="H9638" s="7" t="n">
        <v>3</v>
      </c>
      <c r="I9638" s="7" t="n">
        <v>17</v>
      </c>
      <c r="J9638" s="7" t="n">
        <v>31359</v>
      </c>
      <c r="K9638" s="7" t="s">
        <v>941</v>
      </c>
      <c r="L9638" s="7" t="n">
        <v>2</v>
      </c>
      <c r="M9638" s="7" t="n">
        <v>0</v>
      </c>
    </row>
    <row r="9639" spans="1:8">
      <c r="A9639" t="s">
        <v>4</v>
      </c>
      <c r="B9639" s="4" t="s">
        <v>5</v>
      </c>
    </row>
    <row r="9640" spans="1:8">
      <c r="A9640" t="n">
        <v>86175</v>
      </c>
      <c r="B9640" s="32" t="n">
        <v>28</v>
      </c>
    </row>
    <row r="9641" spans="1:8">
      <c r="A9641" t="s">
        <v>4</v>
      </c>
      <c r="B9641" s="4" t="s">
        <v>5</v>
      </c>
      <c r="C9641" s="4" t="s">
        <v>7</v>
      </c>
      <c r="D9641" s="4" t="s">
        <v>9</v>
      </c>
      <c r="E9641" s="4" t="s">
        <v>12</v>
      </c>
      <c r="F9641" s="4" t="s">
        <v>12</v>
      </c>
      <c r="G9641" s="4" t="s">
        <v>12</v>
      </c>
      <c r="H9641" s="4" t="s">
        <v>12</v>
      </c>
    </row>
    <row r="9642" spans="1:8">
      <c r="A9642" t="n">
        <v>86176</v>
      </c>
      <c r="B9642" s="30" t="n">
        <v>51</v>
      </c>
      <c r="C9642" s="7" t="n">
        <v>3</v>
      </c>
      <c r="D9642" s="7" t="n">
        <v>27</v>
      </c>
      <c r="E9642" s="7" t="s">
        <v>677</v>
      </c>
      <c r="F9642" s="7" t="s">
        <v>285</v>
      </c>
      <c r="G9642" s="7" t="s">
        <v>245</v>
      </c>
      <c r="H9642" s="7" t="s">
        <v>246</v>
      </c>
    </row>
    <row r="9643" spans="1:8">
      <c r="A9643" t="s">
        <v>4</v>
      </c>
      <c r="B9643" s="4" t="s">
        <v>5</v>
      </c>
      <c r="C9643" s="4" t="s">
        <v>9</v>
      </c>
      <c r="D9643" s="4" t="s">
        <v>9</v>
      </c>
      <c r="E9643" s="4" t="s">
        <v>9</v>
      </c>
    </row>
    <row r="9644" spans="1:8">
      <c r="A9644" t="n">
        <v>86189</v>
      </c>
      <c r="B9644" s="63" t="n">
        <v>61</v>
      </c>
      <c r="C9644" s="7" t="n">
        <v>27</v>
      </c>
      <c r="D9644" s="7" t="n">
        <v>0</v>
      </c>
      <c r="E9644" s="7" t="n">
        <v>1000</v>
      </c>
    </row>
    <row r="9645" spans="1:8">
      <c r="A9645" t="s">
        <v>4</v>
      </c>
      <c r="B9645" s="4" t="s">
        <v>5</v>
      </c>
      <c r="C9645" s="4" t="s">
        <v>9</v>
      </c>
    </row>
    <row r="9646" spans="1:8">
      <c r="A9646" t="n">
        <v>86196</v>
      </c>
      <c r="B9646" s="26" t="n">
        <v>16</v>
      </c>
      <c r="C9646" s="7" t="n">
        <v>800</v>
      </c>
    </row>
    <row r="9647" spans="1:8">
      <c r="A9647" t="s">
        <v>4</v>
      </c>
      <c r="B9647" s="4" t="s">
        <v>5</v>
      </c>
      <c r="C9647" s="4" t="s">
        <v>7</v>
      </c>
      <c r="D9647" s="4" t="s">
        <v>9</v>
      </c>
      <c r="E9647" s="4" t="s">
        <v>12</v>
      </c>
    </row>
    <row r="9648" spans="1:8">
      <c r="A9648" t="n">
        <v>86199</v>
      </c>
      <c r="B9648" s="30" t="n">
        <v>51</v>
      </c>
      <c r="C9648" s="7" t="n">
        <v>4</v>
      </c>
      <c r="D9648" s="7" t="n">
        <v>27</v>
      </c>
      <c r="E9648" s="7" t="s">
        <v>942</v>
      </c>
    </row>
    <row r="9649" spans="1:13">
      <c r="A9649" t="s">
        <v>4</v>
      </c>
      <c r="B9649" s="4" t="s">
        <v>5</v>
      </c>
      <c r="C9649" s="4" t="s">
        <v>9</v>
      </c>
    </row>
    <row r="9650" spans="1:13">
      <c r="A9650" t="n">
        <v>86212</v>
      </c>
      <c r="B9650" s="26" t="n">
        <v>16</v>
      </c>
      <c r="C9650" s="7" t="n">
        <v>0</v>
      </c>
    </row>
    <row r="9651" spans="1:13">
      <c r="A9651" t="s">
        <v>4</v>
      </c>
      <c r="B9651" s="4" t="s">
        <v>5</v>
      </c>
      <c r="C9651" s="4" t="s">
        <v>9</v>
      </c>
      <c r="D9651" s="4" t="s">
        <v>7</v>
      </c>
      <c r="E9651" s="4" t="s">
        <v>11</v>
      </c>
      <c r="F9651" s="4" t="s">
        <v>52</v>
      </c>
      <c r="G9651" s="4" t="s">
        <v>7</v>
      </c>
      <c r="H9651" s="4" t="s">
        <v>7</v>
      </c>
    </row>
    <row r="9652" spans="1:13">
      <c r="A9652" t="n">
        <v>86215</v>
      </c>
      <c r="B9652" s="31" t="n">
        <v>26</v>
      </c>
      <c r="C9652" s="7" t="n">
        <v>27</v>
      </c>
      <c r="D9652" s="7" t="n">
        <v>17</v>
      </c>
      <c r="E9652" s="7" t="n">
        <v>31360</v>
      </c>
      <c r="F9652" s="7" t="s">
        <v>943</v>
      </c>
      <c r="G9652" s="7" t="n">
        <v>2</v>
      </c>
      <c r="H9652" s="7" t="n">
        <v>0</v>
      </c>
    </row>
    <row r="9653" spans="1:13">
      <c r="A9653" t="s">
        <v>4</v>
      </c>
      <c r="B9653" s="4" t="s">
        <v>5</v>
      </c>
    </row>
    <row r="9654" spans="1:13">
      <c r="A9654" t="n">
        <v>86257</v>
      </c>
      <c r="B9654" s="32" t="n">
        <v>28</v>
      </c>
    </row>
    <row r="9655" spans="1:13">
      <c r="A9655" t="s">
        <v>4</v>
      </c>
      <c r="B9655" s="4" t="s">
        <v>5</v>
      </c>
      <c r="C9655" s="4" t="s">
        <v>9</v>
      </c>
      <c r="D9655" s="4" t="s">
        <v>7</v>
      </c>
      <c r="E9655" s="4" t="s">
        <v>10</v>
      </c>
      <c r="F9655" s="4" t="s">
        <v>9</v>
      </c>
    </row>
    <row r="9656" spans="1:13">
      <c r="A9656" t="n">
        <v>86258</v>
      </c>
      <c r="B9656" s="47" t="n">
        <v>59</v>
      </c>
      <c r="C9656" s="7" t="n">
        <v>0</v>
      </c>
      <c r="D9656" s="7" t="n">
        <v>1</v>
      </c>
      <c r="E9656" s="7" t="n">
        <v>0.150000005960464</v>
      </c>
      <c r="F9656" s="7" t="n">
        <v>0</v>
      </c>
    </row>
    <row r="9657" spans="1:13">
      <c r="A9657" t="s">
        <v>4</v>
      </c>
      <c r="B9657" s="4" t="s">
        <v>5</v>
      </c>
      <c r="C9657" s="4" t="s">
        <v>9</v>
      </c>
    </row>
    <row r="9658" spans="1:13">
      <c r="A9658" t="n">
        <v>86268</v>
      </c>
      <c r="B9658" s="26" t="n">
        <v>16</v>
      </c>
      <c r="C9658" s="7" t="n">
        <v>1000</v>
      </c>
    </row>
    <row r="9659" spans="1:13">
      <c r="A9659" t="s">
        <v>4</v>
      </c>
      <c r="B9659" s="4" t="s">
        <v>5</v>
      </c>
      <c r="C9659" s="4" t="s">
        <v>7</v>
      </c>
      <c r="D9659" s="4" t="s">
        <v>9</v>
      </c>
      <c r="E9659" s="4" t="s">
        <v>11</v>
      </c>
      <c r="F9659" s="4" t="s">
        <v>9</v>
      </c>
    </row>
    <row r="9660" spans="1:13">
      <c r="A9660" t="n">
        <v>86271</v>
      </c>
      <c r="B9660" s="9" t="n">
        <v>50</v>
      </c>
      <c r="C9660" s="7" t="n">
        <v>3</v>
      </c>
      <c r="D9660" s="7" t="n">
        <v>5043</v>
      </c>
      <c r="E9660" s="7" t="n">
        <v>1036831949</v>
      </c>
      <c r="F9660" s="7" t="n">
        <v>500</v>
      </c>
    </row>
    <row r="9661" spans="1:13">
      <c r="A9661" t="s">
        <v>4</v>
      </c>
      <c r="B9661" s="4" t="s">
        <v>5</v>
      </c>
      <c r="C9661" s="4" t="s">
        <v>7</v>
      </c>
      <c r="D9661" s="4" t="s">
        <v>10</v>
      </c>
      <c r="E9661" s="4" t="s">
        <v>9</v>
      </c>
      <c r="F9661" s="4" t="s">
        <v>7</v>
      </c>
    </row>
    <row r="9662" spans="1:13">
      <c r="A9662" t="n">
        <v>86281</v>
      </c>
      <c r="B9662" s="13" t="n">
        <v>49</v>
      </c>
      <c r="C9662" s="7" t="n">
        <v>3</v>
      </c>
      <c r="D9662" s="7" t="n">
        <v>0.400000005960464</v>
      </c>
      <c r="E9662" s="7" t="n">
        <v>500</v>
      </c>
      <c r="F9662" s="7" t="n">
        <v>0</v>
      </c>
    </row>
    <row r="9663" spans="1:13">
      <c r="A9663" t="s">
        <v>4</v>
      </c>
      <c r="B9663" s="4" t="s">
        <v>5</v>
      </c>
      <c r="C9663" s="4" t="s">
        <v>7</v>
      </c>
      <c r="D9663" s="4" t="s">
        <v>7</v>
      </c>
      <c r="E9663" s="4" t="s">
        <v>7</v>
      </c>
      <c r="F9663" s="4" t="s">
        <v>10</v>
      </c>
      <c r="G9663" s="4" t="s">
        <v>10</v>
      </c>
      <c r="H9663" s="4" t="s">
        <v>10</v>
      </c>
      <c r="I9663" s="4" t="s">
        <v>10</v>
      </c>
      <c r="J9663" s="4" t="s">
        <v>10</v>
      </c>
    </row>
    <row r="9664" spans="1:13">
      <c r="A9664" t="n">
        <v>86290</v>
      </c>
      <c r="B9664" s="52" t="n">
        <v>76</v>
      </c>
      <c r="C9664" s="7" t="n">
        <v>2</v>
      </c>
      <c r="D9664" s="7" t="n">
        <v>3</v>
      </c>
      <c r="E9664" s="7" t="n">
        <v>0</v>
      </c>
      <c r="F9664" s="7" t="n">
        <v>1</v>
      </c>
      <c r="G9664" s="7" t="n">
        <v>1</v>
      </c>
      <c r="H9664" s="7" t="n">
        <v>1</v>
      </c>
      <c r="I9664" s="7" t="n">
        <v>1</v>
      </c>
      <c r="J9664" s="7" t="n">
        <v>1000</v>
      </c>
    </row>
    <row r="9665" spans="1:10">
      <c r="A9665" t="s">
        <v>4</v>
      </c>
      <c r="B9665" s="4" t="s">
        <v>5</v>
      </c>
      <c r="C9665" s="4" t="s">
        <v>7</v>
      </c>
      <c r="D9665" s="4" t="s">
        <v>7</v>
      </c>
    </row>
    <row r="9666" spans="1:10">
      <c r="A9666" t="n">
        <v>86314</v>
      </c>
      <c r="B9666" s="58" t="n">
        <v>77</v>
      </c>
      <c r="C9666" s="7" t="n">
        <v>2</v>
      </c>
      <c r="D9666" s="7" t="n">
        <v>3</v>
      </c>
    </row>
    <row r="9667" spans="1:10">
      <c r="A9667" t="s">
        <v>4</v>
      </c>
      <c r="B9667" s="4" t="s">
        <v>5</v>
      </c>
      <c r="C9667" s="4" t="s">
        <v>9</v>
      </c>
    </row>
    <row r="9668" spans="1:10">
      <c r="A9668" t="n">
        <v>86317</v>
      </c>
      <c r="B9668" s="26" t="n">
        <v>16</v>
      </c>
      <c r="C9668" s="7" t="n">
        <v>1000</v>
      </c>
    </row>
    <row r="9669" spans="1:10">
      <c r="A9669" t="s">
        <v>4</v>
      </c>
      <c r="B9669" s="4" t="s">
        <v>5</v>
      </c>
      <c r="C9669" s="4" t="s">
        <v>7</v>
      </c>
      <c r="D9669" s="4" t="s">
        <v>7</v>
      </c>
      <c r="E9669" s="4" t="s">
        <v>10</v>
      </c>
      <c r="F9669" s="4" t="s">
        <v>10</v>
      </c>
      <c r="G9669" s="4" t="s">
        <v>10</v>
      </c>
      <c r="H9669" s="4" t="s">
        <v>9</v>
      </c>
    </row>
    <row r="9670" spans="1:10">
      <c r="A9670" t="n">
        <v>86320</v>
      </c>
      <c r="B9670" s="55" t="n">
        <v>45</v>
      </c>
      <c r="C9670" s="7" t="n">
        <v>2</v>
      </c>
      <c r="D9670" s="7" t="n">
        <v>3</v>
      </c>
      <c r="E9670" s="7" t="n">
        <v>14.7799997329712</v>
      </c>
      <c r="F9670" s="7" t="n">
        <v>0.949999988079071</v>
      </c>
      <c r="G9670" s="7" t="n">
        <v>-43.2999992370605</v>
      </c>
      <c r="H9670" s="7" t="n">
        <v>0</v>
      </c>
    </row>
    <row r="9671" spans="1:10">
      <c r="A9671" t="s">
        <v>4</v>
      </c>
      <c r="B9671" s="4" t="s">
        <v>5</v>
      </c>
      <c r="C9671" s="4" t="s">
        <v>7</v>
      </c>
      <c r="D9671" s="4" t="s">
        <v>7</v>
      </c>
      <c r="E9671" s="4" t="s">
        <v>10</v>
      </c>
      <c r="F9671" s="4" t="s">
        <v>10</v>
      </c>
      <c r="G9671" s="4" t="s">
        <v>10</v>
      </c>
      <c r="H9671" s="4" t="s">
        <v>9</v>
      </c>
      <c r="I9671" s="4" t="s">
        <v>7</v>
      </c>
    </row>
    <row r="9672" spans="1:10">
      <c r="A9672" t="n">
        <v>86337</v>
      </c>
      <c r="B9672" s="55" t="n">
        <v>45</v>
      </c>
      <c r="C9672" s="7" t="n">
        <v>4</v>
      </c>
      <c r="D9672" s="7" t="n">
        <v>3</v>
      </c>
      <c r="E9672" s="7" t="n">
        <v>20.2999992370605</v>
      </c>
      <c r="F9672" s="7" t="n">
        <v>347.589996337891</v>
      </c>
      <c r="G9672" s="7" t="n">
        <v>0</v>
      </c>
      <c r="H9672" s="7" t="n">
        <v>0</v>
      </c>
      <c r="I9672" s="7" t="n">
        <v>1</v>
      </c>
    </row>
    <row r="9673" spans="1:10">
      <c r="A9673" t="s">
        <v>4</v>
      </c>
      <c r="B9673" s="4" t="s">
        <v>5</v>
      </c>
      <c r="C9673" s="4" t="s">
        <v>7</v>
      </c>
      <c r="D9673" s="4" t="s">
        <v>7</v>
      </c>
      <c r="E9673" s="4" t="s">
        <v>10</v>
      </c>
      <c r="F9673" s="4" t="s">
        <v>9</v>
      </c>
    </row>
    <row r="9674" spans="1:10">
      <c r="A9674" t="n">
        <v>86355</v>
      </c>
      <c r="B9674" s="55" t="n">
        <v>45</v>
      </c>
      <c r="C9674" s="7" t="n">
        <v>5</v>
      </c>
      <c r="D9674" s="7" t="n">
        <v>3</v>
      </c>
      <c r="E9674" s="7" t="n">
        <v>2</v>
      </c>
      <c r="F9674" s="7" t="n">
        <v>0</v>
      </c>
    </row>
    <row r="9675" spans="1:10">
      <c r="A9675" t="s">
        <v>4</v>
      </c>
      <c r="B9675" s="4" t="s">
        <v>5</v>
      </c>
      <c r="C9675" s="4" t="s">
        <v>7</v>
      </c>
      <c r="D9675" s="4" t="s">
        <v>7</v>
      </c>
      <c r="E9675" s="4" t="s">
        <v>10</v>
      </c>
      <c r="F9675" s="4" t="s">
        <v>9</v>
      </c>
    </row>
    <row r="9676" spans="1:10">
      <c r="A9676" t="n">
        <v>86364</v>
      </c>
      <c r="B9676" s="55" t="n">
        <v>45</v>
      </c>
      <c r="C9676" s="7" t="n">
        <v>11</v>
      </c>
      <c r="D9676" s="7" t="n">
        <v>3</v>
      </c>
      <c r="E9676" s="7" t="n">
        <v>40</v>
      </c>
      <c r="F9676" s="7" t="n">
        <v>0</v>
      </c>
    </row>
    <row r="9677" spans="1:10">
      <c r="A9677" t="s">
        <v>4</v>
      </c>
      <c r="B9677" s="4" t="s">
        <v>5</v>
      </c>
      <c r="C9677" s="4" t="s">
        <v>7</v>
      </c>
      <c r="D9677" s="4" t="s">
        <v>7</v>
      </c>
      <c r="E9677" s="4" t="s">
        <v>10</v>
      </c>
      <c r="F9677" s="4" t="s">
        <v>10</v>
      </c>
      <c r="G9677" s="4" t="s">
        <v>10</v>
      </c>
      <c r="H9677" s="4" t="s">
        <v>9</v>
      </c>
      <c r="I9677" s="4" t="s">
        <v>7</v>
      </c>
    </row>
    <row r="9678" spans="1:10">
      <c r="A9678" t="n">
        <v>86373</v>
      </c>
      <c r="B9678" s="55" t="n">
        <v>45</v>
      </c>
      <c r="C9678" s="7" t="n">
        <v>4</v>
      </c>
      <c r="D9678" s="7" t="n">
        <v>3</v>
      </c>
      <c r="E9678" s="7" t="n">
        <v>20.2999992370605</v>
      </c>
      <c r="F9678" s="7" t="n">
        <v>42.1100006103516</v>
      </c>
      <c r="G9678" s="7" t="n">
        <v>0</v>
      </c>
      <c r="H9678" s="7" t="n">
        <v>20000</v>
      </c>
      <c r="I9678" s="7" t="n">
        <v>1</v>
      </c>
    </row>
    <row r="9679" spans="1:10">
      <c r="A9679" t="s">
        <v>4</v>
      </c>
      <c r="B9679" s="4" t="s">
        <v>5</v>
      </c>
      <c r="C9679" s="4" t="s">
        <v>7</v>
      </c>
      <c r="D9679" s="4" t="s">
        <v>9</v>
      </c>
      <c r="E9679" s="4" t="s">
        <v>12</v>
      </c>
      <c r="F9679" s="4" t="s">
        <v>12</v>
      </c>
      <c r="G9679" s="4" t="s">
        <v>12</v>
      </c>
      <c r="H9679" s="4" t="s">
        <v>12</v>
      </c>
    </row>
    <row r="9680" spans="1:10">
      <c r="A9680" t="n">
        <v>86391</v>
      </c>
      <c r="B9680" s="30" t="n">
        <v>51</v>
      </c>
      <c r="C9680" s="7" t="n">
        <v>3</v>
      </c>
      <c r="D9680" s="7" t="n">
        <v>0</v>
      </c>
      <c r="E9680" s="7" t="s">
        <v>944</v>
      </c>
      <c r="F9680" s="7" t="s">
        <v>246</v>
      </c>
      <c r="G9680" s="7" t="s">
        <v>245</v>
      </c>
      <c r="H9680" s="7" t="s">
        <v>246</v>
      </c>
    </row>
    <row r="9681" spans="1:9">
      <c r="A9681" t="s">
        <v>4</v>
      </c>
      <c r="B9681" s="4" t="s">
        <v>5</v>
      </c>
      <c r="C9681" s="4" t="s">
        <v>7</v>
      </c>
    </row>
    <row r="9682" spans="1:9">
      <c r="A9682" t="n">
        <v>86404</v>
      </c>
      <c r="B9682" s="54" t="n">
        <v>116</v>
      </c>
      <c r="C9682" s="7" t="n">
        <v>0</v>
      </c>
    </row>
    <row r="9683" spans="1:9">
      <c r="A9683" t="s">
        <v>4</v>
      </c>
      <c r="B9683" s="4" t="s">
        <v>5</v>
      </c>
      <c r="C9683" s="4" t="s">
        <v>7</v>
      </c>
      <c r="D9683" s="4" t="s">
        <v>9</v>
      </c>
    </row>
    <row r="9684" spans="1:9">
      <c r="A9684" t="n">
        <v>86406</v>
      </c>
      <c r="B9684" s="54" t="n">
        <v>116</v>
      </c>
      <c r="C9684" s="7" t="n">
        <v>2</v>
      </c>
      <c r="D9684" s="7" t="n">
        <v>1</v>
      </c>
    </row>
    <row r="9685" spans="1:9">
      <c r="A9685" t="s">
        <v>4</v>
      </c>
      <c r="B9685" s="4" t="s">
        <v>5</v>
      </c>
      <c r="C9685" s="4" t="s">
        <v>7</v>
      </c>
      <c r="D9685" s="4" t="s">
        <v>11</v>
      </c>
    </row>
    <row r="9686" spans="1:9">
      <c r="A9686" t="n">
        <v>86410</v>
      </c>
      <c r="B9686" s="54" t="n">
        <v>116</v>
      </c>
      <c r="C9686" s="7" t="n">
        <v>5</v>
      </c>
      <c r="D9686" s="7" t="n">
        <v>1097859072</v>
      </c>
    </row>
    <row r="9687" spans="1:9">
      <c r="A9687" t="s">
        <v>4</v>
      </c>
      <c r="B9687" s="4" t="s">
        <v>5</v>
      </c>
      <c r="C9687" s="4" t="s">
        <v>7</v>
      </c>
      <c r="D9687" s="4" t="s">
        <v>9</v>
      </c>
    </row>
    <row r="9688" spans="1:9">
      <c r="A9688" t="n">
        <v>86416</v>
      </c>
      <c r="B9688" s="54" t="n">
        <v>116</v>
      </c>
      <c r="C9688" s="7" t="n">
        <v>6</v>
      </c>
      <c r="D9688" s="7" t="n">
        <v>1</v>
      </c>
    </row>
    <row r="9689" spans="1:9">
      <c r="A9689" t="s">
        <v>4</v>
      </c>
      <c r="B9689" s="4" t="s">
        <v>5</v>
      </c>
      <c r="C9689" s="4" t="s">
        <v>7</v>
      </c>
      <c r="D9689" s="4" t="s">
        <v>9</v>
      </c>
      <c r="E9689" s="4" t="s">
        <v>11</v>
      </c>
      <c r="F9689" s="4" t="s">
        <v>9</v>
      </c>
    </row>
    <row r="9690" spans="1:9">
      <c r="A9690" t="n">
        <v>86420</v>
      </c>
      <c r="B9690" s="9" t="n">
        <v>50</v>
      </c>
      <c r="C9690" s="7" t="n">
        <v>3</v>
      </c>
      <c r="D9690" s="7" t="n">
        <v>5043</v>
      </c>
      <c r="E9690" s="7" t="n">
        <v>1045220557</v>
      </c>
      <c r="F9690" s="7" t="n">
        <v>1000</v>
      </c>
    </row>
    <row r="9691" spans="1:9">
      <c r="A9691" t="s">
        <v>4</v>
      </c>
      <c r="B9691" s="4" t="s">
        <v>5</v>
      </c>
      <c r="C9691" s="4" t="s">
        <v>7</v>
      </c>
      <c r="D9691" s="4" t="s">
        <v>10</v>
      </c>
      <c r="E9691" s="4" t="s">
        <v>9</v>
      </c>
      <c r="F9691" s="4" t="s">
        <v>7</v>
      </c>
    </row>
    <row r="9692" spans="1:9">
      <c r="A9692" t="n">
        <v>86430</v>
      </c>
      <c r="B9692" s="13" t="n">
        <v>49</v>
      </c>
      <c r="C9692" s="7" t="n">
        <v>3</v>
      </c>
      <c r="D9692" s="7" t="n">
        <v>0.699999988079071</v>
      </c>
      <c r="E9692" s="7" t="n">
        <v>1000</v>
      </c>
      <c r="F9692" s="7" t="n">
        <v>0</v>
      </c>
    </row>
    <row r="9693" spans="1:9">
      <c r="A9693" t="s">
        <v>4</v>
      </c>
      <c r="B9693" s="4" t="s">
        <v>5</v>
      </c>
      <c r="C9693" s="4" t="s">
        <v>7</v>
      </c>
      <c r="D9693" s="4" t="s">
        <v>7</v>
      </c>
      <c r="E9693" s="4" t="s">
        <v>7</v>
      </c>
      <c r="F9693" s="4" t="s">
        <v>10</v>
      </c>
      <c r="G9693" s="4" t="s">
        <v>10</v>
      </c>
      <c r="H9693" s="4" t="s">
        <v>10</v>
      </c>
      <c r="I9693" s="4" t="s">
        <v>10</v>
      </c>
      <c r="J9693" s="4" t="s">
        <v>10</v>
      </c>
    </row>
    <row r="9694" spans="1:9">
      <c r="A9694" t="n">
        <v>86439</v>
      </c>
      <c r="B9694" s="52" t="n">
        <v>76</v>
      </c>
      <c r="C9694" s="7" t="n">
        <v>2</v>
      </c>
      <c r="D9694" s="7" t="n">
        <v>3</v>
      </c>
      <c r="E9694" s="7" t="n">
        <v>0</v>
      </c>
      <c r="F9694" s="7" t="n">
        <v>1</v>
      </c>
      <c r="G9694" s="7" t="n">
        <v>1</v>
      </c>
      <c r="H9694" s="7" t="n">
        <v>1</v>
      </c>
      <c r="I9694" s="7" t="n">
        <v>0</v>
      </c>
      <c r="J9694" s="7" t="n">
        <v>1000</v>
      </c>
    </row>
    <row r="9695" spans="1:9">
      <c r="A9695" t="s">
        <v>4</v>
      </c>
      <c r="B9695" s="4" t="s">
        <v>5</v>
      </c>
      <c r="C9695" s="4" t="s">
        <v>7</v>
      </c>
      <c r="D9695" s="4" t="s">
        <v>7</v>
      </c>
    </row>
    <row r="9696" spans="1:9">
      <c r="A9696" t="n">
        <v>86463</v>
      </c>
      <c r="B9696" s="58" t="n">
        <v>77</v>
      </c>
      <c r="C9696" s="7" t="n">
        <v>2</v>
      </c>
      <c r="D9696" s="7" t="n">
        <v>3</v>
      </c>
    </row>
    <row r="9697" spans="1:10">
      <c r="A9697" t="s">
        <v>4</v>
      </c>
      <c r="B9697" s="4" t="s">
        <v>5</v>
      </c>
      <c r="C9697" s="4" t="s">
        <v>9</v>
      </c>
    </row>
    <row r="9698" spans="1:10">
      <c r="A9698" t="n">
        <v>86466</v>
      </c>
      <c r="B9698" s="26" t="n">
        <v>16</v>
      </c>
      <c r="C9698" s="7" t="n">
        <v>300</v>
      </c>
    </row>
    <row r="9699" spans="1:10">
      <c r="A9699" t="s">
        <v>4</v>
      </c>
      <c r="B9699" s="4" t="s">
        <v>5</v>
      </c>
      <c r="C9699" s="4" t="s">
        <v>7</v>
      </c>
      <c r="D9699" s="4" t="s">
        <v>9</v>
      </c>
      <c r="E9699" s="4" t="s">
        <v>12</v>
      </c>
    </row>
    <row r="9700" spans="1:10">
      <c r="A9700" t="n">
        <v>86469</v>
      </c>
      <c r="B9700" s="30" t="n">
        <v>51</v>
      </c>
      <c r="C9700" s="7" t="n">
        <v>4</v>
      </c>
      <c r="D9700" s="7" t="n">
        <v>0</v>
      </c>
      <c r="E9700" s="7" t="s">
        <v>742</v>
      </c>
    </row>
    <row r="9701" spans="1:10">
      <c r="A9701" t="s">
        <v>4</v>
      </c>
      <c r="B9701" s="4" t="s">
        <v>5</v>
      </c>
      <c r="C9701" s="4" t="s">
        <v>9</v>
      </c>
    </row>
    <row r="9702" spans="1:10">
      <c r="A9702" t="n">
        <v>86482</v>
      </c>
      <c r="B9702" s="26" t="n">
        <v>16</v>
      </c>
      <c r="C9702" s="7" t="n">
        <v>0</v>
      </c>
    </row>
    <row r="9703" spans="1:10">
      <c r="A9703" t="s">
        <v>4</v>
      </c>
      <c r="B9703" s="4" t="s">
        <v>5</v>
      </c>
      <c r="C9703" s="4" t="s">
        <v>9</v>
      </c>
      <c r="D9703" s="4" t="s">
        <v>7</v>
      </c>
      <c r="E9703" s="4" t="s">
        <v>11</v>
      </c>
      <c r="F9703" s="4" t="s">
        <v>52</v>
      </c>
      <c r="G9703" s="4" t="s">
        <v>7</v>
      </c>
      <c r="H9703" s="4" t="s">
        <v>7</v>
      </c>
      <c r="I9703" s="4" t="s">
        <v>7</v>
      </c>
      <c r="J9703" s="4" t="s">
        <v>11</v>
      </c>
      <c r="K9703" s="4" t="s">
        <v>52</v>
      </c>
      <c r="L9703" s="4" t="s">
        <v>7</v>
      </c>
      <c r="M9703" s="4" t="s">
        <v>7</v>
      </c>
      <c r="N9703" s="4" t="s">
        <v>7</v>
      </c>
      <c r="O9703" s="4" t="s">
        <v>11</v>
      </c>
      <c r="P9703" s="4" t="s">
        <v>52</v>
      </c>
      <c r="Q9703" s="4" t="s">
        <v>7</v>
      </c>
      <c r="R9703" s="4" t="s">
        <v>7</v>
      </c>
    </row>
    <row r="9704" spans="1:10">
      <c r="A9704" t="n">
        <v>86485</v>
      </c>
      <c r="B9704" s="31" t="n">
        <v>26</v>
      </c>
      <c r="C9704" s="7" t="n">
        <v>0</v>
      </c>
      <c r="D9704" s="7" t="n">
        <v>17</v>
      </c>
      <c r="E9704" s="7" t="n">
        <v>62161</v>
      </c>
      <c r="F9704" s="7" t="s">
        <v>945</v>
      </c>
      <c r="G9704" s="7" t="n">
        <v>2</v>
      </c>
      <c r="H9704" s="7" t="n">
        <v>3</v>
      </c>
      <c r="I9704" s="7" t="n">
        <v>17</v>
      </c>
      <c r="J9704" s="7" t="n">
        <v>62162</v>
      </c>
      <c r="K9704" s="7" t="s">
        <v>946</v>
      </c>
      <c r="L9704" s="7" t="n">
        <v>2</v>
      </c>
      <c r="M9704" s="7" t="n">
        <v>3</v>
      </c>
      <c r="N9704" s="7" t="n">
        <v>17</v>
      </c>
      <c r="O9704" s="7" t="n">
        <v>62163</v>
      </c>
      <c r="P9704" s="7" t="s">
        <v>947</v>
      </c>
      <c r="Q9704" s="7" t="n">
        <v>2</v>
      </c>
      <c r="R9704" s="7" t="n">
        <v>0</v>
      </c>
    </row>
    <row r="9705" spans="1:10">
      <c r="A9705" t="s">
        <v>4</v>
      </c>
      <c r="B9705" s="4" t="s">
        <v>5</v>
      </c>
    </row>
    <row r="9706" spans="1:10">
      <c r="A9706" t="n">
        <v>86666</v>
      </c>
      <c r="B9706" s="32" t="n">
        <v>28</v>
      </c>
    </row>
    <row r="9707" spans="1:10">
      <c r="A9707" t="s">
        <v>4</v>
      </c>
      <c r="B9707" s="4" t="s">
        <v>5</v>
      </c>
      <c r="C9707" s="4" t="s">
        <v>7</v>
      </c>
      <c r="D9707" s="4" t="s">
        <v>9</v>
      </c>
      <c r="E9707" s="4" t="s">
        <v>10</v>
      </c>
    </row>
    <row r="9708" spans="1:10">
      <c r="A9708" t="n">
        <v>86667</v>
      </c>
      <c r="B9708" s="25" t="n">
        <v>58</v>
      </c>
      <c r="C9708" s="7" t="n">
        <v>101</v>
      </c>
      <c r="D9708" s="7" t="n">
        <v>500</v>
      </c>
      <c r="E9708" s="7" t="n">
        <v>1</v>
      </c>
    </row>
    <row r="9709" spans="1:10">
      <c r="A9709" t="s">
        <v>4</v>
      </c>
      <c r="B9709" s="4" t="s">
        <v>5</v>
      </c>
      <c r="C9709" s="4" t="s">
        <v>7</v>
      </c>
      <c r="D9709" s="4" t="s">
        <v>9</v>
      </c>
    </row>
    <row r="9710" spans="1:10">
      <c r="A9710" t="n">
        <v>86675</v>
      </c>
      <c r="B9710" s="25" t="n">
        <v>58</v>
      </c>
      <c r="C9710" s="7" t="n">
        <v>254</v>
      </c>
      <c r="D9710" s="7" t="n">
        <v>0</v>
      </c>
    </row>
    <row r="9711" spans="1:10">
      <c r="A9711" t="s">
        <v>4</v>
      </c>
      <c r="B9711" s="4" t="s">
        <v>5</v>
      </c>
      <c r="C9711" s="4" t="s">
        <v>7</v>
      </c>
      <c r="D9711" s="4" t="s">
        <v>7</v>
      </c>
      <c r="E9711" s="4" t="s">
        <v>10</v>
      </c>
      <c r="F9711" s="4" t="s">
        <v>10</v>
      </c>
      <c r="G9711" s="4" t="s">
        <v>10</v>
      </c>
      <c r="H9711" s="4" t="s">
        <v>9</v>
      </c>
    </row>
    <row r="9712" spans="1:10">
      <c r="A9712" t="n">
        <v>86679</v>
      </c>
      <c r="B9712" s="55" t="n">
        <v>45</v>
      </c>
      <c r="C9712" s="7" t="n">
        <v>2</v>
      </c>
      <c r="D9712" s="7" t="n">
        <v>3</v>
      </c>
      <c r="E9712" s="7" t="n">
        <v>16.6000003814697</v>
      </c>
      <c r="F9712" s="7" t="n">
        <v>1.0900000333786</v>
      </c>
      <c r="G9712" s="7" t="n">
        <v>-40.7599983215332</v>
      </c>
      <c r="H9712" s="7" t="n">
        <v>0</v>
      </c>
    </row>
    <row r="9713" spans="1:18">
      <c r="A9713" t="s">
        <v>4</v>
      </c>
      <c r="B9713" s="4" t="s">
        <v>5</v>
      </c>
      <c r="C9713" s="4" t="s">
        <v>7</v>
      </c>
      <c r="D9713" s="4" t="s">
        <v>7</v>
      </c>
      <c r="E9713" s="4" t="s">
        <v>10</v>
      </c>
      <c r="F9713" s="4" t="s">
        <v>10</v>
      </c>
      <c r="G9713" s="4" t="s">
        <v>10</v>
      </c>
      <c r="H9713" s="4" t="s">
        <v>9</v>
      </c>
      <c r="I9713" s="4" t="s">
        <v>7</v>
      </c>
    </row>
    <row r="9714" spans="1:18">
      <c r="A9714" t="n">
        <v>86696</v>
      </c>
      <c r="B9714" s="55" t="n">
        <v>45</v>
      </c>
      <c r="C9714" s="7" t="n">
        <v>4</v>
      </c>
      <c r="D9714" s="7" t="n">
        <v>3</v>
      </c>
      <c r="E9714" s="7" t="n">
        <v>0.310000002384186</v>
      </c>
      <c r="F9714" s="7" t="n">
        <v>232.839996337891</v>
      </c>
      <c r="G9714" s="7" t="n">
        <v>12</v>
      </c>
      <c r="H9714" s="7" t="n">
        <v>0</v>
      </c>
      <c r="I9714" s="7" t="n">
        <v>0</v>
      </c>
    </row>
    <row r="9715" spans="1:18">
      <c r="A9715" t="s">
        <v>4</v>
      </c>
      <c r="B9715" s="4" t="s">
        <v>5</v>
      </c>
      <c r="C9715" s="4" t="s">
        <v>7</v>
      </c>
      <c r="D9715" s="4" t="s">
        <v>7</v>
      </c>
      <c r="E9715" s="4" t="s">
        <v>10</v>
      </c>
      <c r="F9715" s="4" t="s">
        <v>9</v>
      </c>
    </row>
    <row r="9716" spans="1:18">
      <c r="A9716" t="n">
        <v>86714</v>
      </c>
      <c r="B9716" s="55" t="n">
        <v>45</v>
      </c>
      <c r="C9716" s="7" t="n">
        <v>5</v>
      </c>
      <c r="D9716" s="7" t="n">
        <v>3</v>
      </c>
      <c r="E9716" s="7" t="n">
        <v>1.89999997615814</v>
      </c>
      <c r="F9716" s="7" t="n">
        <v>0</v>
      </c>
    </row>
    <row r="9717" spans="1:18">
      <c r="A9717" t="s">
        <v>4</v>
      </c>
      <c r="B9717" s="4" t="s">
        <v>5</v>
      </c>
      <c r="C9717" s="4" t="s">
        <v>7</v>
      </c>
      <c r="D9717" s="4" t="s">
        <v>7</v>
      </c>
      <c r="E9717" s="4" t="s">
        <v>10</v>
      </c>
      <c r="F9717" s="4" t="s">
        <v>9</v>
      </c>
    </row>
    <row r="9718" spans="1:18">
      <c r="A9718" t="n">
        <v>86723</v>
      </c>
      <c r="B9718" s="55" t="n">
        <v>45</v>
      </c>
      <c r="C9718" s="7" t="n">
        <v>11</v>
      </c>
      <c r="D9718" s="7" t="n">
        <v>3</v>
      </c>
      <c r="E9718" s="7" t="n">
        <v>40</v>
      </c>
      <c r="F9718" s="7" t="n">
        <v>0</v>
      </c>
    </row>
    <row r="9719" spans="1:18">
      <c r="A9719" t="s">
        <v>4</v>
      </c>
      <c r="B9719" s="4" t="s">
        <v>5</v>
      </c>
      <c r="C9719" s="4" t="s">
        <v>7</v>
      </c>
      <c r="D9719" s="4" t="s">
        <v>7</v>
      </c>
      <c r="E9719" s="4" t="s">
        <v>10</v>
      </c>
      <c r="F9719" s="4" t="s">
        <v>9</v>
      </c>
    </row>
    <row r="9720" spans="1:18">
      <c r="A9720" t="n">
        <v>86732</v>
      </c>
      <c r="B9720" s="55" t="n">
        <v>45</v>
      </c>
      <c r="C9720" s="7" t="n">
        <v>5</v>
      </c>
      <c r="D9720" s="7" t="n">
        <v>3</v>
      </c>
      <c r="E9720" s="7" t="n">
        <v>1.70000004768372</v>
      </c>
      <c r="F9720" s="7" t="n">
        <v>15000</v>
      </c>
    </row>
    <row r="9721" spans="1:18">
      <c r="A9721" t="s">
        <v>4</v>
      </c>
      <c r="B9721" s="4" t="s">
        <v>5</v>
      </c>
      <c r="C9721" s="4" t="s">
        <v>7</v>
      </c>
    </row>
    <row r="9722" spans="1:18">
      <c r="A9722" t="n">
        <v>86741</v>
      </c>
      <c r="B9722" s="54" t="n">
        <v>116</v>
      </c>
      <c r="C9722" s="7" t="n">
        <v>0</v>
      </c>
    </row>
    <row r="9723" spans="1:18">
      <c r="A9723" t="s">
        <v>4</v>
      </c>
      <c r="B9723" s="4" t="s">
        <v>5</v>
      </c>
      <c r="C9723" s="4" t="s">
        <v>7</v>
      </c>
      <c r="D9723" s="4" t="s">
        <v>9</v>
      </c>
    </row>
    <row r="9724" spans="1:18">
      <c r="A9724" t="n">
        <v>86743</v>
      </c>
      <c r="B9724" s="54" t="n">
        <v>116</v>
      </c>
      <c r="C9724" s="7" t="n">
        <v>2</v>
      </c>
      <c r="D9724" s="7" t="n">
        <v>1</v>
      </c>
    </row>
    <row r="9725" spans="1:18">
      <c r="A9725" t="s">
        <v>4</v>
      </c>
      <c r="B9725" s="4" t="s">
        <v>5</v>
      </c>
      <c r="C9725" s="4" t="s">
        <v>7</v>
      </c>
      <c r="D9725" s="4" t="s">
        <v>11</v>
      </c>
    </row>
    <row r="9726" spans="1:18">
      <c r="A9726" t="n">
        <v>86747</v>
      </c>
      <c r="B9726" s="54" t="n">
        <v>116</v>
      </c>
      <c r="C9726" s="7" t="n">
        <v>5</v>
      </c>
      <c r="D9726" s="7" t="n">
        <v>1084227584</v>
      </c>
    </row>
    <row r="9727" spans="1:18">
      <c r="A9727" t="s">
        <v>4</v>
      </c>
      <c r="B9727" s="4" t="s">
        <v>5</v>
      </c>
      <c r="C9727" s="4" t="s">
        <v>7</v>
      </c>
      <c r="D9727" s="4" t="s">
        <v>9</v>
      </c>
    </row>
    <row r="9728" spans="1:18">
      <c r="A9728" t="n">
        <v>86753</v>
      </c>
      <c r="B9728" s="54" t="n">
        <v>116</v>
      </c>
      <c r="C9728" s="7" t="n">
        <v>6</v>
      </c>
      <c r="D9728" s="7" t="n">
        <v>1</v>
      </c>
    </row>
    <row r="9729" spans="1:9">
      <c r="A9729" t="s">
        <v>4</v>
      </c>
      <c r="B9729" s="4" t="s">
        <v>5</v>
      </c>
      <c r="C9729" s="4" t="s">
        <v>7</v>
      </c>
      <c r="D9729" s="4" t="s">
        <v>9</v>
      </c>
    </row>
    <row r="9730" spans="1:9">
      <c r="A9730" t="n">
        <v>86757</v>
      </c>
      <c r="B9730" s="25" t="n">
        <v>58</v>
      </c>
      <c r="C9730" s="7" t="n">
        <v>255</v>
      </c>
      <c r="D9730" s="7" t="n">
        <v>0</v>
      </c>
    </row>
    <row r="9731" spans="1:9">
      <c r="A9731" t="s">
        <v>4</v>
      </c>
      <c r="B9731" s="4" t="s">
        <v>5</v>
      </c>
      <c r="C9731" s="4" t="s">
        <v>7</v>
      </c>
      <c r="D9731" s="4" t="s">
        <v>9</v>
      </c>
      <c r="E9731" s="4" t="s">
        <v>12</v>
      </c>
    </row>
    <row r="9732" spans="1:9">
      <c r="A9732" t="n">
        <v>86761</v>
      </c>
      <c r="B9732" s="30" t="n">
        <v>51</v>
      </c>
      <c r="C9732" s="7" t="n">
        <v>4</v>
      </c>
      <c r="D9732" s="7" t="n">
        <v>27</v>
      </c>
      <c r="E9732" s="7" t="s">
        <v>827</v>
      </c>
    </row>
    <row r="9733" spans="1:9">
      <c r="A9733" t="s">
        <v>4</v>
      </c>
      <c r="B9733" s="4" t="s">
        <v>5</v>
      </c>
      <c r="C9733" s="4" t="s">
        <v>9</v>
      </c>
    </row>
    <row r="9734" spans="1:9">
      <c r="A9734" t="n">
        <v>86774</v>
      </c>
      <c r="B9734" s="26" t="n">
        <v>16</v>
      </c>
      <c r="C9734" s="7" t="n">
        <v>0</v>
      </c>
    </row>
    <row r="9735" spans="1:9">
      <c r="A9735" t="s">
        <v>4</v>
      </c>
      <c r="B9735" s="4" t="s">
        <v>5</v>
      </c>
      <c r="C9735" s="4" t="s">
        <v>9</v>
      </c>
      <c r="D9735" s="4" t="s">
        <v>7</v>
      </c>
      <c r="E9735" s="4" t="s">
        <v>11</v>
      </c>
      <c r="F9735" s="4" t="s">
        <v>52</v>
      </c>
      <c r="G9735" s="4" t="s">
        <v>7</v>
      </c>
      <c r="H9735" s="4" t="s">
        <v>7</v>
      </c>
      <c r="I9735" s="4" t="s">
        <v>7</v>
      </c>
      <c r="J9735" s="4" t="s">
        <v>11</v>
      </c>
      <c r="K9735" s="4" t="s">
        <v>52</v>
      </c>
      <c r="L9735" s="4" t="s">
        <v>7</v>
      </c>
      <c r="M9735" s="4" t="s">
        <v>7</v>
      </c>
      <c r="N9735" s="4" t="s">
        <v>7</v>
      </c>
      <c r="O9735" s="4" t="s">
        <v>11</v>
      </c>
      <c r="P9735" s="4" t="s">
        <v>52</v>
      </c>
      <c r="Q9735" s="4" t="s">
        <v>7</v>
      </c>
      <c r="R9735" s="4" t="s">
        <v>7</v>
      </c>
      <c r="S9735" s="4" t="s">
        <v>7</v>
      </c>
      <c r="T9735" s="4" t="s">
        <v>11</v>
      </c>
      <c r="U9735" s="4" t="s">
        <v>52</v>
      </c>
      <c r="V9735" s="4" t="s">
        <v>7</v>
      </c>
      <c r="W9735" s="4" t="s">
        <v>7</v>
      </c>
    </row>
    <row r="9736" spans="1:9">
      <c r="A9736" t="n">
        <v>86777</v>
      </c>
      <c r="B9736" s="31" t="n">
        <v>26</v>
      </c>
      <c r="C9736" s="7" t="n">
        <v>27</v>
      </c>
      <c r="D9736" s="7" t="n">
        <v>17</v>
      </c>
      <c r="E9736" s="7" t="n">
        <v>31361</v>
      </c>
      <c r="F9736" s="7" t="s">
        <v>948</v>
      </c>
      <c r="G9736" s="7" t="n">
        <v>2</v>
      </c>
      <c r="H9736" s="7" t="n">
        <v>3</v>
      </c>
      <c r="I9736" s="7" t="n">
        <v>17</v>
      </c>
      <c r="J9736" s="7" t="n">
        <v>31362</v>
      </c>
      <c r="K9736" s="7" t="s">
        <v>949</v>
      </c>
      <c r="L9736" s="7" t="n">
        <v>2</v>
      </c>
      <c r="M9736" s="7" t="n">
        <v>3</v>
      </c>
      <c r="N9736" s="7" t="n">
        <v>17</v>
      </c>
      <c r="O9736" s="7" t="n">
        <v>31363</v>
      </c>
      <c r="P9736" s="7" t="s">
        <v>950</v>
      </c>
      <c r="Q9736" s="7" t="n">
        <v>2</v>
      </c>
      <c r="R9736" s="7" t="n">
        <v>3</v>
      </c>
      <c r="S9736" s="7" t="n">
        <v>17</v>
      </c>
      <c r="T9736" s="7" t="n">
        <v>31364</v>
      </c>
      <c r="U9736" s="7" t="s">
        <v>951</v>
      </c>
      <c r="V9736" s="7" t="n">
        <v>2</v>
      </c>
      <c r="W9736" s="7" t="n">
        <v>0</v>
      </c>
    </row>
    <row r="9737" spans="1:9">
      <c r="A9737" t="s">
        <v>4</v>
      </c>
      <c r="B9737" s="4" t="s">
        <v>5</v>
      </c>
    </row>
    <row r="9738" spans="1:9">
      <c r="A9738" t="n">
        <v>87079</v>
      </c>
      <c r="B9738" s="32" t="n">
        <v>28</v>
      </c>
    </row>
    <row r="9739" spans="1:9">
      <c r="A9739" t="s">
        <v>4</v>
      </c>
      <c r="B9739" s="4" t="s">
        <v>5</v>
      </c>
      <c r="C9739" s="4" t="s">
        <v>7</v>
      </c>
      <c r="D9739" s="4" t="s">
        <v>9</v>
      </c>
      <c r="E9739" s="4" t="s">
        <v>12</v>
      </c>
    </row>
    <row r="9740" spans="1:9">
      <c r="A9740" t="n">
        <v>87080</v>
      </c>
      <c r="B9740" s="30" t="n">
        <v>51</v>
      </c>
      <c r="C9740" s="7" t="n">
        <v>4</v>
      </c>
      <c r="D9740" s="7" t="n">
        <v>0</v>
      </c>
      <c r="E9740" s="7" t="s">
        <v>952</v>
      </c>
    </row>
    <row r="9741" spans="1:9">
      <c r="A9741" t="s">
        <v>4</v>
      </c>
      <c r="B9741" s="4" t="s">
        <v>5</v>
      </c>
      <c r="C9741" s="4" t="s">
        <v>9</v>
      </c>
    </row>
    <row r="9742" spans="1:9">
      <c r="A9742" t="n">
        <v>87093</v>
      </c>
      <c r="B9742" s="26" t="n">
        <v>16</v>
      </c>
      <c r="C9742" s="7" t="n">
        <v>0</v>
      </c>
    </row>
    <row r="9743" spans="1:9">
      <c r="A9743" t="s">
        <v>4</v>
      </c>
      <c r="B9743" s="4" t="s">
        <v>5</v>
      </c>
      <c r="C9743" s="4" t="s">
        <v>9</v>
      </c>
      <c r="D9743" s="4" t="s">
        <v>7</v>
      </c>
      <c r="E9743" s="4" t="s">
        <v>11</v>
      </c>
      <c r="F9743" s="4" t="s">
        <v>52</v>
      </c>
      <c r="G9743" s="4" t="s">
        <v>7</v>
      </c>
      <c r="H9743" s="4" t="s">
        <v>7</v>
      </c>
    </row>
    <row r="9744" spans="1:9">
      <c r="A9744" t="n">
        <v>87096</v>
      </c>
      <c r="B9744" s="31" t="n">
        <v>26</v>
      </c>
      <c r="C9744" s="7" t="n">
        <v>0</v>
      </c>
      <c r="D9744" s="7" t="n">
        <v>17</v>
      </c>
      <c r="E9744" s="7" t="n">
        <v>65293</v>
      </c>
      <c r="F9744" s="7" t="s">
        <v>953</v>
      </c>
      <c r="G9744" s="7" t="n">
        <v>2</v>
      </c>
      <c r="H9744" s="7" t="n">
        <v>0</v>
      </c>
    </row>
    <row r="9745" spans="1:23">
      <c r="A9745" t="s">
        <v>4</v>
      </c>
      <c r="B9745" s="4" t="s">
        <v>5</v>
      </c>
    </row>
    <row r="9746" spans="1:23">
      <c r="A9746" t="n">
        <v>87117</v>
      </c>
      <c r="B9746" s="32" t="n">
        <v>28</v>
      </c>
    </row>
    <row r="9747" spans="1:23">
      <c r="A9747" t="s">
        <v>4</v>
      </c>
      <c r="B9747" s="4" t="s">
        <v>5</v>
      </c>
      <c r="C9747" s="4" t="s">
        <v>7</v>
      </c>
      <c r="D9747" s="4" t="s">
        <v>9</v>
      </c>
      <c r="E9747" s="4" t="s">
        <v>11</v>
      </c>
      <c r="F9747" s="4" t="s">
        <v>9</v>
      </c>
    </row>
    <row r="9748" spans="1:23">
      <c r="A9748" t="n">
        <v>87118</v>
      </c>
      <c r="B9748" s="9" t="n">
        <v>50</v>
      </c>
      <c r="C9748" s="7" t="n">
        <v>3</v>
      </c>
      <c r="D9748" s="7" t="n">
        <v>5043</v>
      </c>
      <c r="E9748" s="7" t="n">
        <v>1036831949</v>
      </c>
      <c r="F9748" s="7" t="n">
        <v>500</v>
      </c>
    </row>
    <row r="9749" spans="1:23">
      <c r="A9749" t="s">
        <v>4</v>
      </c>
      <c r="B9749" s="4" t="s">
        <v>5</v>
      </c>
      <c r="C9749" s="4" t="s">
        <v>7</v>
      </c>
      <c r="D9749" s="4" t="s">
        <v>10</v>
      </c>
      <c r="E9749" s="4" t="s">
        <v>9</v>
      </c>
      <c r="F9749" s="4" t="s">
        <v>7</v>
      </c>
    </row>
    <row r="9750" spans="1:23">
      <c r="A9750" t="n">
        <v>87128</v>
      </c>
      <c r="B9750" s="13" t="n">
        <v>49</v>
      </c>
      <c r="C9750" s="7" t="n">
        <v>3</v>
      </c>
      <c r="D9750" s="7" t="n">
        <v>0.400000005960464</v>
      </c>
      <c r="E9750" s="7" t="n">
        <v>500</v>
      </c>
      <c r="F9750" s="7" t="n">
        <v>0</v>
      </c>
    </row>
    <row r="9751" spans="1:23">
      <c r="A9751" t="s">
        <v>4</v>
      </c>
      <c r="B9751" s="4" t="s">
        <v>5</v>
      </c>
      <c r="C9751" s="4" t="s">
        <v>7</v>
      </c>
      <c r="D9751" s="4" t="s">
        <v>7</v>
      </c>
      <c r="E9751" s="4" t="s">
        <v>7</v>
      </c>
      <c r="F9751" s="4" t="s">
        <v>10</v>
      </c>
      <c r="G9751" s="4" t="s">
        <v>10</v>
      </c>
      <c r="H9751" s="4" t="s">
        <v>10</v>
      </c>
      <c r="I9751" s="4" t="s">
        <v>10</v>
      </c>
      <c r="J9751" s="4" t="s">
        <v>10</v>
      </c>
    </row>
    <row r="9752" spans="1:23">
      <c r="A9752" t="n">
        <v>87137</v>
      </c>
      <c r="B9752" s="52" t="n">
        <v>76</v>
      </c>
      <c r="C9752" s="7" t="n">
        <v>1</v>
      </c>
      <c r="D9752" s="7" t="n">
        <v>3</v>
      </c>
      <c r="E9752" s="7" t="n">
        <v>0</v>
      </c>
      <c r="F9752" s="7" t="n">
        <v>1</v>
      </c>
      <c r="G9752" s="7" t="n">
        <v>1</v>
      </c>
      <c r="H9752" s="7" t="n">
        <v>1</v>
      </c>
      <c r="I9752" s="7" t="n">
        <v>1</v>
      </c>
      <c r="J9752" s="7" t="n">
        <v>1000</v>
      </c>
    </row>
    <row r="9753" spans="1:23">
      <c r="A9753" t="s">
        <v>4</v>
      </c>
      <c r="B9753" s="4" t="s">
        <v>5</v>
      </c>
      <c r="C9753" s="4" t="s">
        <v>7</v>
      </c>
      <c r="D9753" s="4" t="s">
        <v>7</v>
      </c>
    </row>
    <row r="9754" spans="1:23">
      <c r="A9754" t="n">
        <v>87161</v>
      </c>
      <c r="B9754" s="58" t="n">
        <v>77</v>
      </c>
      <c r="C9754" s="7" t="n">
        <v>1</v>
      </c>
      <c r="D9754" s="7" t="n">
        <v>3</v>
      </c>
    </row>
    <row r="9755" spans="1:23">
      <c r="A9755" t="s">
        <v>4</v>
      </c>
      <c r="B9755" s="4" t="s">
        <v>5</v>
      </c>
      <c r="C9755" s="4" t="s">
        <v>9</v>
      </c>
    </row>
    <row r="9756" spans="1:23">
      <c r="A9756" t="n">
        <v>87164</v>
      </c>
      <c r="B9756" s="26" t="n">
        <v>16</v>
      </c>
      <c r="C9756" s="7" t="n">
        <v>1000</v>
      </c>
    </row>
    <row r="9757" spans="1:23">
      <c r="A9757" t="s">
        <v>4</v>
      </c>
      <c r="B9757" s="4" t="s">
        <v>5</v>
      </c>
      <c r="C9757" s="4" t="s">
        <v>7</v>
      </c>
    </row>
    <row r="9758" spans="1:23">
      <c r="A9758" t="n">
        <v>87167</v>
      </c>
      <c r="B9758" s="54" t="n">
        <v>116</v>
      </c>
      <c r="C9758" s="7" t="n">
        <v>0</v>
      </c>
    </row>
    <row r="9759" spans="1:23">
      <c r="A9759" t="s">
        <v>4</v>
      </c>
      <c r="B9759" s="4" t="s">
        <v>5</v>
      </c>
      <c r="C9759" s="4" t="s">
        <v>7</v>
      </c>
      <c r="D9759" s="4" t="s">
        <v>9</v>
      </c>
    </row>
    <row r="9760" spans="1:23">
      <c r="A9760" t="n">
        <v>87169</v>
      </c>
      <c r="B9760" s="54" t="n">
        <v>116</v>
      </c>
      <c r="C9760" s="7" t="n">
        <v>2</v>
      </c>
      <c r="D9760" s="7" t="n">
        <v>1</v>
      </c>
    </row>
    <row r="9761" spans="1:10">
      <c r="A9761" t="s">
        <v>4</v>
      </c>
      <c r="B9761" s="4" t="s">
        <v>5</v>
      </c>
      <c r="C9761" s="4" t="s">
        <v>7</v>
      </c>
      <c r="D9761" s="4" t="s">
        <v>11</v>
      </c>
    </row>
    <row r="9762" spans="1:10">
      <c r="A9762" t="n">
        <v>87173</v>
      </c>
      <c r="B9762" s="54" t="n">
        <v>116</v>
      </c>
      <c r="C9762" s="7" t="n">
        <v>5</v>
      </c>
      <c r="D9762" s="7" t="n">
        <v>1101004800</v>
      </c>
    </row>
    <row r="9763" spans="1:10">
      <c r="A9763" t="s">
        <v>4</v>
      </c>
      <c r="B9763" s="4" t="s">
        <v>5</v>
      </c>
      <c r="C9763" s="4" t="s">
        <v>7</v>
      </c>
      <c r="D9763" s="4" t="s">
        <v>9</v>
      </c>
    </row>
    <row r="9764" spans="1:10">
      <c r="A9764" t="n">
        <v>87179</v>
      </c>
      <c r="B9764" s="54" t="n">
        <v>116</v>
      </c>
      <c r="C9764" s="7" t="n">
        <v>6</v>
      </c>
      <c r="D9764" s="7" t="n">
        <v>1</v>
      </c>
    </row>
    <row r="9765" spans="1:10">
      <c r="A9765" t="s">
        <v>4</v>
      </c>
      <c r="B9765" s="4" t="s">
        <v>5</v>
      </c>
      <c r="C9765" s="4" t="s">
        <v>7</v>
      </c>
      <c r="D9765" s="4" t="s">
        <v>7</v>
      </c>
      <c r="E9765" s="4" t="s">
        <v>10</v>
      </c>
      <c r="F9765" s="4" t="s">
        <v>10</v>
      </c>
      <c r="G9765" s="4" t="s">
        <v>10</v>
      </c>
      <c r="H9765" s="4" t="s">
        <v>9</v>
      </c>
    </row>
    <row r="9766" spans="1:10">
      <c r="A9766" t="n">
        <v>87183</v>
      </c>
      <c r="B9766" s="55" t="n">
        <v>45</v>
      </c>
      <c r="C9766" s="7" t="n">
        <v>2</v>
      </c>
      <c r="D9766" s="7" t="n">
        <v>3</v>
      </c>
      <c r="E9766" s="7" t="n">
        <v>14.9300003051758</v>
      </c>
      <c r="F9766" s="7" t="n">
        <v>0.810000002384186</v>
      </c>
      <c r="G9766" s="7" t="n">
        <v>-43.4799995422363</v>
      </c>
      <c r="H9766" s="7" t="n">
        <v>0</v>
      </c>
    </row>
    <row r="9767" spans="1:10">
      <c r="A9767" t="s">
        <v>4</v>
      </c>
      <c r="B9767" s="4" t="s">
        <v>5</v>
      </c>
      <c r="C9767" s="4" t="s">
        <v>7</v>
      </c>
      <c r="D9767" s="4" t="s">
        <v>7</v>
      </c>
      <c r="E9767" s="4" t="s">
        <v>10</v>
      </c>
      <c r="F9767" s="4" t="s">
        <v>10</v>
      </c>
      <c r="G9767" s="4" t="s">
        <v>10</v>
      </c>
      <c r="H9767" s="4" t="s">
        <v>9</v>
      </c>
      <c r="I9767" s="4" t="s">
        <v>7</v>
      </c>
    </row>
    <row r="9768" spans="1:10">
      <c r="A9768" t="n">
        <v>87200</v>
      </c>
      <c r="B9768" s="55" t="n">
        <v>45</v>
      </c>
      <c r="C9768" s="7" t="n">
        <v>4</v>
      </c>
      <c r="D9768" s="7" t="n">
        <v>3</v>
      </c>
      <c r="E9768" s="7" t="n">
        <v>8.71000003814697</v>
      </c>
      <c r="F9768" s="7" t="n">
        <v>16.7099990844727</v>
      </c>
      <c r="G9768" s="7" t="n">
        <v>0</v>
      </c>
      <c r="H9768" s="7" t="n">
        <v>0</v>
      </c>
      <c r="I9768" s="7" t="n">
        <v>0</v>
      </c>
    </row>
    <row r="9769" spans="1:10">
      <c r="A9769" t="s">
        <v>4</v>
      </c>
      <c r="B9769" s="4" t="s">
        <v>5</v>
      </c>
      <c r="C9769" s="4" t="s">
        <v>7</v>
      </c>
      <c r="D9769" s="4" t="s">
        <v>7</v>
      </c>
      <c r="E9769" s="4" t="s">
        <v>10</v>
      </c>
      <c r="F9769" s="4" t="s">
        <v>9</v>
      </c>
    </row>
    <row r="9770" spans="1:10">
      <c r="A9770" t="n">
        <v>87218</v>
      </c>
      <c r="B9770" s="55" t="n">
        <v>45</v>
      </c>
      <c r="C9770" s="7" t="n">
        <v>5</v>
      </c>
      <c r="D9770" s="7" t="n">
        <v>3</v>
      </c>
      <c r="E9770" s="7" t="n">
        <v>2.90000009536743</v>
      </c>
      <c r="F9770" s="7" t="n">
        <v>0</v>
      </c>
    </row>
    <row r="9771" spans="1:10">
      <c r="A9771" t="s">
        <v>4</v>
      </c>
      <c r="B9771" s="4" t="s">
        <v>5</v>
      </c>
      <c r="C9771" s="4" t="s">
        <v>7</v>
      </c>
      <c r="D9771" s="4" t="s">
        <v>7</v>
      </c>
      <c r="E9771" s="4" t="s">
        <v>10</v>
      </c>
      <c r="F9771" s="4" t="s">
        <v>9</v>
      </c>
    </row>
    <row r="9772" spans="1:10">
      <c r="A9772" t="n">
        <v>87227</v>
      </c>
      <c r="B9772" s="55" t="n">
        <v>45</v>
      </c>
      <c r="C9772" s="7" t="n">
        <v>5</v>
      </c>
      <c r="D9772" s="7" t="n">
        <v>3</v>
      </c>
      <c r="E9772" s="7" t="n">
        <v>3.70000004768372</v>
      </c>
      <c r="F9772" s="7" t="n">
        <v>0</v>
      </c>
    </row>
    <row r="9773" spans="1:10">
      <c r="A9773" t="s">
        <v>4</v>
      </c>
      <c r="B9773" s="4" t="s">
        <v>5</v>
      </c>
      <c r="C9773" s="4" t="s">
        <v>7</v>
      </c>
      <c r="D9773" s="4" t="s">
        <v>7</v>
      </c>
      <c r="E9773" s="4" t="s">
        <v>10</v>
      </c>
      <c r="F9773" s="4" t="s">
        <v>9</v>
      </c>
    </row>
    <row r="9774" spans="1:10">
      <c r="A9774" t="n">
        <v>87236</v>
      </c>
      <c r="B9774" s="55" t="n">
        <v>45</v>
      </c>
      <c r="C9774" s="7" t="n">
        <v>5</v>
      </c>
      <c r="D9774" s="7" t="n">
        <v>3</v>
      </c>
      <c r="E9774" s="7" t="n">
        <v>3.90000009536743</v>
      </c>
      <c r="F9774" s="7" t="n">
        <v>20000</v>
      </c>
    </row>
    <row r="9775" spans="1:10">
      <c r="A9775" t="s">
        <v>4</v>
      </c>
      <c r="B9775" s="4" t="s">
        <v>5</v>
      </c>
      <c r="C9775" s="4" t="s">
        <v>7</v>
      </c>
      <c r="D9775" s="4" t="s">
        <v>7</v>
      </c>
      <c r="E9775" s="4" t="s">
        <v>10</v>
      </c>
      <c r="F9775" s="4" t="s">
        <v>9</v>
      </c>
    </row>
    <row r="9776" spans="1:10">
      <c r="A9776" t="n">
        <v>87245</v>
      </c>
      <c r="B9776" s="55" t="n">
        <v>45</v>
      </c>
      <c r="C9776" s="7" t="n">
        <v>11</v>
      </c>
      <c r="D9776" s="7" t="n">
        <v>3</v>
      </c>
      <c r="E9776" s="7" t="n">
        <v>40</v>
      </c>
      <c r="F9776" s="7" t="n">
        <v>0</v>
      </c>
    </row>
    <row r="9777" spans="1:9">
      <c r="A9777" t="s">
        <v>4</v>
      </c>
      <c r="B9777" s="4" t="s">
        <v>5</v>
      </c>
      <c r="C9777" s="4" t="s">
        <v>9</v>
      </c>
      <c r="D9777" s="4" t="s">
        <v>9</v>
      </c>
      <c r="E9777" s="4" t="s">
        <v>9</v>
      </c>
    </row>
    <row r="9778" spans="1:9">
      <c r="A9778" t="n">
        <v>87254</v>
      </c>
      <c r="B9778" s="63" t="n">
        <v>61</v>
      </c>
      <c r="C9778" s="7" t="n">
        <v>0</v>
      </c>
      <c r="D9778" s="7" t="n">
        <v>65533</v>
      </c>
      <c r="E9778" s="7" t="n">
        <v>1000</v>
      </c>
    </row>
    <row r="9779" spans="1:9">
      <c r="A9779" t="s">
        <v>4</v>
      </c>
      <c r="B9779" s="4" t="s">
        <v>5</v>
      </c>
      <c r="C9779" s="4" t="s">
        <v>7</v>
      </c>
      <c r="D9779" s="4" t="s">
        <v>9</v>
      </c>
      <c r="E9779" s="4" t="s">
        <v>11</v>
      </c>
      <c r="F9779" s="4" t="s">
        <v>9</v>
      </c>
    </row>
    <row r="9780" spans="1:9">
      <c r="A9780" t="n">
        <v>87261</v>
      </c>
      <c r="B9780" s="9" t="n">
        <v>50</v>
      </c>
      <c r="C9780" s="7" t="n">
        <v>3</v>
      </c>
      <c r="D9780" s="7" t="n">
        <v>5043</v>
      </c>
      <c r="E9780" s="7" t="n">
        <v>1045220557</v>
      </c>
      <c r="F9780" s="7" t="n">
        <v>1000</v>
      </c>
    </row>
    <row r="9781" spans="1:9">
      <c r="A9781" t="s">
        <v>4</v>
      </c>
      <c r="B9781" s="4" t="s">
        <v>5</v>
      </c>
      <c r="C9781" s="4" t="s">
        <v>7</v>
      </c>
      <c r="D9781" s="4" t="s">
        <v>10</v>
      </c>
      <c r="E9781" s="4" t="s">
        <v>9</v>
      </c>
      <c r="F9781" s="4" t="s">
        <v>7</v>
      </c>
    </row>
    <row r="9782" spans="1:9">
      <c r="A9782" t="n">
        <v>87271</v>
      </c>
      <c r="B9782" s="13" t="n">
        <v>49</v>
      </c>
      <c r="C9782" s="7" t="n">
        <v>3</v>
      </c>
      <c r="D9782" s="7" t="n">
        <v>0.699999988079071</v>
      </c>
      <c r="E9782" s="7" t="n">
        <v>1000</v>
      </c>
      <c r="F9782" s="7" t="n">
        <v>0</v>
      </c>
    </row>
    <row r="9783" spans="1:9">
      <c r="A9783" t="s">
        <v>4</v>
      </c>
      <c r="B9783" s="4" t="s">
        <v>5</v>
      </c>
      <c r="C9783" s="4" t="s">
        <v>7</v>
      </c>
      <c r="D9783" s="4" t="s">
        <v>9</v>
      </c>
      <c r="E9783" s="4" t="s">
        <v>12</v>
      </c>
      <c r="F9783" s="4" t="s">
        <v>12</v>
      </c>
      <c r="G9783" s="4" t="s">
        <v>12</v>
      </c>
      <c r="H9783" s="4" t="s">
        <v>12</v>
      </c>
    </row>
    <row r="9784" spans="1:9">
      <c r="A9784" t="n">
        <v>87280</v>
      </c>
      <c r="B9784" s="30" t="n">
        <v>51</v>
      </c>
      <c r="C9784" s="7" t="n">
        <v>3</v>
      </c>
      <c r="D9784" s="7" t="n">
        <v>0</v>
      </c>
      <c r="E9784" s="7" t="s">
        <v>243</v>
      </c>
      <c r="F9784" s="7" t="s">
        <v>876</v>
      </c>
      <c r="G9784" s="7" t="s">
        <v>245</v>
      </c>
      <c r="H9784" s="7" t="s">
        <v>246</v>
      </c>
    </row>
    <row r="9785" spans="1:9">
      <c r="A9785" t="s">
        <v>4</v>
      </c>
      <c r="B9785" s="4" t="s">
        <v>5</v>
      </c>
      <c r="C9785" s="4" t="s">
        <v>7</v>
      </c>
      <c r="D9785" s="4" t="s">
        <v>7</v>
      </c>
      <c r="E9785" s="4" t="s">
        <v>7</v>
      </c>
      <c r="F9785" s="4" t="s">
        <v>10</v>
      </c>
      <c r="G9785" s="4" t="s">
        <v>10</v>
      </c>
      <c r="H9785" s="4" t="s">
        <v>10</v>
      </c>
      <c r="I9785" s="4" t="s">
        <v>10</v>
      </c>
      <c r="J9785" s="4" t="s">
        <v>10</v>
      </c>
    </row>
    <row r="9786" spans="1:9">
      <c r="A9786" t="n">
        <v>87293</v>
      </c>
      <c r="B9786" s="52" t="n">
        <v>76</v>
      </c>
      <c r="C9786" s="7" t="n">
        <v>1</v>
      </c>
      <c r="D9786" s="7" t="n">
        <v>3</v>
      </c>
      <c r="E9786" s="7" t="n">
        <v>0</v>
      </c>
      <c r="F9786" s="7" t="n">
        <v>1</v>
      </c>
      <c r="G9786" s="7" t="n">
        <v>1</v>
      </c>
      <c r="H9786" s="7" t="n">
        <v>1</v>
      </c>
      <c r="I9786" s="7" t="n">
        <v>0</v>
      </c>
      <c r="J9786" s="7" t="n">
        <v>1000</v>
      </c>
    </row>
    <row r="9787" spans="1:9">
      <c r="A9787" t="s">
        <v>4</v>
      </c>
      <c r="B9787" s="4" t="s">
        <v>5</v>
      </c>
      <c r="C9787" s="4" t="s">
        <v>9</v>
      </c>
      <c r="D9787" s="4" t="s">
        <v>7</v>
      </c>
      <c r="E9787" s="4" t="s">
        <v>7</v>
      </c>
      <c r="F9787" s="4" t="s">
        <v>12</v>
      </c>
    </row>
    <row r="9788" spans="1:9">
      <c r="A9788" t="n">
        <v>87317</v>
      </c>
      <c r="B9788" s="48" t="n">
        <v>47</v>
      </c>
      <c r="C9788" s="7" t="n">
        <v>0</v>
      </c>
      <c r="D9788" s="7" t="n">
        <v>0</v>
      </c>
      <c r="E9788" s="7" t="n">
        <v>0</v>
      </c>
      <c r="F9788" s="7" t="s">
        <v>894</v>
      </c>
    </row>
    <row r="9789" spans="1:9">
      <c r="A9789" t="s">
        <v>4</v>
      </c>
      <c r="B9789" s="4" t="s">
        <v>5</v>
      </c>
      <c r="C9789" s="4" t="s">
        <v>9</v>
      </c>
    </row>
    <row r="9790" spans="1:9">
      <c r="A9790" t="n">
        <v>87332</v>
      </c>
      <c r="B9790" s="26" t="n">
        <v>16</v>
      </c>
      <c r="C9790" s="7" t="n">
        <v>500</v>
      </c>
    </row>
    <row r="9791" spans="1:9">
      <c r="A9791" t="s">
        <v>4</v>
      </c>
      <c r="B9791" s="4" t="s">
        <v>5</v>
      </c>
      <c r="C9791" s="4" t="s">
        <v>7</v>
      </c>
      <c r="D9791" s="4" t="s">
        <v>7</v>
      </c>
    </row>
    <row r="9792" spans="1:9">
      <c r="A9792" t="n">
        <v>87335</v>
      </c>
      <c r="B9792" s="58" t="n">
        <v>77</v>
      </c>
      <c r="C9792" s="7" t="n">
        <v>1</v>
      </c>
      <c r="D9792" s="7" t="n">
        <v>3</v>
      </c>
    </row>
    <row r="9793" spans="1:10">
      <c r="A9793" t="s">
        <v>4</v>
      </c>
      <c r="B9793" s="4" t="s">
        <v>5</v>
      </c>
      <c r="C9793" s="4" t="s">
        <v>9</v>
      </c>
    </row>
    <row r="9794" spans="1:10">
      <c r="A9794" t="n">
        <v>87338</v>
      </c>
      <c r="B9794" s="26" t="n">
        <v>16</v>
      </c>
      <c r="C9794" s="7" t="n">
        <v>1500</v>
      </c>
    </row>
    <row r="9795" spans="1:10">
      <c r="A9795" t="s">
        <v>4</v>
      </c>
      <c r="B9795" s="4" t="s">
        <v>5</v>
      </c>
      <c r="C9795" s="4" t="s">
        <v>7</v>
      </c>
      <c r="D9795" s="4" t="s">
        <v>9</v>
      </c>
      <c r="E9795" s="4" t="s">
        <v>12</v>
      </c>
    </row>
    <row r="9796" spans="1:10">
      <c r="A9796" t="n">
        <v>87341</v>
      </c>
      <c r="B9796" s="30" t="n">
        <v>51</v>
      </c>
      <c r="C9796" s="7" t="n">
        <v>4</v>
      </c>
      <c r="D9796" s="7" t="n">
        <v>27</v>
      </c>
      <c r="E9796" s="7" t="s">
        <v>954</v>
      </c>
    </row>
    <row r="9797" spans="1:10">
      <c r="A9797" t="s">
        <v>4</v>
      </c>
      <c r="B9797" s="4" t="s">
        <v>5</v>
      </c>
      <c r="C9797" s="4" t="s">
        <v>9</v>
      </c>
    </row>
    <row r="9798" spans="1:10">
      <c r="A9798" t="n">
        <v>87355</v>
      </c>
      <c r="B9798" s="26" t="n">
        <v>16</v>
      </c>
      <c r="C9798" s="7" t="n">
        <v>0</v>
      </c>
    </row>
    <row r="9799" spans="1:10">
      <c r="A9799" t="s">
        <v>4</v>
      </c>
      <c r="B9799" s="4" t="s">
        <v>5</v>
      </c>
      <c r="C9799" s="4" t="s">
        <v>9</v>
      </c>
      <c r="D9799" s="4" t="s">
        <v>7</v>
      </c>
      <c r="E9799" s="4" t="s">
        <v>11</v>
      </c>
      <c r="F9799" s="4" t="s">
        <v>52</v>
      </c>
      <c r="G9799" s="4" t="s">
        <v>7</v>
      </c>
      <c r="H9799" s="4" t="s">
        <v>7</v>
      </c>
      <c r="I9799" s="4" t="s">
        <v>7</v>
      </c>
      <c r="J9799" s="4" t="s">
        <v>11</v>
      </c>
      <c r="K9799" s="4" t="s">
        <v>52</v>
      </c>
      <c r="L9799" s="4" t="s">
        <v>7</v>
      </c>
      <c r="M9799" s="4" t="s">
        <v>7</v>
      </c>
      <c r="N9799" s="4" t="s">
        <v>7</v>
      </c>
      <c r="O9799" s="4" t="s">
        <v>11</v>
      </c>
      <c r="P9799" s="4" t="s">
        <v>52</v>
      </c>
      <c r="Q9799" s="4" t="s">
        <v>7</v>
      </c>
      <c r="R9799" s="4" t="s">
        <v>7</v>
      </c>
    </row>
    <row r="9800" spans="1:10">
      <c r="A9800" t="n">
        <v>87358</v>
      </c>
      <c r="B9800" s="31" t="n">
        <v>26</v>
      </c>
      <c r="C9800" s="7" t="n">
        <v>27</v>
      </c>
      <c r="D9800" s="7" t="n">
        <v>17</v>
      </c>
      <c r="E9800" s="7" t="n">
        <v>31365</v>
      </c>
      <c r="F9800" s="7" t="s">
        <v>955</v>
      </c>
      <c r="G9800" s="7" t="n">
        <v>2</v>
      </c>
      <c r="H9800" s="7" t="n">
        <v>3</v>
      </c>
      <c r="I9800" s="7" t="n">
        <v>17</v>
      </c>
      <c r="J9800" s="7" t="n">
        <v>31366</v>
      </c>
      <c r="K9800" s="7" t="s">
        <v>956</v>
      </c>
      <c r="L9800" s="7" t="n">
        <v>2</v>
      </c>
      <c r="M9800" s="7" t="n">
        <v>3</v>
      </c>
      <c r="N9800" s="7" t="n">
        <v>17</v>
      </c>
      <c r="O9800" s="7" t="n">
        <v>31367</v>
      </c>
      <c r="P9800" s="7" t="s">
        <v>957</v>
      </c>
      <c r="Q9800" s="7" t="n">
        <v>2</v>
      </c>
      <c r="R9800" s="7" t="n">
        <v>0</v>
      </c>
    </row>
    <row r="9801" spans="1:10">
      <c r="A9801" t="s">
        <v>4</v>
      </c>
      <c r="B9801" s="4" t="s">
        <v>5</v>
      </c>
    </row>
    <row r="9802" spans="1:10">
      <c r="A9802" t="n">
        <v>87560</v>
      </c>
      <c r="B9802" s="32" t="n">
        <v>28</v>
      </c>
    </row>
    <row r="9803" spans="1:10">
      <c r="A9803" t="s">
        <v>4</v>
      </c>
      <c r="B9803" s="4" t="s">
        <v>5</v>
      </c>
      <c r="C9803" s="4" t="s">
        <v>7</v>
      </c>
      <c r="D9803" s="4" t="s">
        <v>9</v>
      </c>
      <c r="E9803" s="4" t="s">
        <v>12</v>
      </c>
      <c r="F9803" s="4" t="s">
        <v>12</v>
      </c>
      <c r="G9803" s="4" t="s">
        <v>12</v>
      </c>
      <c r="H9803" s="4" t="s">
        <v>12</v>
      </c>
    </row>
    <row r="9804" spans="1:10">
      <c r="A9804" t="n">
        <v>87561</v>
      </c>
      <c r="B9804" s="30" t="n">
        <v>51</v>
      </c>
      <c r="C9804" s="7" t="n">
        <v>3</v>
      </c>
      <c r="D9804" s="7" t="n">
        <v>0</v>
      </c>
      <c r="E9804" s="7" t="s">
        <v>243</v>
      </c>
      <c r="F9804" s="7" t="s">
        <v>244</v>
      </c>
      <c r="G9804" s="7" t="s">
        <v>245</v>
      </c>
      <c r="H9804" s="7" t="s">
        <v>246</v>
      </c>
    </row>
    <row r="9805" spans="1:10">
      <c r="A9805" t="s">
        <v>4</v>
      </c>
      <c r="B9805" s="4" t="s">
        <v>5</v>
      </c>
      <c r="C9805" s="4" t="s">
        <v>9</v>
      </c>
      <c r="D9805" s="4" t="s">
        <v>7</v>
      </c>
      <c r="E9805" s="4" t="s">
        <v>12</v>
      </c>
      <c r="F9805" s="4" t="s">
        <v>10</v>
      </c>
      <c r="G9805" s="4" t="s">
        <v>10</v>
      </c>
      <c r="H9805" s="4" t="s">
        <v>10</v>
      </c>
    </row>
    <row r="9806" spans="1:10">
      <c r="A9806" t="n">
        <v>87574</v>
      </c>
      <c r="B9806" s="45" t="n">
        <v>48</v>
      </c>
      <c r="C9806" s="7" t="n">
        <v>0</v>
      </c>
      <c r="D9806" s="7" t="n">
        <v>0</v>
      </c>
      <c r="E9806" s="7" t="s">
        <v>136</v>
      </c>
      <c r="F9806" s="7" t="n">
        <v>0.699999988079071</v>
      </c>
      <c r="G9806" s="7" t="n">
        <v>1</v>
      </c>
      <c r="H9806" s="7" t="n">
        <v>0</v>
      </c>
    </row>
    <row r="9807" spans="1:10">
      <c r="A9807" t="s">
        <v>4</v>
      </c>
      <c r="B9807" s="4" t="s">
        <v>5</v>
      </c>
      <c r="C9807" s="4" t="s">
        <v>9</v>
      </c>
    </row>
    <row r="9808" spans="1:10">
      <c r="A9808" t="n">
        <v>87601</v>
      </c>
      <c r="B9808" s="26" t="n">
        <v>16</v>
      </c>
      <c r="C9808" s="7" t="n">
        <v>1000</v>
      </c>
    </row>
    <row r="9809" spans="1:18">
      <c r="A9809" t="s">
        <v>4</v>
      </c>
      <c r="B9809" s="4" t="s">
        <v>5</v>
      </c>
      <c r="C9809" s="4" t="s">
        <v>7</v>
      </c>
      <c r="D9809" s="4" t="s">
        <v>9</v>
      </c>
      <c r="E9809" s="4" t="s">
        <v>12</v>
      </c>
      <c r="F9809" s="4" t="s">
        <v>12</v>
      </c>
      <c r="G9809" s="4" t="s">
        <v>12</v>
      </c>
      <c r="H9809" s="4" t="s">
        <v>12</v>
      </c>
    </row>
    <row r="9810" spans="1:18">
      <c r="A9810" t="n">
        <v>87604</v>
      </c>
      <c r="B9810" s="30" t="n">
        <v>51</v>
      </c>
      <c r="C9810" s="7" t="n">
        <v>3</v>
      </c>
      <c r="D9810" s="7" t="n">
        <v>0</v>
      </c>
      <c r="E9810" s="7" t="s">
        <v>263</v>
      </c>
      <c r="F9810" s="7" t="s">
        <v>246</v>
      </c>
      <c r="G9810" s="7" t="s">
        <v>245</v>
      </c>
      <c r="H9810" s="7" t="s">
        <v>246</v>
      </c>
    </row>
    <row r="9811" spans="1:18">
      <c r="A9811" t="s">
        <v>4</v>
      </c>
      <c r="B9811" s="4" t="s">
        <v>5</v>
      </c>
      <c r="C9811" s="4" t="s">
        <v>9</v>
      </c>
      <c r="D9811" s="4" t="s">
        <v>9</v>
      </c>
      <c r="E9811" s="4" t="s">
        <v>9</v>
      </c>
    </row>
    <row r="9812" spans="1:18">
      <c r="A9812" t="n">
        <v>87617</v>
      </c>
      <c r="B9812" s="63" t="n">
        <v>61</v>
      </c>
      <c r="C9812" s="7" t="n">
        <v>0</v>
      </c>
      <c r="D9812" s="7" t="n">
        <v>27</v>
      </c>
      <c r="E9812" s="7" t="n">
        <v>1000</v>
      </c>
    </row>
    <row r="9813" spans="1:18">
      <c r="A9813" t="s">
        <v>4</v>
      </c>
      <c r="B9813" s="4" t="s">
        <v>5</v>
      </c>
      <c r="C9813" s="4" t="s">
        <v>9</v>
      </c>
    </row>
    <row r="9814" spans="1:18">
      <c r="A9814" t="n">
        <v>87624</v>
      </c>
      <c r="B9814" s="26" t="n">
        <v>16</v>
      </c>
      <c r="C9814" s="7" t="n">
        <v>500</v>
      </c>
    </row>
    <row r="9815" spans="1:18">
      <c r="A9815" t="s">
        <v>4</v>
      </c>
      <c r="B9815" s="4" t="s">
        <v>5</v>
      </c>
      <c r="C9815" s="4" t="s">
        <v>7</v>
      </c>
      <c r="D9815" s="4" t="s">
        <v>9</v>
      </c>
      <c r="E9815" s="4" t="s">
        <v>12</v>
      </c>
    </row>
    <row r="9816" spans="1:18">
      <c r="A9816" t="n">
        <v>87627</v>
      </c>
      <c r="B9816" s="30" t="n">
        <v>51</v>
      </c>
      <c r="C9816" s="7" t="n">
        <v>4</v>
      </c>
      <c r="D9816" s="7" t="n">
        <v>0</v>
      </c>
      <c r="E9816" s="7" t="s">
        <v>269</v>
      </c>
    </row>
    <row r="9817" spans="1:18">
      <c r="A9817" t="s">
        <v>4</v>
      </c>
      <c r="B9817" s="4" t="s">
        <v>5</v>
      </c>
      <c r="C9817" s="4" t="s">
        <v>9</v>
      </c>
    </row>
    <row r="9818" spans="1:18">
      <c r="A9818" t="n">
        <v>87640</v>
      </c>
      <c r="B9818" s="26" t="n">
        <v>16</v>
      </c>
      <c r="C9818" s="7" t="n">
        <v>0</v>
      </c>
    </row>
    <row r="9819" spans="1:18">
      <c r="A9819" t="s">
        <v>4</v>
      </c>
      <c r="B9819" s="4" t="s">
        <v>5</v>
      </c>
      <c r="C9819" s="4" t="s">
        <v>9</v>
      </c>
      <c r="D9819" s="4" t="s">
        <v>7</v>
      </c>
      <c r="E9819" s="4" t="s">
        <v>11</v>
      </c>
      <c r="F9819" s="4" t="s">
        <v>52</v>
      </c>
      <c r="G9819" s="4" t="s">
        <v>7</v>
      </c>
      <c r="H9819" s="4" t="s">
        <v>7</v>
      </c>
      <c r="I9819" s="4" t="s">
        <v>7</v>
      </c>
      <c r="J9819" s="4" t="s">
        <v>11</v>
      </c>
      <c r="K9819" s="4" t="s">
        <v>52</v>
      </c>
      <c r="L9819" s="4" t="s">
        <v>7</v>
      </c>
      <c r="M9819" s="4" t="s">
        <v>7</v>
      </c>
    </row>
    <row r="9820" spans="1:18">
      <c r="A9820" t="n">
        <v>87643</v>
      </c>
      <c r="B9820" s="31" t="n">
        <v>26</v>
      </c>
      <c r="C9820" s="7" t="n">
        <v>0</v>
      </c>
      <c r="D9820" s="7" t="n">
        <v>17</v>
      </c>
      <c r="E9820" s="7" t="n">
        <v>62164</v>
      </c>
      <c r="F9820" s="7" t="s">
        <v>958</v>
      </c>
      <c r="G9820" s="7" t="n">
        <v>2</v>
      </c>
      <c r="H9820" s="7" t="n">
        <v>3</v>
      </c>
      <c r="I9820" s="7" t="n">
        <v>17</v>
      </c>
      <c r="J9820" s="7" t="n">
        <v>62165</v>
      </c>
      <c r="K9820" s="7" t="s">
        <v>959</v>
      </c>
      <c r="L9820" s="7" t="n">
        <v>2</v>
      </c>
      <c r="M9820" s="7" t="n">
        <v>0</v>
      </c>
    </row>
    <row r="9821" spans="1:18">
      <c r="A9821" t="s">
        <v>4</v>
      </c>
      <c r="B9821" s="4" t="s">
        <v>5</v>
      </c>
    </row>
    <row r="9822" spans="1:18">
      <c r="A9822" t="n">
        <v>87781</v>
      </c>
      <c r="B9822" s="32" t="n">
        <v>28</v>
      </c>
    </row>
    <row r="9823" spans="1:18">
      <c r="A9823" t="s">
        <v>4</v>
      </c>
      <c r="B9823" s="4" t="s">
        <v>5</v>
      </c>
      <c r="C9823" s="4" t="s">
        <v>7</v>
      </c>
      <c r="D9823" s="4" t="s">
        <v>9</v>
      </c>
      <c r="E9823" s="4" t="s">
        <v>12</v>
      </c>
    </row>
    <row r="9824" spans="1:18">
      <c r="A9824" t="n">
        <v>87782</v>
      </c>
      <c r="B9824" s="30" t="n">
        <v>51</v>
      </c>
      <c r="C9824" s="7" t="n">
        <v>4</v>
      </c>
      <c r="D9824" s="7" t="n">
        <v>27</v>
      </c>
      <c r="E9824" s="7" t="s">
        <v>960</v>
      </c>
    </row>
    <row r="9825" spans="1:13">
      <c r="A9825" t="s">
        <v>4</v>
      </c>
      <c r="B9825" s="4" t="s">
        <v>5</v>
      </c>
      <c r="C9825" s="4" t="s">
        <v>9</v>
      </c>
    </row>
    <row r="9826" spans="1:13">
      <c r="A9826" t="n">
        <v>87796</v>
      </c>
      <c r="B9826" s="26" t="n">
        <v>16</v>
      </c>
      <c r="C9826" s="7" t="n">
        <v>0</v>
      </c>
    </row>
    <row r="9827" spans="1:13">
      <c r="A9827" t="s">
        <v>4</v>
      </c>
      <c r="B9827" s="4" t="s">
        <v>5</v>
      </c>
      <c r="C9827" s="4" t="s">
        <v>9</v>
      </c>
      <c r="D9827" s="4" t="s">
        <v>7</v>
      </c>
      <c r="E9827" s="4" t="s">
        <v>11</v>
      </c>
      <c r="F9827" s="4" t="s">
        <v>52</v>
      </c>
      <c r="G9827" s="4" t="s">
        <v>7</v>
      </c>
      <c r="H9827" s="4" t="s">
        <v>7</v>
      </c>
      <c r="I9827" s="4" t="s">
        <v>7</v>
      </c>
      <c r="J9827" s="4" t="s">
        <v>11</v>
      </c>
      <c r="K9827" s="4" t="s">
        <v>52</v>
      </c>
      <c r="L9827" s="4" t="s">
        <v>7</v>
      </c>
      <c r="M9827" s="4" t="s">
        <v>7</v>
      </c>
    </row>
    <row r="9828" spans="1:13">
      <c r="A9828" t="n">
        <v>87799</v>
      </c>
      <c r="B9828" s="31" t="n">
        <v>26</v>
      </c>
      <c r="C9828" s="7" t="n">
        <v>27</v>
      </c>
      <c r="D9828" s="7" t="n">
        <v>17</v>
      </c>
      <c r="E9828" s="7" t="n">
        <v>31368</v>
      </c>
      <c r="F9828" s="7" t="s">
        <v>961</v>
      </c>
      <c r="G9828" s="7" t="n">
        <v>2</v>
      </c>
      <c r="H9828" s="7" t="n">
        <v>3</v>
      </c>
      <c r="I9828" s="7" t="n">
        <v>17</v>
      </c>
      <c r="J9828" s="7" t="n">
        <v>31369</v>
      </c>
      <c r="K9828" s="7" t="s">
        <v>962</v>
      </c>
      <c r="L9828" s="7" t="n">
        <v>2</v>
      </c>
      <c r="M9828" s="7" t="n">
        <v>0</v>
      </c>
    </row>
    <row r="9829" spans="1:13">
      <c r="A9829" t="s">
        <v>4</v>
      </c>
      <c r="B9829" s="4" t="s">
        <v>5</v>
      </c>
    </row>
    <row r="9830" spans="1:13">
      <c r="A9830" t="n">
        <v>87870</v>
      </c>
      <c r="B9830" s="32" t="n">
        <v>28</v>
      </c>
    </row>
    <row r="9831" spans="1:13">
      <c r="A9831" t="s">
        <v>4</v>
      </c>
      <c r="B9831" s="4" t="s">
        <v>5</v>
      </c>
      <c r="C9831" s="4" t="s">
        <v>7</v>
      </c>
      <c r="D9831" s="4" t="s">
        <v>9</v>
      </c>
      <c r="E9831" s="4" t="s">
        <v>12</v>
      </c>
    </row>
    <row r="9832" spans="1:13">
      <c r="A9832" t="n">
        <v>87871</v>
      </c>
      <c r="B9832" s="30" t="n">
        <v>51</v>
      </c>
      <c r="C9832" s="7" t="n">
        <v>4</v>
      </c>
      <c r="D9832" s="7" t="n">
        <v>0</v>
      </c>
      <c r="E9832" s="7" t="s">
        <v>87</v>
      </c>
    </row>
    <row r="9833" spans="1:13">
      <c r="A9833" t="s">
        <v>4</v>
      </c>
      <c r="B9833" s="4" t="s">
        <v>5</v>
      </c>
      <c r="C9833" s="4" t="s">
        <v>9</v>
      </c>
    </row>
    <row r="9834" spans="1:13">
      <c r="A9834" t="n">
        <v>87884</v>
      </c>
      <c r="B9834" s="26" t="n">
        <v>16</v>
      </c>
      <c r="C9834" s="7" t="n">
        <v>0</v>
      </c>
    </row>
    <row r="9835" spans="1:13">
      <c r="A9835" t="s">
        <v>4</v>
      </c>
      <c r="B9835" s="4" t="s">
        <v>5</v>
      </c>
      <c r="C9835" s="4" t="s">
        <v>9</v>
      </c>
      <c r="D9835" s="4" t="s">
        <v>7</v>
      </c>
      <c r="E9835" s="4" t="s">
        <v>11</v>
      </c>
      <c r="F9835" s="4" t="s">
        <v>52</v>
      </c>
      <c r="G9835" s="4" t="s">
        <v>7</v>
      </c>
      <c r="H9835" s="4" t="s">
        <v>7</v>
      </c>
    </row>
    <row r="9836" spans="1:13">
      <c r="A9836" t="n">
        <v>87887</v>
      </c>
      <c r="B9836" s="31" t="n">
        <v>26</v>
      </c>
      <c r="C9836" s="7" t="n">
        <v>0</v>
      </c>
      <c r="D9836" s="7" t="n">
        <v>17</v>
      </c>
      <c r="E9836" s="7" t="n">
        <v>62166</v>
      </c>
      <c r="F9836" s="7" t="s">
        <v>963</v>
      </c>
      <c r="G9836" s="7" t="n">
        <v>2</v>
      </c>
      <c r="H9836" s="7" t="n">
        <v>0</v>
      </c>
    </row>
    <row r="9837" spans="1:13">
      <c r="A9837" t="s">
        <v>4</v>
      </c>
      <c r="B9837" s="4" t="s">
        <v>5</v>
      </c>
    </row>
    <row r="9838" spans="1:13">
      <c r="A9838" t="n">
        <v>87928</v>
      </c>
      <c r="B9838" s="32" t="n">
        <v>28</v>
      </c>
    </row>
    <row r="9839" spans="1:13">
      <c r="A9839" t="s">
        <v>4</v>
      </c>
      <c r="B9839" s="4" t="s">
        <v>5</v>
      </c>
      <c r="C9839" s="4" t="s">
        <v>7</v>
      </c>
      <c r="D9839" s="4" t="s">
        <v>9</v>
      </c>
      <c r="E9839" s="4" t="s">
        <v>10</v>
      </c>
    </row>
    <row r="9840" spans="1:13">
      <c r="A9840" t="n">
        <v>87929</v>
      </c>
      <c r="B9840" s="25" t="n">
        <v>58</v>
      </c>
      <c r="C9840" s="7" t="n">
        <v>101</v>
      </c>
      <c r="D9840" s="7" t="n">
        <v>500</v>
      </c>
      <c r="E9840" s="7" t="n">
        <v>1</v>
      </c>
    </row>
    <row r="9841" spans="1:13">
      <c r="A9841" t="s">
        <v>4</v>
      </c>
      <c r="B9841" s="4" t="s">
        <v>5</v>
      </c>
      <c r="C9841" s="4" t="s">
        <v>7</v>
      </c>
      <c r="D9841" s="4" t="s">
        <v>9</v>
      </c>
    </row>
    <row r="9842" spans="1:13">
      <c r="A9842" t="n">
        <v>87937</v>
      </c>
      <c r="B9842" s="25" t="n">
        <v>58</v>
      </c>
      <c r="C9842" s="7" t="n">
        <v>254</v>
      </c>
      <c r="D9842" s="7" t="n">
        <v>0</v>
      </c>
    </row>
    <row r="9843" spans="1:13">
      <c r="A9843" t="s">
        <v>4</v>
      </c>
      <c r="B9843" s="4" t="s">
        <v>5</v>
      </c>
      <c r="C9843" s="4" t="s">
        <v>7</v>
      </c>
      <c r="D9843" s="4" t="s">
        <v>7</v>
      </c>
      <c r="E9843" s="4" t="s">
        <v>10</v>
      </c>
      <c r="F9843" s="4" t="s">
        <v>10</v>
      </c>
      <c r="G9843" s="4" t="s">
        <v>10</v>
      </c>
      <c r="H9843" s="4" t="s">
        <v>9</v>
      </c>
    </row>
    <row r="9844" spans="1:13">
      <c r="A9844" t="n">
        <v>87941</v>
      </c>
      <c r="B9844" s="55" t="n">
        <v>45</v>
      </c>
      <c r="C9844" s="7" t="n">
        <v>2</v>
      </c>
      <c r="D9844" s="7" t="n">
        <v>3</v>
      </c>
      <c r="E9844" s="7" t="n">
        <v>15.039999961853</v>
      </c>
      <c r="F9844" s="7" t="n">
        <v>0.930000007152557</v>
      </c>
      <c r="G9844" s="7" t="n">
        <v>-42.0299987792969</v>
      </c>
      <c r="H9844" s="7" t="n">
        <v>0</v>
      </c>
    </row>
    <row r="9845" spans="1:13">
      <c r="A9845" t="s">
        <v>4</v>
      </c>
      <c r="B9845" s="4" t="s">
        <v>5</v>
      </c>
      <c r="C9845" s="4" t="s">
        <v>7</v>
      </c>
      <c r="D9845" s="4" t="s">
        <v>7</v>
      </c>
      <c r="E9845" s="4" t="s">
        <v>10</v>
      </c>
      <c r="F9845" s="4" t="s">
        <v>10</v>
      </c>
      <c r="G9845" s="4" t="s">
        <v>10</v>
      </c>
      <c r="H9845" s="4" t="s">
        <v>9</v>
      </c>
      <c r="I9845" s="4" t="s">
        <v>7</v>
      </c>
    </row>
    <row r="9846" spans="1:13">
      <c r="A9846" t="n">
        <v>87958</v>
      </c>
      <c r="B9846" s="55" t="n">
        <v>45</v>
      </c>
      <c r="C9846" s="7" t="n">
        <v>4</v>
      </c>
      <c r="D9846" s="7" t="n">
        <v>3</v>
      </c>
      <c r="E9846" s="7" t="n">
        <v>11.4300003051758</v>
      </c>
      <c r="F9846" s="7" t="n">
        <v>226.029998779297</v>
      </c>
      <c r="G9846" s="7" t="n">
        <v>0</v>
      </c>
      <c r="H9846" s="7" t="n">
        <v>0</v>
      </c>
      <c r="I9846" s="7" t="n">
        <v>1</v>
      </c>
    </row>
    <row r="9847" spans="1:13">
      <c r="A9847" t="s">
        <v>4</v>
      </c>
      <c r="B9847" s="4" t="s">
        <v>5</v>
      </c>
      <c r="C9847" s="4" t="s">
        <v>7</v>
      </c>
      <c r="D9847" s="4" t="s">
        <v>7</v>
      </c>
      <c r="E9847" s="4" t="s">
        <v>10</v>
      </c>
      <c r="F9847" s="4" t="s">
        <v>9</v>
      </c>
    </row>
    <row r="9848" spans="1:13">
      <c r="A9848" t="n">
        <v>87976</v>
      </c>
      <c r="B9848" s="55" t="n">
        <v>45</v>
      </c>
      <c r="C9848" s="7" t="n">
        <v>5</v>
      </c>
      <c r="D9848" s="7" t="n">
        <v>3</v>
      </c>
      <c r="E9848" s="7" t="n">
        <v>3.90000009536743</v>
      </c>
      <c r="F9848" s="7" t="n">
        <v>0</v>
      </c>
    </row>
    <row r="9849" spans="1:13">
      <c r="A9849" t="s">
        <v>4</v>
      </c>
      <c r="B9849" s="4" t="s">
        <v>5</v>
      </c>
      <c r="C9849" s="4" t="s">
        <v>7</v>
      </c>
      <c r="D9849" s="4" t="s">
        <v>7</v>
      </c>
      <c r="E9849" s="4" t="s">
        <v>10</v>
      </c>
      <c r="F9849" s="4" t="s">
        <v>9</v>
      </c>
    </row>
    <row r="9850" spans="1:13">
      <c r="A9850" t="n">
        <v>87985</v>
      </c>
      <c r="B9850" s="55" t="n">
        <v>45</v>
      </c>
      <c r="C9850" s="7" t="n">
        <v>11</v>
      </c>
      <c r="D9850" s="7" t="n">
        <v>3</v>
      </c>
      <c r="E9850" s="7" t="n">
        <v>40</v>
      </c>
      <c r="F9850" s="7" t="n">
        <v>0</v>
      </c>
    </row>
    <row r="9851" spans="1:13">
      <c r="A9851" t="s">
        <v>4</v>
      </c>
      <c r="B9851" s="4" t="s">
        <v>5</v>
      </c>
      <c r="C9851" s="4" t="s">
        <v>7</v>
      </c>
      <c r="D9851" s="4" t="s">
        <v>7</v>
      </c>
      <c r="E9851" s="4" t="s">
        <v>10</v>
      </c>
      <c r="F9851" s="4" t="s">
        <v>10</v>
      </c>
      <c r="G9851" s="4" t="s">
        <v>10</v>
      </c>
      <c r="H9851" s="4" t="s">
        <v>9</v>
      </c>
      <c r="I9851" s="4" t="s">
        <v>7</v>
      </c>
    </row>
    <row r="9852" spans="1:13">
      <c r="A9852" t="n">
        <v>87994</v>
      </c>
      <c r="B9852" s="55" t="n">
        <v>45</v>
      </c>
      <c r="C9852" s="7" t="n">
        <v>4</v>
      </c>
      <c r="D9852" s="7" t="n">
        <v>3</v>
      </c>
      <c r="E9852" s="7" t="n">
        <v>11.4300003051758</v>
      </c>
      <c r="F9852" s="7" t="n">
        <v>264.260009765625</v>
      </c>
      <c r="G9852" s="7" t="n">
        <v>0</v>
      </c>
      <c r="H9852" s="7" t="n">
        <v>30000</v>
      </c>
      <c r="I9852" s="7" t="n">
        <v>1</v>
      </c>
    </row>
    <row r="9853" spans="1:13">
      <c r="A9853" t="s">
        <v>4</v>
      </c>
      <c r="B9853" s="4" t="s">
        <v>5</v>
      </c>
      <c r="C9853" s="4" t="s">
        <v>9</v>
      </c>
      <c r="D9853" s="4" t="s">
        <v>10</v>
      </c>
      <c r="E9853" s="4" t="s">
        <v>10</v>
      </c>
      <c r="F9853" s="4" t="s">
        <v>10</v>
      </c>
      <c r="G9853" s="4" t="s">
        <v>10</v>
      </c>
    </row>
    <row r="9854" spans="1:13">
      <c r="A9854" t="n">
        <v>88012</v>
      </c>
      <c r="B9854" s="42" t="n">
        <v>46</v>
      </c>
      <c r="C9854" s="7" t="n">
        <v>0</v>
      </c>
      <c r="D9854" s="7" t="n">
        <v>14.7600002288818</v>
      </c>
      <c r="E9854" s="7" t="n">
        <v>0</v>
      </c>
      <c r="F9854" s="7" t="n">
        <v>-43.1100006103516</v>
      </c>
      <c r="G9854" s="7" t="n">
        <v>0</v>
      </c>
    </row>
    <row r="9855" spans="1:13">
      <c r="A9855" t="s">
        <v>4</v>
      </c>
      <c r="B9855" s="4" t="s">
        <v>5</v>
      </c>
      <c r="C9855" s="4" t="s">
        <v>9</v>
      </c>
      <c r="D9855" s="4" t="s">
        <v>9</v>
      </c>
      <c r="E9855" s="4" t="s">
        <v>9</v>
      </c>
    </row>
    <row r="9856" spans="1:13">
      <c r="A9856" t="n">
        <v>88031</v>
      </c>
      <c r="B9856" s="63" t="n">
        <v>61</v>
      </c>
      <c r="C9856" s="7" t="n">
        <v>0</v>
      </c>
      <c r="D9856" s="7" t="n">
        <v>65533</v>
      </c>
      <c r="E9856" s="7" t="n">
        <v>1000</v>
      </c>
    </row>
    <row r="9857" spans="1:9">
      <c r="A9857" t="s">
        <v>4</v>
      </c>
      <c r="B9857" s="4" t="s">
        <v>5</v>
      </c>
      <c r="C9857" s="4" t="s">
        <v>9</v>
      </c>
      <c r="D9857" s="4" t="s">
        <v>7</v>
      </c>
      <c r="E9857" s="4" t="s">
        <v>7</v>
      </c>
      <c r="F9857" s="4" t="s">
        <v>12</v>
      </c>
    </row>
    <row r="9858" spans="1:9">
      <c r="A9858" t="n">
        <v>88038</v>
      </c>
      <c r="B9858" s="48" t="n">
        <v>47</v>
      </c>
      <c r="C9858" s="7" t="n">
        <v>0</v>
      </c>
      <c r="D9858" s="7" t="n">
        <v>0</v>
      </c>
      <c r="E9858" s="7" t="n">
        <v>0</v>
      </c>
      <c r="F9858" s="7" t="s">
        <v>205</v>
      </c>
    </row>
    <row r="9859" spans="1:9">
      <c r="A9859" t="s">
        <v>4</v>
      </c>
      <c r="B9859" s="4" t="s">
        <v>5</v>
      </c>
      <c r="C9859" s="4" t="s">
        <v>7</v>
      </c>
      <c r="D9859" s="4" t="s">
        <v>9</v>
      </c>
      <c r="E9859" s="4" t="s">
        <v>10</v>
      </c>
      <c r="F9859" s="4" t="s">
        <v>9</v>
      </c>
      <c r="G9859" s="4" t="s">
        <v>11</v>
      </c>
      <c r="H9859" s="4" t="s">
        <v>11</v>
      </c>
      <c r="I9859" s="4" t="s">
        <v>9</v>
      </c>
      <c r="J9859" s="4" t="s">
        <v>9</v>
      </c>
      <c r="K9859" s="4" t="s">
        <v>11</v>
      </c>
      <c r="L9859" s="4" t="s">
        <v>11</v>
      </c>
      <c r="M9859" s="4" t="s">
        <v>11</v>
      </c>
      <c r="N9859" s="4" t="s">
        <v>11</v>
      </c>
      <c r="O9859" s="4" t="s">
        <v>12</v>
      </c>
    </row>
    <row r="9860" spans="1:9">
      <c r="A9860" t="n">
        <v>88055</v>
      </c>
      <c r="B9860" s="9" t="n">
        <v>50</v>
      </c>
      <c r="C9860" s="7" t="n">
        <v>0</v>
      </c>
      <c r="D9860" s="7" t="n">
        <v>2000</v>
      </c>
      <c r="E9860" s="7" t="n">
        <v>0.5</v>
      </c>
      <c r="F9860" s="7" t="n">
        <v>0</v>
      </c>
      <c r="G9860" s="7" t="n">
        <v>0</v>
      </c>
      <c r="H9860" s="7" t="n">
        <v>0</v>
      </c>
      <c r="I9860" s="7" t="n">
        <v>0</v>
      </c>
      <c r="J9860" s="7" t="n">
        <v>65533</v>
      </c>
      <c r="K9860" s="7" t="n">
        <v>0</v>
      </c>
      <c r="L9860" s="7" t="n">
        <v>0</v>
      </c>
      <c r="M9860" s="7" t="n">
        <v>0</v>
      </c>
      <c r="N9860" s="7" t="n">
        <v>0</v>
      </c>
      <c r="O9860" s="7" t="s">
        <v>13</v>
      </c>
    </row>
    <row r="9861" spans="1:9">
      <c r="A9861" t="s">
        <v>4</v>
      </c>
      <c r="B9861" s="4" t="s">
        <v>5</v>
      </c>
      <c r="C9861" s="4" t="s">
        <v>9</v>
      </c>
      <c r="D9861" s="4" t="s">
        <v>11</v>
      </c>
      <c r="E9861" s="4" t="s">
        <v>7</v>
      </c>
    </row>
    <row r="9862" spans="1:9">
      <c r="A9862" t="n">
        <v>88094</v>
      </c>
      <c r="B9862" s="76" t="n">
        <v>35</v>
      </c>
      <c r="C9862" s="7" t="n">
        <v>0</v>
      </c>
      <c r="D9862" s="7" t="n">
        <v>0</v>
      </c>
      <c r="E9862" s="7" t="n">
        <v>0</v>
      </c>
    </row>
    <row r="9863" spans="1:9">
      <c r="A9863" t="s">
        <v>4</v>
      </c>
      <c r="B9863" s="4" t="s">
        <v>5</v>
      </c>
      <c r="C9863" s="4" t="s">
        <v>9</v>
      </c>
      <c r="D9863" s="4" t="s">
        <v>10</v>
      </c>
      <c r="E9863" s="4" t="s">
        <v>10</v>
      </c>
      <c r="F9863" s="4" t="s">
        <v>7</v>
      </c>
    </row>
    <row r="9864" spans="1:9">
      <c r="A9864" t="n">
        <v>88102</v>
      </c>
      <c r="B9864" s="68" t="n">
        <v>52</v>
      </c>
      <c r="C9864" s="7" t="n">
        <v>0</v>
      </c>
      <c r="D9864" s="7" t="n">
        <v>285.5</v>
      </c>
      <c r="E9864" s="7" t="n">
        <v>5</v>
      </c>
      <c r="F9864" s="7" t="n">
        <v>0</v>
      </c>
    </row>
    <row r="9865" spans="1:9">
      <c r="A9865" t="s">
        <v>4</v>
      </c>
      <c r="B9865" s="4" t="s">
        <v>5</v>
      </c>
      <c r="C9865" s="4" t="s">
        <v>9</v>
      </c>
    </row>
    <row r="9866" spans="1:9">
      <c r="A9866" t="n">
        <v>88114</v>
      </c>
      <c r="B9866" s="26" t="n">
        <v>16</v>
      </c>
      <c r="C9866" s="7" t="n">
        <v>500</v>
      </c>
    </row>
    <row r="9867" spans="1:9">
      <c r="A9867" t="s">
        <v>4</v>
      </c>
      <c r="B9867" s="4" t="s">
        <v>5</v>
      </c>
      <c r="C9867" s="4" t="s">
        <v>7</v>
      </c>
      <c r="D9867" s="4" t="s">
        <v>9</v>
      </c>
      <c r="E9867" s="4" t="s">
        <v>12</v>
      </c>
      <c r="F9867" s="4" t="s">
        <v>12</v>
      </c>
      <c r="G9867" s="4" t="s">
        <v>12</v>
      </c>
      <c r="H9867" s="4" t="s">
        <v>12</v>
      </c>
    </row>
    <row r="9868" spans="1:9">
      <c r="A9868" t="n">
        <v>88117</v>
      </c>
      <c r="B9868" s="30" t="n">
        <v>51</v>
      </c>
      <c r="C9868" s="7" t="n">
        <v>3</v>
      </c>
      <c r="D9868" s="7" t="n">
        <v>0</v>
      </c>
      <c r="E9868" s="7" t="s">
        <v>262</v>
      </c>
      <c r="F9868" s="7" t="s">
        <v>263</v>
      </c>
      <c r="G9868" s="7" t="s">
        <v>245</v>
      </c>
      <c r="H9868" s="7" t="s">
        <v>246</v>
      </c>
    </row>
    <row r="9869" spans="1:9">
      <c r="A9869" t="s">
        <v>4</v>
      </c>
      <c r="B9869" s="4" t="s">
        <v>5</v>
      </c>
      <c r="C9869" s="4" t="s">
        <v>9</v>
      </c>
      <c r="D9869" s="4" t="s">
        <v>7</v>
      </c>
      <c r="E9869" s="4" t="s">
        <v>10</v>
      </c>
      <c r="F9869" s="4" t="s">
        <v>9</v>
      </c>
    </row>
    <row r="9870" spans="1:9">
      <c r="A9870" t="n">
        <v>88130</v>
      </c>
      <c r="B9870" s="47" t="n">
        <v>59</v>
      </c>
      <c r="C9870" s="7" t="n">
        <v>0</v>
      </c>
      <c r="D9870" s="7" t="n">
        <v>13</v>
      </c>
      <c r="E9870" s="7" t="n">
        <v>0.150000005960464</v>
      </c>
      <c r="F9870" s="7" t="n">
        <v>0</v>
      </c>
    </row>
    <row r="9871" spans="1:9">
      <c r="A9871" t="s">
        <v>4</v>
      </c>
      <c r="B9871" s="4" t="s">
        <v>5</v>
      </c>
      <c r="C9871" s="4" t="s">
        <v>9</v>
      </c>
    </row>
    <row r="9872" spans="1:9">
      <c r="A9872" t="n">
        <v>88140</v>
      </c>
      <c r="B9872" s="26" t="n">
        <v>16</v>
      </c>
      <c r="C9872" s="7" t="n">
        <v>1000</v>
      </c>
    </row>
    <row r="9873" spans="1:15">
      <c r="A9873" t="s">
        <v>4</v>
      </c>
      <c r="B9873" s="4" t="s">
        <v>5</v>
      </c>
      <c r="C9873" s="4" t="s">
        <v>7</v>
      </c>
      <c r="D9873" s="4" t="s">
        <v>9</v>
      </c>
      <c r="E9873" s="4" t="s">
        <v>12</v>
      </c>
      <c r="F9873" s="4" t="s">
        <v>12</v>
      </c>
      <c r="G9873" s="4" t="s">
        <v>12</v>
      </c>
      <c r="H9873" s="4" t="s">
        <v>12</v>
      </c>
    </row>
    <row r="9874" spans="1:15">
      <c r="A9874" t="n">
        <v>88143</v>
      </c>
      <c r="B9874" s="30" t="n">
        <v>51</v>
      </c>
      <c r="C9874" s="7" t="n">
        <v>3</v>
      </c>
      <c r="D9874" s="7" t="n">
        <v>27</v>
      </c>
      <c r="E9874" s="7" t="s">
        <v>964</v>
      </c>
      <c r="F9874" s="7" t="s">
        <v>760</v>
      </c>
      <c r="G9874" s="7" t="s">
        <v>245</v>
      </c>
      <c r="H9874" s="7" t="s">
        <v>246</v>
      </c>
    </row>
    <row r="9875" spans="1:15">
      <c r="A9875" t="s">
        <v>4</v>
      </c>
      <c r="B9875" s="4" t="s">
        <v>5</v>
      </c>
      <c r="C9875" s="4" t="s">
        <v>9</v>
      </c>
      <c r="D9875" s="4" t="s">
        <v>9</v>
      </c>
      <c r="E9875" s="4" t="s">
        <v>9</v>
      </c>
    </row>
    <row r="9876" spans="1:15">
      <c r="A9876" t="n">
        <v>88172</v>
      </c>
      <c r="B9876" s="63" t="n">
        <v>61</v>
      </c>
      <c r="C9876" s="7" t="n">
        <v>0</v>
      </c>
      <c r="D9876" s="7" t="n">
        <v>27</v>
      </c>
      <c r="E9876" s="7" t="n">
        <v>1000</v>
      </c>
    </row>
    <row r="9877" spans="1:15">
      <c r="A9877" t="s">
        <v>4</v>
      </c>
      <c r="B9877" s="4" t="s">
        <v>5</v>
      </c>
      <c r="C9877" s="4" t="s">
        <v>7</v>
      </c>
      <c r="D9877" s="4" t="s">
        <v>9</v>
      </c>
      <c r="E9877" s="4" t="s">
        <v>12</v>
      </c>
    </row>
    <row r="9878" spans="1:15">
      <c r="A9878" t="n">
        <v>88179</v>
      </c>
      <c r="B9878" s="30" t="n">
        <v>51</v>
      </c>
      <c r="C9878" s="7" t="n">
        <v>4</v>
      </c>
      <c r="D9878" s="7" t="n">
        <v>0</v>
      </c>
      <c r="E9878" s="7" t="s">
        <v>287</v>
      </c>
    </row>
    <row r="9879" spans="1:15">
      <c r="A9879" t="s">
        <v>4</v>
      </c>
      <c r="B9879" s="4" t="s">
        <v>5</v>
      </c>
      <c r="C9879" s="4" t="s">
        <v>9</v>
      </c>
    </row>
    <row r="9880" spans="1:15">
      <c r="A9880" t="n">
        <v>88193</v>
      </c>
      <c r="B9880" s="26" t="n">
        <v>16</v>
      </c>
      <c r="C9880" s="7" t="n">
        <v>0</v>
      </c>
    </row>
    <row r="9881" spans="1:15">
      <c r="A9881" t="s">
        <v>4</v>
      </c>
      <c r="B9881" s="4" t="s">
        <v>5</v>
      </c>
      <c r="C9881" s="4" t="s">
        <v>9</v>
      </c>
      <c r="D9881" s="4" t="s">
        <v>7</v>
      </c>
      <c r="E9881" s="4" t="s">
        <v>11</v>
      </c>
      <c r="F9881" s="4" t="s">
        <v>52</v>
      </c>
      <c r="G9881" s="4" t="s">
        <v>7</v>
      </c>
      <c r="H9881" s="4" t="s">
        <v>7</v>
      </c>
      <c r="I9881" s="4" t="s">
        <v>7</v>
      </c>
      <c r="J9881" s="4" t="s">
        <v>11</v>
      </c>
      <c r="K9881" s="4" t="s">
        <v>52</v>
      </c>
      <c r="L9881" s="4" t="s">
        <v>7</v>
      </c>
      <c r="M9881" s="4" t="s">
        <v>7</v>
      </c>
    </row>
    <row r="9882" spans="1:15">
      <c r="A9882" t="n">
        <v>88196</v>
      </c>
      <c r="B9882" s="31" t="n">
        <v>26</v>
      </c>
      <c r="C9882" s="7" t="n">
        <v>0</v>
      </c>
      <c r="D9882" s="7" t="n">
        <v>17</v>
      </c>
      <c r="E9882" s="7" t="n">
        <v>62167</v>
      </c>
      <c r="F9882" s="7" t="s">
        <v>965</v>
      </c>
      <c r="G9882" s="7" t="n">
        <v>2</v>
      </c>
      <c r="H9882" s="7" t="n">
        <v>3</v>
      </c>
      <c r="I9882" s="7" t="n">
        <v>17</v>
      </c>
      <c r="J9882" s="7" t="n">
        <v>62168</v>
      </c>
      <c r="K9882" s="7" t="s">
        <v>966</v>
      </c>
      <c r="L9882" s="7" t="n">
        <v>2</v>
      </c>
      <c r="M9882" s="7" t="n">
        <v>0</v>
      </c>
    </row>
    <row r="9883" spans="1:15">
      <c r="A9883" t="s">
        <v>4</v>
      </c>
      <c r="B9883" s="4" t="s">
        <v>5</v>
      </c>
    </row>
    <row r="9884" spans="1:15">
      <c r="A9884" t="n">
        <v>88266</v>
      </c>
      <c r="B9884" s="32" t="n">
        <v>28</v>
      </c>
    </row>
    <row r="9885" spans="1:15">
      <c r="A9885" t="s">
        <v>4</v>
      </c>
      <c r="B9885" s="4" t="s">
        <v>5</v>
      </c>
      <c r="C9885" s="4" t="s">
        <v>9</v>
      </c>
      <c r="D9885" s="4" t="s">
        <v>7</v>
      </c>
      <c r="E9885" s="4" t="s">
        <v>10</v>
      </c>
      <c r="F9885" s="4" t="s">
        <v>9</v>
      </c>
    </row>
    <row r="9886" spans="1:15">
      <c r="A9886" t="n">
        <v>88267</v>
      </c>
      <c r="B9886" s="47" t="n">
        <v>59</v>
      </c>
      <c r="C9886" s="7" t="n">
        <v>27</v>
      </c>
      <c r="D9886" s="7" t="n">
        <v>13</v>
      </c>
      <c r="E9886" s="7" t="n">
        <v>0.150000005960464</v>
      </c>
      <c r="F9886" s="7" t="n">
        <v>0</v>
      </c>
    </row>
    <row r="9887" spans="1:15">
      <c r="A9887" t="s">
        <v>4</v>
      </c>
      <c r="B9887" s="4" t="s">
        <v>5</v>
      </c>
      <c r="C9887" s="4" t="s">
        <v>9</v>
      </c>
    </row>
    <row r="9888" spans="1:15">
      <c r="A9888" t="n">
        <v>88277</v>
      </c>
      <c r="B9888" s="26" t="n">
        <v>16</v>
      </c>
      <c r="C9888" s="7" t="n">
        <v>1300</v>
      </c>
    </row>
    <row r="9889" spans="1:13">
      <c r="A9889" t="s">
        <v>4</v>
      </c>
      <c r="B9889" s="4" t="s">
        <v>5</v>
      </c>
      <c r="C9889" s="4" t="s">
        <v>7</v>
      </c>
      <c r="D9889" s="4" t="s">
        <v>9</v>
      </c>
      <c r="E9889" s="4" t="s">
        <v>7</v>
      </c>
    </row>
    <row r="9890" spans="1:13">
      <c r="A9890" t="n">
        <v>88280</v>
      </c>
      <c r="B9890" s="13" t="n">
        <v>49</v>
      </c>
      <c r="C9890" s="7" t="n">
        <v>1</v>
      </c>
      <c r="D9890" s="7" t="n">
        <v>2000</v>
      </c>
      <c r="E9890" s="7" t="n">
        <v>0</v>
      </c>
    </row>
    <row r="9891" spans="1:13">
      <c r="A9891" t="s">
        <v>4</v>
      </c>
      <c r="B9891" s="4" t="s">
        <v>5</v>
      </c>
      <c r="C9891" s="4" t="s">
        <v>7</v>
      </c>
      <c r="D9891" s="4" t="s">
        <v>9</v>
      </c>
      <c r="E9891" s="4" t="s">
        <v>12</v>
      </c>
    </row>
    <row r="9892" spans="1:13">
      <c r="A9892" t="n">
        <v>88285</v>
      </c>
      <c r="B9892" s="30" t="n">
        <v>51</v>
      </c>
      <c r="C9892" s="7" t="n">
        <v>4</v>
      </c>
      <c r="D9892" s="7" t="n">
        <v>27</v>
      </c>
      <c r="E9892" s="7" t="s">
        <v>287</v>
      </c>
    </row>
    <row r="9893" spans="1:13">
      <c r="A9893" t="s">
        <v>4</v>
      </c>
      <c r="B9893" s="4" t="s">
        <v>5</v>
      </c>
      <c r="C9893" s="4" t="s">
        <v>9</v>
      </c>
    </row>
    <row r="9894" spans="1:13">
      <c r="A9894" t="n">
        <v>88299</v>
      </c>
      <c r="B9894" s="26" t="n">
        <v>16</v>
      </c>
      <c r="C9894" s="7" t="n">
        <v>0</v>
      </c>
    </row>
    <row r="9895" spans="1:13">
      <c r="A9895" t="s">
        <v>4</v>
      </c>
      <c r="B9895" s="4" t="s">
        <v>5</v>
      </c>
      <c r="C9895" s="4" t="s">
        <v>9</v>
      </c>
      <c r="D9895" s="4" t="s">
        <v>7</v>
      </c>
      <c r="E9895" s="4" t="s">
        <v>11</v>
      </c>
      <c r="F9895" s="4" t="s">
        <v>52</v>
      </c>
      <c r="G9895" s="4" t="s">
        <v>7</v>
      </c>
      <c r="H9895" s="4" t="s">
        <v>7</v>
      </c>
    </row>
    <row r="9896" spans="1:13">
      <c r="A9896" t="n">
        <v>88302</v>
      </c>
      <c r="B9896" s="31" t="n">
        <v>26</v>
      </c>
      <c r="C9896" s="7" t="n">
        <v>27</v>
      </c>
      <c r="D9896" s="7" t="n">
        <v>17</v>
      </c>
      <c r="E9896" s="7" t="n">
        <v>31370</v>
      </c>
      <c r="F9896" s="7" t="s">
        <v>967</v>
      </c>
      <c r="G9896" s="7" t="n">
        <v>2</v>
      </c>
      <c r="H9896" s="7" t="n">
        <v>0</v>
      </c>
    </row>
    <row r="9897" spans="1:13">
      <c r="A9897" t="s">
        <v>4</v>
      </c>
      <c r="B9897" s="4" t="s">
        <v>5</v>
      </c>
    </row>
    <row r="9898" spans="1:13">
      <c r="A9898" t="n">
        <v>88319</v>
      </c>
      <c r="B9898" s="32" t="n">
        <v>28</v>
      </c>
    </row>
    <row r="9899" spans="1:13">
      <c r="A9899" t="s">
        <v>4</v>
      </c>
      <c r="B9899" s="4" t="s">
        <v>5</v>
      </c>
      <c r="C9899" s="4" t="s">
        <v>9</v>
      </c>
    </row>
    <row r="9900" spans="1:13">
      <c r="A9900" t="n">
        <v>88320</v>
      </c>
      <c r="B9900" s="26" t="n">
        <v>16</v>
      </c>
      <c r="C9900" s="7" t="n">
        <v>1000</v>
      </c>
    </row>
    <row r="9901" spans="1:13">
      <c r="A9901" t="s">
        <v>4</v>
      </c>
      <c r="B9901" s="4" t="s">
        <v>5</v>
      </c>
      <c r="C9901" s="4" t="s">
        <v>9</v>
      </c>
      <c r="D9901" s="4" t="s">
        <v>7</v>
      </c>
      <c r="E9901" s="4" t="s">
        <v>7</v>
      </c>
      <c r="F9901" s="4" t="s">
        <v>12</v>
      </c>
    </row>
    <row r="9902" spans="1:13">
      <c r="A9902" t="n">
        <v>88323</v>
      </c>
      <c r="B9902" s="48" t="n">
        <v>47</v>
      </c>
      <c r="C9902" s="7" t="n">
        <v>27</v>
      </c>
      <c r="D9902" s="7" t="n">
        <v>0</v>
      </c>
      <c r="E9902" s="7" t="n">
        <v>0</v>
      </c>
      <c r="F9902" s="7" t="s">
        <v>898</v>
      </c>
    </row>
    <row r="9903" spans="1:13">
      <c r="A9903" t="s">
        <v>4</v>
      </c>
      <c r="B9903" s="4" t="s">
        <v>5</v>
      </c>
      <c r="C9903" s="4" t="s">
        <v>7</v>
      </c>
      <c r="D9903" s="4" t="s">
        <v>9</v>
      </c>
      <c r="E9903" s="4" t="s">
        <v>9</v>
      </c>
      <c r="F9903" s="4" t="s">
        <v>11</v>
      </c>
    </row>
    <row r="9904" spans="1:13">
      <c r="A9904" t="n">
        <v>88338</v>
      </c>
      <c r="B9904" s="77" t="n">
        <v>84</v>
      </c>
      <c r="C9904" s="7" t="n">
        <v>0</v>
      </c>
      <c r="D9904" s="7" t="n">
        <v>0</v>
      </c>
      <c r="E9904" s="7" t="n">
        <v>0</v>
      </c>
      <c r="F9904" s="7" t="n">
        <v>1053609165</v>
      </c>
    </row>
    <row r="9905" spans="1:8">
      <c r="A9905" t="s">
        <v>4</v>
      </c>
      <c r="B9905" s="4" t="s">
        <v>5</v>
      </c>
      <c r="C9905" s="4" t="s">
        <v>7</v>
      </c>
      <c r="D9905" s="4" t="s">
        <v>7</v>
      </c>
      <c r="E9905" s="4" t="s">
        <v>10</v>
      </c>
      <c r="F9905" s="4" t="s">
        <v>10</v>
      </c>
      <c r="G9905" s="4" t="s">
        <v>10</v>
      </c>
      <c r="H9905" s="4" t="s">
        <v>9</v>
      </c>
    </row>
    <row r="9906" spans="1:8">
      <c r="A9906" t="n">
        <v>88348</v>
      </c>
      <c r="B9906" s="55" t="n">
        <v>45</v>
      </c>
      <c r="C9906" s="7" t="n">
        <v>2</v>
      </c>
      <c r="D9906" s="7" t="n">
        <v>3</v>
      </c>
      <c r="E9906" s="7" t="n">
        <v>15.8699998855591</v>
      </c>
      <c r="F9906" s="7" t="n">
        <v>0.800000011920929</v>
      </c>
      <c r="G9906" s="7" t="n">
        <v>-40.7299995422363</v>
      </c>
      <c r="H9906" s="7" t="n">
        <v>1500</v>
      </c>
    </row>
    <row r="9907" spans="1:8">
      <c r="A9907" t="s">
        <v>4</v>
      </c>
      <c r="B9907" s="4" t="s">
        <v>5</v>
      </c>
      <c r="C9907" s="4" t="s">
        <v>7</v>
      </c>
      <c r="D9907" s="4" t="s">
        <v>7</v>
      </c>
      <c r="E9907" s="4" t="s">
        <v>10</v>
      </c>
      <c r="F9907" s="4" t="s">
        <v>10</v>
      </c>
      <c r="G9907" s="4" t="s">
        <v>10</v>
      </c>
      <c r="H9907" s="4" t="s">
        <v>9</v>
      </c>
      <c r="I9907" s="4" t="s">
        <v>7</v>
      </c>
    </row>
    <row r="9908" spans="1:8">
      <c r="A9908" t="n">
        <v>88365</v>
      </c>
      <c r="B9908" s="55" t="n">
        <v>45</v>
      </c>
      <c r="C9908" s="7" t="n">
        <v>4</v>
      </c>
      <c r="D9908" s="7" t="n">
        <v>3</v>
      </c>
      <c r="E9908" s="7" t="n">
        <v>29.1100006103516</v>
      </c>
      <c r="F9908" s="7" t="n">
        <v>239.389999389648</v>
      </c>
      <c r="G9908" s="7" t="n">
        <v>12</v>
      </c>
      <c r="H9908" s="7" t="n">
        <v>1500</v>
      </c>
      <c r="I9908" s="7" t="n">
        <v>1</v>
      </c>
    </row>
    <row r="9909" spans="1:8">
      <c r="A9909" t="s">
        <v>4</v>
      </c>
      <c r="B9909" s="4" t="s">
        <v>5</v>
      </c>
      <c r="C9909" s="4" t="s">
        <v>7</v>
      </c>
      <c r="D9909" s="4" t="s">
        <v>7</v>
      </c>
      <c r="E9909" s="4" t="s">
        <v>10</v>
      </c>
      <c r="F9909" s="4" t="s">
        <v>9</v>
      </c>
    </row>
    <row r="9910" spans="1:8">
      <c r="A9910" t="n">
        <v>88383</v>
      </c>
      <c r="B9910" s="55" t="n">
        <v>45</v>
      </c>
      <c r="C9910" s="7" t="n">
        <v>5</v>
      </c>
      <c r="D9910" s="7" t="n">
        <v>3</v>
      </c>
      <c r="E9910" s="7" t="n">
        <v>1.5</v>
      </c>
      <c r="F9910" s="7" t="n">
        <v>1500</v>
      </c>
    </row>
    <row r="9911" spans="1:8">
      <c r="A9911" t="s">
        <v>4</v>
      </c>
      <c r="B9911" s="4" t="s">
        <v>5</v>
      </c>
      <c r="C9911" s="4" t="s">
        <v>7</v>
      </c>
      <c r="D9911" s="4" t="s">
        <v>7</v>
      </c>
      <c r="E9911" s="4" t="s">
        <v>10</v>
      </c>
      <c r="F9911" s="4" t="s">
        <v>9</v>
      </c>
    </row>
    <row r="9912" spans="1:8">
      <c r="A9912" t="n">
        <v>88392</v>
      </c>
      <c r="B9912" s="55" t="n">
        <v>45</v>
      </c>
      <c r="C9912" s="7" t="n">
        <v>11</v>
      </c>
      <c r="D9912" s="7" t="n">
        <v>3</v>
      </c>
      <c r="E9912" s="7" t="n">
        <v>40</v>
      </c>
      <c r="F9912" s="7" t="n">
        <v>1500</v>
      </c>
    </row>
    <row r="9913" spans="1:8">
      <c r="A9913" t="s">
        <v>4</v>
      </c>
      <c r="B9913" s="4" t="s">
        <v>5</v>
      </c>
      <c r="C9913" s="4" t="s">
        <v>7</v>
      </c>
      <c r="D9913" s="4" t="s">
        <v>9</v>
      </c>
    </row>
    <row r="9914" spans="1:8">
      <c r="A9914" t="n">
        <v>88401</v>
      </c>
      <c r="B9914" s="55" t="n">
        <v>45</v>
      </c>
      <c r="C9914" s="7" t="n">
        <v>7</v>
      </c>
      <c r="D9914" s="7" t="n">
        <v>255</v>
      </c>
    </row>
    <row r="9915" spans="1:8">
      <c r="A9915" t="s">
        <v>4</v>
      </c>
      <c r="B9915" s="4" t="s">
        <v>5</v>
      </c>
      <c r="C9915" s="4" t="s">
        <v>7</v>
      </c>
      <c r="D9915" s="4" t="s">
        <v>9</v>
      </c>
      <c r="E9915" s="4" t="s">
        <v>9</v>
      </c>
      <c r="F9915" s="4" t="s">
        <v>11</v>
      </c>
    </row>
    <row r="9916" spans="1:8">
      <c r="A9916" t="n">
        <v>88405</v>
      </c>
      <c r="B9916" s="77" t="n">
        <v>84</v>
      </c>
      <c r="C9916" s="7" t="n">
        <v>1</v>
      </c>
      <c r="D9916" s="7" t="n">
        <v>0</v>
      </c>
      <c r="E9916" s="7" t="n">
        <v>0</v>
      </c>
      <c r="F9916" s="7" t="n">
        <v>0</v>
      </c>
    </row>
    <row r="9917" spans="1:8">
      <c r="A9917" t="s">
        <v>4</v>
      </c>
      <c r="B9917" s="4" t="s">
        <v>5</v>
      </c>
      <c r="C9917" s="4" t="s">
        <v>7</v>
      </c>
    </row>
    <row r="9918" spans="1:8">
      <c r="A9918" t="n">
        <v>88415</v>
      </c>
      <c r="B9918" s="54" t="n">
        <v>116</v>
      </c>
      <c r="C9918" s="7" t="n">
        <v>0</v>
      </c>
    </row>
    <row r="9919" spans="1:8">
      <c r="A9919" t="s">
        <v>4</v>
      </c>
      <c r="B9919" s="4" t="s">
        <v>5</v>
      </c>
      <c r="C9919" s="4" t="s">
        <v>7</v>
      </c>
      <c r="D9919" s="4" t="s">
        <v>9</v>
      </c>
    </row>
    <row r="9920" spans="1:8">
      <c r="A9920" t="n">
        <v>88417</v>
      </c>
      <c r="B9920" s="54" t="n">
        <v>116</v>
      </c>
      <c r="C9920" s="7" t="n">
        <v>2</v>
      </c>
      <c r="D9920" s="7" t="n">
        <v>1</v>
      </c>
    </row>
    <row r="9921" spans="1:9">
      <c r="A9921" t="s">
        <v>4</v>
      </c>
      <c r="B9921" s="4" t="s">
        <v>5</v>
      </c>
      <c r="C9921" s="4" t="s">
        <v>7</v>
      </c>
      <c r="D9921" s="4" t="s">
        <v>11</v>
      </c>
    </row>
    <row r="9922" spans="1:9">
      <c r="A9922" t="n">
        <v>88421</v>
      </c>
      <c r="B9922" s="54" t="n">
        <v>116</v>
      </c>
      <c r="C9922" s="7" t="n">
        <v>5</v>
      </c>
      <c r="D9922" s="7" t="n">
        <v>1077936128</v>
      </c>
    </row>
    <row r="9923" spans="1:9">
      <c r="A9923" t="s">
        <v>4</v>
      </c>
      <c r="B9923" s="4" t="s">
        <v>5</v>
      </c>
      <c r="C9923" s="4" t="s">
        <v>7</v>
      </c>
      <c r="D9923" s="4" t="s">
        <v>9</v>
      </c>
    </row>
    <row r="9924" spans="1:9">
      <c r="A9924" t="n">
        <v>88427</v>
      </c>
      <c r="B9924" s="54" t="n">
        <v>116</v>
      </c>
      <c r="C9924" s="7" t="n">
        <v>6</v>
      </c>
      <c r="D9924" s="7" t="n">
        <v>1</v>
      </c>
    </row>
    <row r="9925" spans="1:9">
      <c r="A9925" t="s">
        <v>4</v>
      </c>
      <c r="B9925" s="4" t="s">
        <v>5</v>
      </c>
      <c r="C9925" s="4" t="s">
        <v>9</v>
      </c>
    </row>
    <row r="9926" spans="1:9">
      <c r="A9926" t="n">
        <v>88431</v>
      </c>
      <c r="B9926" s="26" t="n">
        <v>16</v>
      </c>
      <c r="C9926" s="7" t="n">
        <v>300</v>
      </c>
    </row>
    <row r="9927" spans="1:9">
      <c r="A9927" t="s">
        <v>4</v>
      </c>
      <c r="B9927" s="4" t="s">
        <v>5</v>
      </c>
      <c r="C9927" s="4" t="s">
        <v>7</v>
      </c>
      <c r="D9927" s="4" t="s">
        <v>9</v>
      </c>
      <c r="E9927" s="4" t="s">
        <v>12</v>
      </c>
    </row>
    <row r="9928" spans="1:9">
      <c r="A9928" t="n">
        <v>88434</v>
      </c>
      <c r="B9928" s="30" t="n">
        <v>51</v>
      </c>
      <c r="C9928" s="7" t="n">
        <v>4</v>
      </c>
      <c r="D9928" s="7" t="n">
        <v>27</v>
      </c>
      <c r="E9928" s="7" t="s">
        <v>968</v>
      </c>
    </row>
    <row r="9929" spans="1:9">
      <c r="A9929" t="s">
        <v>4</v>
      </c>
      <c r="B9929" s="4" t="s">
        <v>5</v>
      </c>
      <c r="C9929" s="4" t="s">
        <v>9</v>
      </c>
    </row>
    <row r="9930" spans="1:9">
      <c r="A9930" t="n">
        <v>88448</v>
      </c>
      <c r="B9930" s="26" t="n">
        <v>16</v>
      </c>
      <c r="C9930" s="7" t="n">
        <v>0</v>
      </c>
    </row>
    <row r="9931" spans="1:9">
      <c r="A9931" t="s">
        <v>4</v>
      </c>
      <c r="B9931" s="4" t="s">
        <v>5</v>
      </c>
      <c r="C9931" s="4" t="s">
        <v>9</v>
      </c>
      <c r="D9931" s="4" t="s">
        <v>7</v>
      </c>
      <c r="E9931" s="4" t="s">
        <v>11</v>
      </c>
      <c r="F9931" s="4" t="s">
        <v>52</v>
      </c>
      <c r="G9931" s="4" t="s">
        <v>7</v>
      </c>
      <c r="H9931" s="4" t="s">
        <v>7</v>
      </c>
      <c r="I9931" s="4" t="s">
        <v>7</v>
      </c>
    </row>
    <row r="9932" spans="1:9">
      <c r="A9932" t="n">
        <v>88451</v>
      </c>
      <c r="B9932" s="31" t="n">
        <v>26</v>
      </c>
      <c r="C9932" s="7" t="n">
        <v>27</v>
      </c>
      <c r="D9932" s="7" t="n">
        <v>17</v>
      </c>
      <c r="E9932" s="7" t="n">
        <v>31371</v>
      </c>
      <c r="F9932" s="7" t="s">
        <v>969</v>
      </c>
      <c r="G9932" s="7" t="n">
        <v>8</v>
      </c>
      <c r="H9932" s="7" t="n">
        <v>2</v>
      </c>
      <c r="I9932" s="7" t="n">
        <v>0</v>
      </c>
    </row>
    <row r="9933" spans="1:9">
      <c r="A9933" t="s">
        <v>4</v>
      </c>
      <c r="B9933" s="4" t="s">
        <v>5</v>
      </c>
      <c r="C9933" s="4" t="s">
        <v>9</v>
      </c>
    </row>
    <row r="9934" spans="1:9">
      <c r="A9934" t="n">
        <v>88480</v>
      </c>
      <c r="B9934" s="26" t="n">
        <v>16</v>
      </c>
      <c r="C9934" s="7" t="n">
        <v>2500</v>
      </c>
    </row>
    <row r="9935" spans="1:9">
      <c r="A9935" t="s">
        <v>4</v>
      </c>
      <c r="B9935" s="4" t="s">
        <v>5</v>
      </c>
      <c r="C9935" s="4" t="s">
        <v>9</v>
      </c>
      <c r="D9935" s="4" t="s">
        <v>7</v>
      </c>
    </row>
    <row r="9936" spans="1:9">
      <c r="A9936" t="n">
        <v>88483</v>
      </c>
      <c r="B9936" s="60" t="n">
        <v>89</v>
      </c>
      <c r="C9936" s="7" t="n">
        <v>27</v>
      </c>
      <c r="D9936" s="7" t="n">
        <v>0</v>
      </c>
    </row>
    <row r="9937" spans="1:9">
      <c r="A9937" t="s">
        <v>4</v>
      </c>
      <c r="B9937" s="4" t="s">
        <v>5</v>
      </c>
      <c r="C9937" s="4" t="s">
        <v>7</v>
      </c>
      <c r="D9937" s="4" t="s">
        <v>9</v>
      </c>
      <c r="E9937" s="4" t="s">
        <v>10</v>
      </c>
    </row>
    <row r="9938" spans="1:9">
      <c r="A9938" t="n">
        <v>88487</v>
      </c>
      <c r="B9938" s="25" t="n">
        <v>58</v>
      </c>
      <c r="C9938" s="7" t="n">
        <v>0</v>
      </c>
      <c r="D9938" s="7" t="n">
        <v>1000</v>
      </c>
      <c r="E9938" s="7" t="n">
        <v>1</v>
      </c>
    </row>
    <row r="9939" spans="1:9">
      <c r="A9939" t="s">
        <v>4</v>
      </c>
      <c r="B9939" s="4" t="s">
        <v>5</v>
      </c>
      <c r="C9939" s="4" t="s">
        <v>7</v>
      </c>
      <c r="D9939" s="4" t="s">
        <v>9</v>
      </c>
    </row>
    <row r="9940" spans="1:9">
      <c r="A9940" t="n">
        <v>88495</v>
      </c>
      <c r="B9940" s="25" t="n">
        <v>58</v>
      </c>
      <c r="C9940" s="7" t="n">
        <v>255</v>
      </c>
      <c r="D9940" s="7" t="n">
        <v>0</v>
      </c>
    </row>
    <row r="9941" spans="1:9">
      <c r="A9941" t="s">
        <v>4</v>
      </c>
      <c r="B9941" s="4" t="s">
        <v>5</v>
      </c>
      <c r="C9941" s="4" t="s">
        <v>9</v>
      </c>
      <c r="D9941" s="4" t="s">
        <v>9</v>
      </c>
      <c r="E9941" s="4" t="s">
        <v>9</v>
      </c>
    </row>
    <row r="9942" spans="1:9">
      <c r="A9942" t="n">
        <v>88499</v>
      </c>
      <c r="B9942" s="63" t="n">
        <v>61</v>
      </c>
      <c r="C9942" s="7" t="n">
        <v>0</v>
      </c>
      <c r="D9942" s="7" t="n">
        <v>65533</v>
      </c>
      <c r="E9942" s="7" t="n">
        <v>1000</v>
      </c>
    </row>
    <row r="9943" spans="1:9">
      <c r="A9943" t="s">
        <v>4</v>
      </c>
      <c r="B9943" s="4" t="s">
        <v>5</v>
      </c>
      <c r="C9943" s="4" t="s">
        <v>9</v>
      </c>
      <c r="D9943" s="4" t="s">
        <v>10</v>
      </c>
      <c r="E9943" s="4" t="s">
        <v>10</v>
      </c>
      <c r="F9943" s="4" t="s">
        <v>10</v>
      </c>
      <c r="G9943" s="4" t="s">
        <v>9</v>
      </c>
      <c r="H9943" s="4" t="s">
        <v>9</v>
      </c>
    </row>
    <row r="9944" spans="1:9">
      <c r="A9944" t="n">
        <v>88506</v>
      </c>
      <c r="B9944" s="65" t="n">
        <v>60</v>
      </c>
      <c r="C9944" s="7" t="n">
        <v>0</v>
      </c>
      <c r="D9944" s="7" t="n">
        <v>35</v>
      </c>
      <c r="E9944" s="7" t="n">
        <v>0</v>
      </c>
      <c r="F9944" s="7" t="n">
        <v>0</v>
      </c>
      <c r="G9944" s="7" t="n">
        <v>0</v>
      </c>
      <c r="H9944" s="7" t="n">
        <v>0</v>
      </c>
    </row>
    <row r="9945" spans="1:9">
      <c r="A9945" t="s">
        <v>4</v>
      </c>
      <c r="B9945" s="4" t="s">
        <v>5</v>
      </c>
      <c r="C9945" s="4" t="s">
        <v>9</v>
      </c>
      <c r="D9945" s="4" t="s">
        <v>10</v>
      </c>
      <c r="E9945" s="4" t="s">
        <v>10</v>
      </c>
      <c r="F9945" s="4" t="s">
        <v>10</v>
      </c>
      <c r="G9945" s="4" t="s">
        <v>10</v>
      </c>
    </row>
    <row r="9946" spans="1:9">
      <c r="A9946" t="n">
        <v>88525</v>
      </c>
      <c r="B9946" s="42" t="n">
        <v>46</v>
      </c>
      <c r="C9946" s="7" t="n">
        <v>0</v>
      </c>
      <c r="D9946" s="7" t="n">
        <v>5.15999984741211</v>
      </c>
      <c r="E9946" s="7" t="n">
        <v>0</v>
      </c>
      <c r="F9946" s="7" t="n">
        <v>-38.0499992370605</v>
      </c>
      <c r="G9946" s="7" t="n">
        <v>328.5</v>
      </c>
    </row>
    <row r="9947" spans="1:9">
      <c r="A9947" t="s">
        <v>4</v>
      </c>
      <c r="B9947" s="4" t="s">
        <v>5</v>
      </c>
      <c r="C9947" s="4" t="s">
        <v>7</v>
      </c>
      <c r="D9947" s="4" t="s">
        <v>9</v>
      </c>
      <c r="E9947" s="4" t="s">
        <v>12</v>
      </c>
      <c r="F9947" s="4" t="s">
        <v>12</v>
      </c>
      <c r="G9947" s="4" t="s">
        <v>12</v>
      </c>
      <c r="H9947" s="4" t="s">
        <v>12</v>
      </c>
    </row>
    <row r="9948" spans="1:9">
      <c r="A9948" t="n">
        <v>88544</v>
      </c>
      <c r="B9948" s="30" t="n">
        <v>51</v>
      </c>
      <c r="C9948" s="7" t="n">
        <v>3</v>
      </c>
      <c r="D9948" s="7" t="n">
        <v>0</v>
      </c>
      <c r="E9948" s="7" t="s">
        <v>243</v>
      </c>
      <c r="F9948" s="7" t="s">
        <v>760</v>
      </c>
      <c r="G9948" s="7" t="s">
        <v>245</v>
      </c>
      <c r="H9948" s="7" t="s">
        <v>246</v>
      </c>
    </row>
    <row r="9949" spans="1:9">
      <c r="A9949" t="s">
        <v>4</v>
      </c>
      <c r="B9949" s="4" t="s">
        <v>5</v>
      </c>
      <c r="C9949" s="4" t="s">
        <v>9</v>
      </c>
    </row>
    <row r="9950" spans="1:9">
      <c r="A9950" t="n">
        <v>88565</v>
      </c>
      <c r="B9950" s="26" t="n">
        <v>16</v>
      </c>
      <c r="C9950" s="7" t="n">
        <v>1500</v>
      </c>
    </row>
    <row r="9951" spans="1:9">
      <c r="A9951" t="s">
        <v>4</v>
      </c>
      <c r="B9951" s="4" t="s">
        <v>5</v>
      </c>
      <c r="C9951" s="4" t="s">
        <v>7</v>
      </c>
      <c r="D9951" s="4" t="s">
        <v>7</v>
      </c>
      <c r="E9951" s="4" t="s">
        <v>10</v>
      </c>
      <c r="F9951" s="4" t="s">
        <v>10</v>
      </c>
      <c r="G9951" s="4" t="s">
        <v>10</v>
      </c>
      <c r="H9951" s="4" t="s">
        <v>9</v>
      </c>
    </row>
    <row r="9952" spans="1:9">
      <c r="A9952" t="n">
        <v>88568</v>
      </c>
      <c r="B9952" s="55" t="n">
        <v>45</v>
      </c>
      <c r="C9952" s="7" t="n">
        <v>2</v>
      </c>
      <c r="D9952" s="7" t="n">
        <v>3</v>
      </c>
      <c r="E9952" s="7" t="n">
        <v>5.44000005722046</v>
      </c>
      <c r="F9952" s="7" t="n">
        <v>1.39999997615814</v>
      </c>
      <c r="G9952" s="7" t="n">
        <v>-37.9199981689453</v>
      </c>
      <c r="H9952" s="7" t="n">
        <v>0</v>
      </c>
    </row>
    <row r="9953" spans="1:8">
      <c r="A9953" t="s">
        <v>4</v>
      </c>
      <c r="B9953" s="4" t="s">
        <v>5</v>
      </c>
      <c r="C9953" s="4" t="s">
        <v>7</v>
      </c>
      <c r="D9953" s="4" t="s">
        <v>7</v>
      </c>
      <c r="E9953" s="4" t="s">
        <v>10</v>
      </c>
      <c r="F9953" s="4" t="s">
        <v>10</v>
      </c>
      <c r="G9953" s="4" t="s">
        <v>10</v>
      </c>
      <c r="H9953" s="4" t="s">
        <v>9</v>
      </c>
      <c r="I9953" s="4" t="s">
        <v>7</v>
      </c>
    </row>
    <row r="9954" spans="1:8">
      <c r="A9954" t="n">
        <v>88585</v>
      </c>
      <c r="B9954" s="55" t="n">
        <v>45</v>
      </c>
      <c r="C9954" s="7" t="n">
        <v>4</v>
      </c>
      <c r="D9954" s="7" t="n">
        <v>3</v>
      </c>
      <c r="E9954" s="7" t="n">
        <v>1.82000005245209</v>
      </c>
      <c r="F9954" s="7" t="n">
        <v>330.890014648438</v>
      </c>
      <c r="G9954" s="7" t="n">
        <v>0</v>
      </c>
      <c r="H9954" s="7" t="n">
        <v>0</v>
      </c>
      <c r="I9954" s="7" t="n">
        <v>1</v>
      </c>
    </row>
    <row r="9955" spans="1:8">
      <c r="A9955" t="s">
        <v>4</v>
      </c>
      <c r="B9955" s="4" t="s">
        <v>5</v>
      </c>
      <c r="C9955" s="4" t="s">
        <v>7</v>
      </c>
      <c r="D9955" s="4" t="s">
        <v>7</v>
      </c>
      <c r="E9955" s="4" t="s">
        <v>10</v>
      </c>
      <c r="F9955" s="4" t="s">
        <v>9</v>
      </c>
    </row>
    <row r="9956" spans="1:8">
      <c r="A9956" t="n">
        <v>88603</v>
      </c>
      <c r="B9956" s="55" t="n">
        <v>45</v>
      </c>
      <c r="C9956" s="7" t="n">
        <v>5</v>
      </c>
      <c r="D9956" s="7" t="n">
        <v>3</v>
      </c>
      <c r="E9956" s="7" t="n">
        <v>1.70000004768372</v>
      </c>
      <c r="F9956" s="7" t="n">
        <v>0</v>
      </c>
    </row>
    <row r="9957" spans="1:8">
      <c r="A9957" t="s">
        <v>4</v>
      </c>
      <c r="B9957" s="4" t="s">
        <v>5</v>
      </c>
      <c r="C9957" s="4" t="s">
        <v>7</v>
      </c>
      <c r="D9957" s="4" t="s">
        <v>7</v>
      </c>
      <c r="E9957" s="4" t="s">
        <v>10</v>
      </c>
      <c r="F9957" s="4" t="s">
        <v>9</v>
      </c>
    </row>
    <row r="9958" spans="1:8">
      <c r="A9958" t="n">
        <v>88612</v>
      </c>
      <c r="B9958" s="55" t="n">
        <v>45</v>
      </c>
      <c r="C9958" s="7" t="n">
        <v>5</v>
      </c>
      <c r="D9958" s="7" t="n">
        <v>3</v>
      </c>
      <c r="E9958" s="7" t="n">
        <v>1.79999995231628</v>
      </c>
      <c r="F9958" s="7" t="n">
        <v>2000</v>
      </c>
    </row>
    <row r="9959" spans="1:8">
      <c r="A9959" t="s">
        <v>4</v>
      </c>
      <c r="B9959" s="4" t="s">
        <v>5</v>
      </c>
      <c r="C9959" s="4" t="s">
        <v>7</v>
      </c>
      <c r="D9959" s="4" t="s">
        <v>7</v>
      </c>
      <c r="E9959" s="4" t="s">
        <v>10</v>
      </c>
      <c r="F9959" s="4" t="s">
        <v>9</v>
      </c>
    </row>
    <row r="9960" spans="1:8">
      <c r="A9960" t="n">
        <v>88621</v>
      </c>
      <c r="B9960" s="55" t="n">
        <v>45</v>
      </c>
      <c r="C9960" s="7" t="n">
        <v>11</v>
      </c>
      <c r="D9960" s="7" t="n">
        <v>3</v>
      </c>
      <c r="E9960" s="7" t="n">
        <v>40</v>
      </c>
      <c r="F9960" s="7" t="n">
        <v>0</v>
      </c>
    </row>
    <row r="9961" spans="1:8">
      <c r="A9961" t="s">
        <v>4</v>
      </c>
      <c r="B9961" s="4" t="s">
        <v>5</v>
      </c>
      <c r="C9961" s="4" t="s">
        <v>7</v>
      </c>
    </row>
    <row r="9962" spans="1:8">
      <c r="A9962" t="n">
        <v>88630</v>
      </c>
      <c r="B9962" s="54" t="n">
        <v>116</v>
      </c>
      <c r="C9962" s="7" t="n">
        <v>0</v>
      </c>
    </row>
    <row r="9963" spans="1:8">
      <c r="A9963" t="s">
        <v>4</v>
      </c>
      <c r="B9963" s="4" t="s">
        <v>5</v>
      </c>
      <c r="C9963" s="4" t="s">
        <v>7</v>
      </c>
      <c r="D9963" s="4" t="s">
        <v>9</v>
      </c>
    </row>
    <row r="9964" spans="1:8">
      <c r="A9964" t="n">
        <v>88632</v>
      </c>
      <c r="B9964" s="54" t="n">
        <v>116</v>
      </c>
      <c r="C9964" s="7" t="n">
        <v>2</v>
      </c>
      <c r="D9964" s="7" t="n">
        <v>1</v>
      </c>
    </row>
    <row r="9965" spans="1:8">
      <c r="A9965" t="s">
        <v>4</v>
      </c>
      <c r="B9965" s="4" t="s">
        <v>5</v>
      </c>
      <c r="C9965" s="4" t="s">
        <v>7</v>
      </c>
      <c r="D9965" s="4" t="s">
        <v>11</v>
      </c>
    </row>
    <row r="9966" spans="1:8">
      <c r="A9966" t="n">
        <v>88636</v>
      </c>
      <c r="B9966" s="54" t="n">
        <v>116</v>
      </c>
      <c r="C9966" s="7" t="n">
        <v>5</v>
      </c>
      <c r="D9966" s="7" t="n">
        <v>1106247680</v>
      </c>
    </row>
    <row r="9967" spans="1:8">
      <c r="A9967" t="s">
        <v>4</v>
      </c>
      <c r="B9967" s="4" t="s">
        <v>5</v>
      </c>
      <c r="C9967" s="4" t="s">
        <v>7</v>
      </c>
      <c r="D9967" s="4" t="s">
        <v>9</v>
      </c>
    </row>
    <row r="9968" spans="1:8">
      <c r="A9968" t="n">
        <v>88642</v>
      </c>
      <c r="B9968" s="54" t="n">
        <v>116</v>
      </c>
      <c r="C9968" s="7" t="n">
        <v>6</v>
      </c>
      <c r="D9968" s="7" t="n">
        <v>1</v>
      </c>
    </row>
    <row r="9969" spans="1:9">
      <c r="A9969" t="s">
        <v>4</v>
      </c>
      <c r="B9969" s="4" t="s">
        <v>5</v>
      </c>
      <c r="C9969" s="4" t="s">
        <v>7</v>
      </c>
      <c r="D9969" s="4" t="s">
        <v>7</v>
      </c>
    </row>
    <row r="9970" spans="1:9">
      <c r="A9970" t="n">
        <v>88646</v>
      </c>
      <c r="B9970" s="13" t="n">
        <v>49</v>
      </c>
      <c r="C9970" s="7" t="n">
        <v>2</v>
      </c>
      <c r="D9970" s="7" t="n">
        <v>0</v>
      </c>
    </row>
    <row r="9971" spans="1:9">
      <c r="A9971" t="s">
        <v>4</v>
      </c>
      <c r="B9971" s="4" t="s">
        <v>5</v>
      </c>
      <c r="C9971" s="4" t="s">
        <v>7</v>
      </c>
      <c r="D9971" s="4" t="s">
        <v>9</v>
      </c>
      <c r="E9971" s="4" t="s">
        <v>11</v>
      </c>
      <c r="F9971" s="4" t="s">
        <v>9</v>
      </c>
      <c r="G9971" s="4" t="s">
        <v>11</v>
      </c>
      <c r="H9971" s="4" t="s">
        <v>7</v>
      </c>
    </row>
    <row r="9972" spans="1:9">
      <c r="A9972" t="n">
        <v>88649</v>
      </c>
      <c r="B9972" s="13" t="n">
        <v>49</v>
      </c>
      <c r="C9972" s="7" t="n">
        <v>0</v>
      </c>
      <c r="D9972" s="7" t="n">
        <v>305</v>
      </c>
      <c r="E9972" s="7" t="n">
        <v>1065353216</v>
      </c>
      <c r="F9972" s="7" t="n">
        <v>0</v>
      </c>
      <c r="G9972" s="7" t="n">
        <v>0</v>
      </c>
      <c r="H9972" s="7" t="n">
        <v>0</v>
      </c>
    </row>
    <row r="9973" spans="1:9">
      <c r="A9973" t="s">
        <v>4</v>
      </c>
      <c r="B9973" s="4" t="s">
        <v>5</v>
      </c>
      <c r="C9973" s="4" t="s">
        <v>7</v>
      </c>
      <c r="D9973" s="4" t="s">
        <v>9</v>
      </c>
      <c r="E9973" s="4" t="s">
        <v>10</v>
      </c>
    </row>
    <row r="9974" spans="1:9">
      <c r="A9974" t="n">
        <v>88664</v>
      </c>
      <c r="B9974" s="25" t="n">
        <v>58</v>
      </c>
      <c r="C9974" s="7" t="n">
        <v>100</v>
      </c>
      <c r="D9974" s="7" t="n">
        <v>1000</v>
      </c>
      <c r="E9974" s="7" t="n">
        <v>1</v>
      </c>
    </row>
    <row r="9975" spans="1:9">
      <c r="A9975" t="s">
        <v>4</v>
      </c>
      <c r="B9975" s="4" t="s">
        <v>5</v>
      </c>
      <c r="C9975" s="4" t="s">
        <v>7</v>
      </c>
      <c r="D9975" s="4" t="s">
        <v>9</v>
      </c>
    </row>
    <row r="9976" spans="1:9">
      <c r="A9976" t="n">
        <v>88672</v>
      </c>
      <c r="B9976" s="25" t="n">
        <v>58</v>
      </c>
      <c r="C9976" s="7" t="n">
        <v>255</v>
      </c>
      <c r="D9976" s="7" t="n">
        <v>0</v>
      </c>
    </row>
    <row r="9977" spans="1:9">
      <c r="A9977" t="s">
        <v>4</v>
      </c>
      <c r="B9977" s="4" t="s">
        <v>5</v>
      </c>
      <c r="C9977" s="4" t="s">
        <v>7</v>
      </c>
      <c r="D9977" s="4" t="s">
        <v>9</v>
      </c>
    </row>
    <row r="9978" spans="1:9">
      <c r="A9978" t="n">
        <v>88676</v>
      </c>
      <c r="B9978" s="55" t="n">
        <v>45</v>
      </c>
      <c r="C9978" s="7" t="n">
        <v>7</v>
      </c>
      <c r="D9978" s="7" t="n">
        <v>255</v>
      </c>
    </row>
    <row r="9979" spans="1:9">
      <c r="A9979" t="s">
        <v>4</v>
      </c>
      <c r="B9979" s="4" t="s">
        <v>5</v>
      </c>
      <c r="C9979" s="4" t="s">
        <v>7</v>
      </c>
      <c r="D9979" s="4" t="s">
        <v>9</v>
      </c>
      <c r="E9979" s="4" t="s">
        <v>12</v>
      </c>
    </row>
    <row r="9980" spans="1:9">
      <c r="A9980" t="n">
        <v>88680</v>
      </c>
      <c r="B9980" s="30" t="n">
        <v>51</v>
      </c>
      <c r="C9980" s="7" t="n">
        <v>4</v>
      </c>
      <c r="D9980" s="7" t="n">
        <v>0</v>
      </c>
      <c r="E9980" s="7" t="s">
        <v>67</v>
      </c>
    </row>
    <row r="9981" spans="1:9">
      <c r="A9981" t="s">
        <v>4</v>
      </c>
      <c r="B9981" s="4" t="s">
        <v>5</v>
      </c>
      <c r="C9981" s="4" t="s">
        <v>9</v>
      </c>
    </row>
    <row r="9982" spans="1:9">
      <c r="A9982" t="n">
        <v>88695</v>
      </c>
      <c r="B9982" s="26" t="n">
        <v>16</v>
      </c>
      <c r="C9982" s="7" t="n">
        <v>0</v>
      </c>
    </row>
    <row r="9983" spans="1:9">
      <c r="A9983" t="s">
        <v>4</v>
      </c>
      <c r="B9983" s="4" t="s">
        <v>5</v>
      </c>
      <c r="C9983" s="4" t="s">
        <v>9</v>
      </c>
      <c r="D9983" s="4" t="s">
        <v>7</v>
      </c>
      <c r="E9983" s="4" t="s">
        <v>11</v>
      </c>
      <c r="F9983" s="4" t="s">
        <v>52</v>
      </c>
      <c r="G9983" s="4" t="s">
        <v>7</v>
      </c>
      <c r="H9983" s="4" t="s">
        <v>7</v>
      </c>
      <c r="I9983" s="4" t="s">
        <v>7</v>
      </c>
      <c r="J9983" s="4" t="s">
        <v>11</v>
      </c>
      <c r="K9983" s="4" t="s">
        <v>52</v>
      </c>
      <c r="L9983" s="4" t="s">
        <v>7</v>
      </c>
      <c r="M9983" s="4" t="s">
        <v>7</v>
      </c>
    </row>
    <row r="9984" spans="1:9">
      <c r="A9984" t="n">
        <v>88698</v>
      </c>
      <c r="B9984" s="31" t="n">
        <v>26</v>
      </c>
      <c r="C9984" s="7" t="n">
        <v>0</v>
      </c>
      <c r="D9984" s="7" t="n">
        <v>17</v>
      </c>
      <c r="E9984" s="7" t="n">
        <v>62169</v>
      </c>
      <c r="F9984" s="7" t="s">
        <v>970</v>
      </c>
      <c r="G9984" s="7" t="n">
        <v>2</v>
      </c>
      <c r="H9984" s="7" t="n">
        <v>3</v>
      </c>
      <c r="I9984" s="7" t="n">
        <v>17</v>
      </c>
      <c r="J9984" s="7" t="n">
        <v>62170</v>
      </c>
      <c r="K9984" s="7" t="s">
        <v>971</v>
      </c>
      <c r="L9984" s="7" t="n">
        <v>2</v>
      </c>
      <c r="M9984" s="7" t="n">
        <v>0</v>
      </c>
    </row>
    <row r="9985" spans="1:13">
      <c r="A9985" t="s">
        <v>4</v>
      </c>
      <c r="B9985" s="4" t="s">
        <v>5</v>
      </c>
    </row>
    <row r="9986" spans="1:13">
      <c r="A9986" t="n">
        <v>88780</v>
      </c>
      <c r="B9986" s="32" t="n">
        <v>28</v>
      </c>
    </row>
    <row r="9987" spans="1:13">
      <c r="A9987" t="s">
        <v>4</v>
      </c>
      <c r="B9987" s="4" t="s">
        <v>5</v>
      </c>
      <c r="C9987" s="4" t="s">
        <v>9</v>
      </c>
      <c r="D9987" s="4" t="s">
        <v>7</v>
      </c>
      <c r="E9987" s="4" t="s">
        <v>7</v>
      </c>
      <c r="F9987" s="4" t="s">
        <v>12</v>
      </c>
    </row>
    <row r="9988" spans="1:13">
      <c r="A9988" t="n">
        <v>88781</v>
      </c>
      <c r="B9988" s="48" t="n">
        <v>47</v>
      </c>
      <c r="C9988" s="7" t="n">
        <v>0</v>
      </c>
      <c r="D9988" s="7" t="n">
        <v>0</v>
      </c>
      <c r="E9988" s="7" t="n">
        <v>0</v>
      </c>
      <c r="F9988" s="7" t="s">
        <v>624</v>
      </c>
    </row>
    <row r="9989" spans="1:13">
      <c r="A9989" t="s">
        <v>4</v>
      </c>
      <c r="B9989" s="4" t="s">
        <v>5</v>
      </c>
      <c r="C9989" s="4" t="s">
        <v>7</v>
      </c>
      <c r="D9989" s="4" t="s">
        <v>9</v>
      </c>
      <c r="E9989" s="4" t="s">
        <v>12</v>
      </c>
      <c r="F9989" s="4" t="s">
        <v>12</v>
      </c>
      <c r="G9989" s="4" t="s">
        <v>12</v>
      </c>
      <c r="H9989" s="4" t="s">
        <v>12</v>
      </c>
    </row>
    <row r="9990" spans="1:13">
      <c r="A9990" t="n">
        <v>88798</v>
      </c>
      <c r="B9990" s="30" t="n">
        <v>51</v>
      </c>
      <c r="C9990" s="7" t="n">
        <v>3</v>
      </c>
      <c r="D9990" s="7" t="n">
        <v>0</v>
      </c>
      <c r="E9990" s="7" t="s">
        <v>266</v>
      </c>
      <c r="F9990" s="7" t="s">
        <v>246</v>
      </c>
      <c r="G9990" s="7" t="s">
        <v>245</v>
      </c>
      <c r="H9990" s="7" t="s">
        <v>246</v>
      </c>
    </row>
    <row r="9991" spans="1:13">
      <c r="A9991" t="s">
        <v>4</v>
      </c>
      <c r="B9991" s="4" t="s">
        <v>5</v>
      </c>
      <c r="C9991" s="4" t="s">
        <v>9</v>
      </c>
      <c r="D9991" s="4" t="s">
        <v>10</v>
      </c>
      <c r="E9991" s="4" t="s">
        <v>10</v>
      </c>
      <c r="F9991" s="4" t="s">
        <v>10</v>
      </c>
      <c r="G9991" s="4" t="s">
        <v>9</v>
      </c>
      <c r="H9991" s="4" t="s">
        <v>9</v>
      </c>
    </row>
    <row r="9992" spans="1:13">
      <c r="A9992" t="n">
        <v>88811</v>
      </c>
      <c r="B9992" s="65" t="n">
        <v>60</v>
      </c>
      <c r="C9992" s="7" t="n">
        <v>0</v>
      </c>
      <c r="D9992" s="7" t="n">
        <v>0</v>
      </c>
      <c r="E9992" s="7" t="n">
        <v>0</v>
      </c>
      <c r="F9992" s="7" t="n">
        <v>0</v>
      </c>
      <c r="G9992" s="7" t="n">
        <v>2000</v>
      </c>
      <c r="H9992" s="7" t="n">
        <v>0</v>
      </c>
    </row>
    <row r="9993" spans="1:13">
      <c r="A9993" t="s">
        <v>4</v>
      </c>
      <c r="B9993" s="4" t="s">
        <v>5</v>
      </c>
      <c r="C9993" s="4" t="s">
        <v>9</v>
      </c>
    </row>
    <row r="9994" spans="1:13">
      <c r="A9994" t="n">
        <v>88830</v>
      </c>
      <c r="B9994" s="26" t="n">
        <v>16</v>
      </c>
      <c r="C9994" s="7" t="n">
        <v>500</v>
      </c>
    </row>
    <row r="9995" spans="1:13">
      <c r="A9995" t="s">
        <v>4</v>
      </c>
      <c r="B9995" s="4" t="s">
        <v>5</v>
      </c>
      <c r="C9995" s="4" t="s">
        <v>9</v>
      </c>
      <c r="D9995" s="4" t="s">
        <v>7</v>
      </c>
      <c r="E9995" s="4" t="s">
        <v>10</v>
      </c>
      <c r="F9995" s="4" t="s">
        <v>9</v>
      </c>
    </row>
    <row r="9996" spans="1:13">
      <c r="A9996" t="n">
        <v>88833</v>
      </c>
      <c r="B9996" s="47" t="n">
        <v>59</v>
      </c>
      <c r="C9996" s="7" t="n">
        <v>0</v>
      </c>
      <c r="D9996" s="7" t="n">
        <v>8</v>
      </c>
      <c r="E9996" s="7" t="n">
        <v>0.150000005960464</v>
      </c>
      <c r="F9996" s="7" t="n">
        <v>0</v>
      </c>
    </row>
    <row r="9997" spans="1:13">
      <c r="A9997" t="s">
        <v>4</v>
      </c>
      <c r="B9997" s="4" t="s">
        <v>5</v>
      </c>
      <c r="C9997" s="4" t="s">
        <v>9</v>
      </c>
    </row>
    <row r="9998" spans="1:13">
      <c r="A9998" t="n">
        <v>88843</v>
      </c>
      <c r="B9998" s="26" t="n">
        <v>16</v>
      </c>
      <c r="C9998" s="7" t="n">
        <v>2000</v>
      </c>
    </row>
    <row r="9999" spans="1:13">
      <c r="A9999" t="s">
        <v>4</v>
      </c>
      <c r="B9999" s="4" t="s">
        <v>5</v>
      </c>
      <c r="C9999" s="4" t="s">
        <v>9</v>
      </c>
      <c r="D9999" s="4" t="s">
        <v>7</v>
      </c>
      <c r="E9999" s="4" t="s">
        <v>10</v>
      </c>
      <c r="F9999" s="4" t="s">
        <v>9</v>
      </c>
    </row>
    <row r="10000" spans="1:13">
      <c r="A10000" t="n">
        <v>88846</v>
      </c>
      <c r="B10000" s="47" t="n">
        <v>59</v>
      </c>
      <c r="C10000" s="7" t="n">
        <v>0</v>
      </c>
      <c r="D10000" s="7" t="n">
        <v>255</v>
      </c>
      <c r="E10000" s="7" t="n">
        <v>0</v>
      </c>
      <c r="F10000" s="7" t="n">
        <v>0</v>
      </c>
    </row>
    <row r="10001" spans="1:8">
      <c r="A10001" t="s">
        <v>4</v>
      </c>
      <c r="B10001" s="4" t="s">
        <v>5</v>
      </c>
      <c r="C10001" s="4" t="s">
        <v>9</v>
      </c>
    </row>
    <row r="10002" spans="1:8">
      <c r="A10002" t="n">
        <v>88856</v>
      </c>
      <c r="B10002" s="26" t="n">
        <v>16</v>
      </c>
      <c r="C10002" s="7" t="n">
        <v>300</v>
      </c>
    </row>
    <row r="10003" spans="1:8">
      <c r="A10003" t="s">
        <v>4</v>
      </c>
      <c r="B10003" s="4" t="s">
        <v>5</v>
      </c>
      <c r="C10003" s="4" t="s">
        <v>7</v>
      </c>
      <c r="D10003" s="4" t="s">
        <v>9</v>
      </c>
      <c r="E10003" s="4" t="s">
        <v>12</v>
      </c>
    </row>
    <row r="10004" spans="1:8">
      <c r="A10004" t="n">
        <v>88859</v>
      </c>
      <c r="B10004" s="30" t="n">
        <v>51</v>
      </c>
      <c r="C10004" s="7" t="n">
        <v>4</v>
      </c>
      <c r="D10004" s="7" t="n">
        <v>0</v>
      </c>
      <c r="E10004" s="7" t="s">
        <v>67</v>
      </c>
    </row>
    <row r="10005" spans="1:8">
      <c r="A10005" t="s">
        <v>4</v>
      </c>
      <c r="B10005" s="4" t="s">
        <v>5</v>
      </c>
      <c r="C10005" s="4" t="s">
        <v>9</v>
      </c>
    </row>
    <row r="10006" spans="1:8">
      <c r="A10006" t="n">
        <v>88874</v>
      </c>
      <c r="B10006" s="26" t="n">
        <v>16</v>
      </c>
      <c r="C10006" s="7" t="n">
        <v>0</v>
      </c>
    </row>
    <row r="10007" spans="1:8">
      <c r="A10007" t="s">
        <v>4</v>
      </c>
      <c r="B10007" s="4" t="s">
        <v>5</v>
      </c>
      <c r="C10007" s="4" t="s">
        <v>9</v>
      </c>
      <c r="D10007" s="4" t="s">
        <v>7</v>
      </c>
      <c r="E10007" s="4" t="s">
        <v>11</v>
      </c>
      <c r="F10007" s="4" t="s">
        <v>52</v>
      </c>
      <c r="G10007" s="4" t="s">
        <v>7</v>
      </c>
      <c r="H10007" s="4" t="s">
        <v>7</v>
      </c>
      <c r="I10007" s="4" t="s">
        <v>7</v>
      </c>
      <c r="J10007" s="4" t="s">
        <v>11</v>
      </c>
      <c r="K10007" s="4" t="s">
        <v>52</v>
      </c>
      <c r="L10007" s="4" t="s">
        <v>7</v>
      </c>
      <c r="M10007" s="4" t="s">
        <v>7</v>
      </c>
      <c r="N10007" s="4" t="s">
        <v>7</v>
      </c>
      <c r="O10007" s="4" t="s">
        <v>11</v>
      </c>
      <c r="P10007" s="4" t="s">
        <v>52</v>
      </c>
      <c r="Q10007" s="4" t="s">
        <v>7</v>
      </c>
      <c r="R10007" s="4" t="s">
        <v>7</v>
      </c>
    </row>
    <row r="10008" spans="1:8">
      <c r="A10008" t="n">
        <v>88877</v>
      </c>
      <c r="B10008" s="31" t="n">
        <v>26</v>
      </c>
      <c r="C10008" s="7" t="n">
        <v>0</v>
      </c>
      <c r="D10008" s="7" t="n">
        <v>17</v>
      </c>
      <c r="E10008" s="7" t="n">
        <v>62171</v>
      </c>
      <c r="F10008" s="7" t="s">
        <v>972</v>
      </c>
      <c r="G10008" s="7" t="n">
        <v>2</v>
      </c>
      <c r="H10008" s="7" t="n">
        <v>3</v>
      </c>
      <c r="I10008" s="7" t="n">
        <v>17</v>
      </c>
      <c r="J10008" s="7" t="n">
        <v>62172</v>
      </c>
      <c r="K10008" s="7" t="s">
        <v>973</v>
      </c>
      <c r="L10008" s="7" t="n">
        <v>2</v>
      </c>
      <c r="M10008" s="7" t="n">
        <v>3</v>
      </c>
      <c r="N10008" s="7" t="n">
        <v>17</v>
      </c>
      <c r="O10008" s="7" t="n">
        <v>62173</v>
      </c>
      <c r="P10008" s="7" t="s">
        <v>974</v>
      </c>
      <c r="Q10008" s="7" t="n">
        <v>2</v>
      </c>
      <c r="R10008" s="7" t="n">
        <v>0</v>
      </c>
    </row>
    <row r="10009" spans="1:8">
      <c r="A10009" t="s">
        <v>4</v>
      </c>
      <c r="B10009" s="4" t="s">
        <v>5</v>
      </c>
    </row>
    <row r="10010" spans="1:8">
      <c r="A10010" t="n">
        <v>89153</v>
      </c>
      <c r="B10010" s="32" t="n">
        <v>28</v>
      </c>
    </row>
    <row r="10011" spans="1:8">
      <c r="A10011" t="s">
        <v>4</v>
      </c>
      <c r="B10011" s="4" t="s">
        <v>5</v>
      </c>
      <c r="C10011" s="4" t="s">
        <v>14</v>
      </c>
    </row>
    <row r="10012" spans="1:8">
      <c r="A10012" t="n">
        <v>89154</v>
      </c>
      <c r="B10012" s="19" t="n">
        <v>3</v>
      </c>
      <c r="C10012" s="11" t="n">
        <f t="normal" ca="1">A10014</f>
        <v>0</v>
      </c>
    </row>
    <row r="10013" spans="1:8">
      <c r="A10013" t="s">
        <v>4</v>
      </c>
      <c r="B10013" s="4" t="s">
        <v>5</v>
      </c>
      <c r="C10013" s="4" t="s">
        <v>7</v>
      </c>
      <c r="D10013" s="4" t="s">
        <v>9</v>
      </c>
      <c r="E10013" s="4" t="s">
        <v>10</v>
      </c>
    </row>
    <row r="10014" spans="1:8">
      <c r="A10014" t="n">
        <v>89159</v>
      </c>
      <c r="B10014" s="25" t="n">
        <v>58</v>
      </c>
      <c r="C10014" s="7" t="n">
        <v>0</v>
      </c>
      <c r="D10014" s="7" t="n">
        <v>1000</v>
      </c>
      <c r="E10014" s="7" t="n">
        <v>1</v>
      </c>
    </row>
    <row r="10015" spans="1:8">
      <c r="A10015" t="s">
        <v>4</v>
      </c>
      <c r="B10015" s="4" t="s">
        <v>5</v>
      </c>
      <c r="C10015" s="4" t="s">
        <v>7</v>
      </c>
      <c r="D10015" s="4" t="s">
        <v>9</v>
      </c>
    </row>
    <row r="10016" spans="1:8">
      <c r="A10016" t="n">
        <v>89167</v>
      </c>
      <c r="B10016" s="25" t="n">
        <v>58</v>
      </c>
      <c r="C10016" s="7" t="n">
        <v>255</v>
      </c>
      <c r="D10016" s="7" t="n">
        <v>0</v>
      </c>
    </row>
    <row r="10017" spans="1:18">
      <c r="A10017" t="s">
        <v>4</v>
      </c>
      <c r="B10017" s="4" t="s">
        <v>5</v>
      </c>
      <c r="C10017" s="4" t="s">
        <v>12</v>
      </c>
      <c r="D10017" s="4" t="s">
        <v>12</v>
      </c>
    </row>
    <row r="10018" spans="1:18">
      <c r="A10018" t="n">
        <v>89171</v>
      </c>
      <c r="B10018" s="61" t="n">
        <v>70</v>
      </c>
      <c r="C10018" s="7" t="s">
        <v>36</v>
      </c>
      <c r="D10018" s="7" t="s">
        <v>290</v>
      </c>
    </row>
    <row r="10019" spans="1:18">
      <c r="A10019" t="s">
        <v>4</v>
      </c>
      <c r="B10019" s="4" t="s">
        <v>5</v>
      </c>
      <c r="C10019" s="4" t="s">
        <v>7</v>
      </c>
    </row>
    <row r="10020" spans="1:18">
      <c r="A10020" t="n">
        <v>89184</v>
      </c>
      <c r="B10020" s="72" t="n">
        <v>78</v>
      </c>
      <c r="C10020" s="7" t="n">
        <v>255</v>
      </c>
    </row>
    <row r="10021" spans="1:18">
      <c r="A10021" t="s">
        <v>4</v>
      </c>
      <c r="B10021" s="4" t="s">
        <v>5</v>
      </c>
      <c r="C10021" s="4" t="s">
        <v>7</v>
      </c>
      <c r="D10021" s="4" t="s">
        <v>7</v>
      </c>
      <c r="E10021" s="4" t="s">
        <v>7</v>
      </c>
      <c r="F10021" s="4" t="s">
        <v>11</v>
      </c>
      <c r="G10021" s="4" t="s">
        <v>7</v>
      </c>
      <c r="H10021" s="4" t="s">
        <v>7</v>
      </c>
      <c r="I10021" s="4" t="s">
        <v>14</v>
      </c>
    </row>
    <row r="10022" spans="1:18">
      <c r="A10022" t="n">
        <v>89186</v>
      </c>
      <c r="B10022" s="10" t="n">
        <v>5</v>
      </c>
      <c r="C10022" s="7" t="n">
        <v>35</v>
      </c>
      <c r="D10022" s="7" t="n">
        <v>0</v>
      </c>
      <c r="E10022" s="7" t="n">
        <v>0</v>
      </c>
      <c r="F10022" s="7" t="n">
        <v>1</v>
      </c>
      <c r="G10022" s="7" t="n">
        <v>2</v>
      </c>
      <c r="H10022" s="7" t="n">
        <v>1</v>
      </c>
      <c r="I10022" s="11" t="n">
        <f t="normal" ca="1">A10032</f>
        <v>0</v>
      </c>
    </row>
    <row r="10023" spans="1:18">
      <c r="A10023" t="s">
        <v>4</v>
      </c>
      <c r="B10023" s="4" t="s">
        <v>5</v>
      </c>
      <c r="C10023" s="4" t="s">
        <v>9</v>
      </c>
    </row>
    <row r="10024" spans="1:18">
      <c r="A10024" t="n">
        <v>89200</v>
      </c>
      <c r="B10024" s="33" t="n">
        <v>12</v>
      </c>
      <c r="C10024" s="7" t="n">
        <v>8972</v>
      </c>
    </row>
    <row r="10025" spans="1:18">
      <c r="A10025" t="s">
        <v>4</v>
      </c>
      <c r="B10025" s="4" t="s">
        <v>5</v>
      </c>
      <c r="C10025" s="4" t="s">
        <v>7</v>
      </c>
      <c r="D10025" s="4" t="s">
        <v>12</v>
      </c>
    </row>
    <row r="10026" spans="1:18">
      <c r="A10026" t="n">
        <v>89203</v>
      </c>
      <c r="B10026" s="14" t="n">
        <v>2</v>
      </c>
      <c r="C10026" s="7" t="n">
        <v>11</v>
      </c>
      <c r="D10026" s="7" t="s">
        <v>599</v>
      </c>
    </row>
    <row r="10027" spans="1:18">
      <c r="A10027" t="s">
        <v>4</v>
      </c>
      <c r="B10027" s="4" t="s">
        <v>5</v>
      </c>
      <c r="C10027" s="4" t="s">
        <v>9</v>
      </c>
      <c r="D10027" s="4" t="s">
        <v>7</v>
      </c>
      <c r="E10027" s="4" t="s">
        <v>9</v>
      </c>
    </row>
    <row r="10028" spans="1:18">
      <c r="A10028" t="n">
        <v>89227</v>
      </c>
      <c r="B10028" s="74" t="n">
        <v>104</v>
      </c>
      <c r="C10028" s="7" t="n">
        <v>113</v>
      </c>
      <c r="D10028" s="7" t="n">
        <v>1</v>
      </c>
      <c r="E10028" s="7" t="n">
        <v>7</v>
      </c>
    </row>
    <row r="10029" spans="1:18">
      <c r="A10029" t="s">
        <v>4</v>
      </c>
      <c r="B10029" s="4" t="s">
        <v>5</v>
      </c>
    </row>
    <row r="10030" spans="1:18">
      <c r="A10030" t="n">
        <v>89233</v>
      </c>
      <c r="B10030" s="5" t="n">
        <v>1</v>
      </c>
    </row>
    <row r="10031" spans="1:18">
      <c r="A10031" t="s">
        <v>4</v>
      </c>
      <c r="B10031" s="4" t="s">
        <v>5</v>
      </c>
      <c r="C10031" s="4" t="s">
        <v>7</v>
      </c>
      <c r="D10031" s="4" t="s">
        <v>12</v>
      </c>
      <c r="E10031" s="4" t="s">
        <v>9</v>
      </c>
    </row>
    <row r="10032" spans="1:18">
      <c r="A10032" t="n">
        <v>89234</v>
      </c>
      <c r="B10032" s="16" t="n">
        <v>94</v>
      </c>
      <c r="C10032" s="7" t="n">
        <v>0</v>
      </c>
      <c r="D10032" s="7" t="s">
        <v>900</v>
      </c>
      <c r="E10032" s="7" t="n">
        <v>512</v>
      </c>
    </row>
    <row r="10033" spans="1:9">
      <c r="A10033" t="s">
        <v>4</v>
      </c>
      <c r="B10033" s="4" t="s">
        <v>5</v>
      </c>
      <c r="C10033" s="4" t="s">
        <v>7</v>
      </c>
      <c r="D10033" s="4" t="s">
        <v>9</v>
      </c>
      <c r="E10033" s="4" t="s">
        <v>7</v>
      </c>
    </row>
    <row r="10034" spans="1:9">
      <c r="A10034" t="n">
        <v>89246</v>
      </c>
      <c r="B10034" s="44" t="n">
        <v>36</v>
      </c>
      <c r="C10034" s="7" t="n">
        <v>9</v>
      </c>
      <c r="D10034" s="7" t="n">
        <v>0</v>
      </c>
      <c r="E10034" s="7" t="n">
        <v>0</v>
      </c>
    </row>
    <row r="10035" spans="1:9">
      <c r="A10035" t="s">
        <v>4</v>
      </c>
      <c r="B10035" s="4" t="s">
        <v>5</v>
      </c>
      <c r="C10035" s="4" t="s">
        <v>7</v>
      </c>
      <c r="D10035" s="4" t="s">
        <v>9</v>
      </c>
      <c r="E10035" s="4" t="s">
        <v>7</v>
      </c>
    </row>
    <row r="10036" spans="1:9">
      <c r="A10036" t="n">
        <v>89251</v>
      </c>
      <c r="B10036" s="44" t="n">
        <v>36</v>
      </c>
      <c r="C10036" s="7" t="n">
        <v>9</v>
      </c>
      <c r="D10036" s="7" t="n">
        <v>27</v>
      </c>
      <c r="E10036" s="7" t="n">
        <v>0</v>
      </c>
    </row>
    <row r="10037" spans="1:9">
      <c r="A10037" t="s">
        <v>4</v>
      </c>
      <c r="B10037" s="4" t="s">
        <v>5</v>
      </c>
      <c r="C10037" s="4" t="s">
        <v>9</v>
      </c>
      <c r="D10037" s="4" t="s">
        <v>10</v>
      </c>
      <c r="E10037" s="4" t="s">
        <v>10</v>
      </c>
      <c r="F10037" s="4" t="s">
        <v>10</v>
      </c>
      <c r="G10037" s="4" t="s">
        <v>10</v>
      </c>
    </row>
    <row r="10038" spans="1:9">
      <c r="A10038" t="n">
        <v>89256</v>
      </c>
      <c r="B10038" s="42" t="n">
        <v>46</v>
      </c>
      <c r="C10038" s="7" t="n">
        <v>61456</v>
      </c>
      <c r="D10038" s="7" t="n">
        <v>3.55999994277954</v>
      </c>
      <c r="E10038" s="7" t="n">
        <v>0</v>
      </c>
      <c r="F10038" s="7" t="n">
        <v>-37.2799987792969</v>
      </c>
      <c r="G10038" s="7" t="n">
        <v>295</v>
      </c>
    </row>
    <row r="10039" spans="1:9">
      <c r="A10039" t="s">
        <v>4</v>
      </c>
      <c r="B10039" s="4" t="s">
        <v>5</v>
      </c>
      <c r="C10039" s="4" t="s">
        <v>7</v>
      </c>
      <c r="D10039" s="4" t="s">
        <v>7</v>
      </c>
      <c r="E10039" s="4" t="s">
        <v>10</v>
      </c>
      <c r="F10039" s="4" t="s">
        <v>10</v>
      </c>
      <c r="G10039" s="4" t="s">
        <v>10</v>
      </c>
      <c r="H10039" s="4" t="s">
        <v>9</v>
      </c>
      <c r="I10039" s="4" t="s">
        <v>7</v>
      </c>
    </row>
    <row r="10040" spans="1:9">
      <c r="A10040" t="n">
        <v>89275</v>
      </c>
      <c r="B10040" s="55" t="n">
        <v>45</v>
      </c>
      <c r="C10040" s="7" t="n">
        <v>4</v>
      </c>
      <c r="D10040" s="7" t="n">
        <v>3</v>
      </c>
      <c r="E10040" s="7" t="n">
        <v>5.63000011444092</v>
      </c>
      <c r="F10040" s="7" t="n">
        <v>266.730010986328</v>
      </c>
      <c r="G10040" s="7" t="n">
        <v>0</v>
      </c>
      <c r="H10040" s="7" t="n">
        <v>0</v>
      </c>
      <c r="I10040" s="7" t="n">
        <v>0</v>
      </c>
    </row>
    <row r="10041" spans="1:9">
      <c r="A10041" t="s">
        <v>4</v>
      </c>
      <c r="B10041" s="4" t="s">
        <v>5</v>
      </c>
      <c r="C10041" s="4" t="s">
        <v>9</v>
      </c>
    </row>
    <row r="10042" spans="1:9">
      <c r="A10042" t="n">
        <v>89293</v>
      </c>
      <c r="B10042" s="26" t="n">
        <v>16</v>
      </c>
      <c r="C10042" s="7" t="n">
        <v>500</v>
      </c>
    </row>
    <row r="10043" spans="1:9">
      <c r="A10043" t="s">
        <v>4</v>
      </c>
      <c r="B10043" s="4" t="s">
        <v>5</v>
      </c>
      <c r="C10043" s="4" t="s">
        <v>7</v>
      </c>
      <c r="D10043" s="4" t="s">
        <v>12</v>
      </c>
    </row>
    <row r="10044" spans="1:9">
      <c r="A10044" t="n">
        <v>89296</v>
      </c>
      <c r="B10044" s="14" t="n">
        <v>2</v>
      </c>
      <c r="C10044" s="7" t="n">
        <v>10</v>
      </c>
      <c r="D10044" s="7" t="s">
        <v>500</v>
      </c>
    </row>
    <row r="10045" spans="1:9">
      <c r="A10045" t="s">
        <v>4</v>
      </c>
      <c r="B10045" s="4" t="s">
        <v>5</v>
      </c>
      <c r="C10045" s="4" t="s">
        <v>9</v>
      </c>
    </row>
    <row r="10046" spans="1:9">
      <c r="A10046" t="n">
        <v>89311</v>
      </c>
      <c r="B10046" s="26" t="n">
        <v>16</v>
      </c>
      <c r="C10046" s="7" t="n">
        <v>0</v>
      </c>
    </row>
    <row r="10047" spans="1:9">
      <c r="A10047" t="s">
        <v>4</v>
      </c>
      <c r="B10047" s="4" t="s">
        <v>5</v>
      </c>
      <c r="C10047" s="4" t="s">
        <v>7</v>
      </c>
      <c r="D10047" s="4" t="s">
        <v>9</v>
      </c>
    </row>
    <row r="10048" spans="1:9">
      <c r="A10048" t="n">
        <v>89314</v>
      </c>
      <c r="B10048" s="25" t="n">
        <v>58</v>
      </c>
      <c r="C10048" s="7" t="n">
        <v>105</v>
      </c>
      <c r="D10048" s="7" t="n">
        <v>300</v>
      </c>
    </row>
    <row r="10049" spans="1:9">
      <c r="A10049" t="s">
        <v>4</v>
      </c>
      <c r="B10049" s="4" t="s">
        <v>5</v>
      </c>
      <c r="C10049" s="4" t="s">
        <v>10</v>
      </c>
      <c r="D10049" s="4" t="s">
        <v>9</v>
      </c>
    </row>
    <row r="10050" spans="1:9">
      <c r="A10050" t="n">
        <v>89318</v>
      </c>
      <c r="B10050" s="49" t="n">
        <v>103</v>
      </c>
      <c r="C10050" s="7" t="n">
        <v>1</v>
      </c>
      <c r="D10050" s="7" t="n">
        <v>300</v>
      </c>
    </row>
    <row r="10051" spans="1:9">
      <c r="A10051" t="s">
        <v>4</v>
      </c>
      <c r="B10051" s="4" t="s">
        <v>5</v>
      </c>
      <c r="C10051" s="4" t="s">
        <v>7</v>
      </c>
      <c r="D10051" s="4" t="s">
        <v>9</v>
      </c>
    </row>
    <row r="10052" spans="1:9">
      <c r="A10052" t="n">
        <v>89325</v>
      </c>
      <c r="B10052" s="50" t="n">
        <v>72</v>
      </c>
      <c r="C10052" s="7" t="n">
        <v>4</v>
      </c>
      <c r="D10052" s="7" t="n">
        <v>0</v>
      </c>
    </row>
    <row r="10053" spans="1:9">
      <c r="A10053" t="s">
        <v>4</v>
      </c>
      <c r="B10053" s="4" t="s">
        <v>5</v>
      </c>
      <c r="C10053" s="4" t="s">
        <v>11</v>
      </c>
    </row>
    <row r="10054" spans="1:9">
      <c r="A10054" t="n">
        <v>89329</v>
      </c>
      <c r="B10054" s="59" t="n">
        <v>15</v>
      </c>
      <c r="C10054" s="7" t="n">
        <v>1073741824</v>
      </c>
    </row>
    <row r="10055" spans="1:9">
      <c r="A10055" t="s">
        <v>4</v>
      </c>
      <c r="B10055" s="4" t="s">
        <v>5</v>
      </c>
      <c r="C10055" s="4" t="s">
        <v>7</v>
      </c>
    </row>
    <row r="10056" spans="1:9">
      <c r="A10056" t="n">
        <v>89334</v>
      </c>
      <c r="B10056" s="27" t="n">
        <v>64</v>
      </c>
      <c r="C10056" s="7" t="n">
        <v>3</v>
      </c>
    </row>
    <row r="10057" spans="1:9">
      <c r="A10057" t="s">
        <v>4</v>
      </c>
      <c r="B10057" s="4" t="s">
        <v>5</v>
      </c>
      <c r="C10057" s="4" t="s">
        <v>7</v>
      </c>
    </row>
    <row r="10058" spans="1:9">
      <c r="A10058" t="n">
        <v>89336</v>
      </c>
      <c r="B10058" s="21" t="n">
        <v>74</v>
      </c>
      <c r="C10058" s="7" t="n">
        <v>67</v>
      </c>
    </row>
    <row r="10059" spans="1:9">
      <c r="A10059" t="s">
        <v>4</v>
      </c>
      <c r="B10059" s="4" t="s">
        <v>5</v>
      </c>
      <c r="C10059" s="4" t="s">
        <v>7</v>
      </c>
      <c r="D10059" s="4" t="s">
        <v>7</v>
      </c>
      <c r="E10059" s="4" t="s">
        <v>9</v>
      </c>
    </row>
    <row r="10060" spans="1:9">
      <c r="A10060" t="n">
        <v>89338</v>
      </c>
      <c r="B10060" s="55" t="n">
        <v>45</v>
      </c>
      <c r="C10060" s="7" t="n">
        <v>8</v>
      </c>
      <c r="D10060" s="7" t="n">
        <v>1</v>
      </c>
      <c r="E10060" s="7" t="n">
        <v>0</v>
      </c>
    </row>
    <row r="10061" spans="1:9">
      <c r="A10061" t="s">
        <v>4</v>
      </c>
      <c r="B10061" s="4" t="s">
        <v>5</v>
      </c>
      <c r="C10061" s="4" t="s">
        <v>9</v>
      </c>
    </row>
    <row r="10062" spans="1:9">
      <c r="A10062" t="n">
        <v>89343</v>
      </c>
      <c r="B10062" s="12" t="n">
        <v>13</v>
      </c>
      <c r="C10062" s="7" t="n">
        <v>6409</v>
      </c>
    </row>
    <row r="10063" spans="1:9">
      <c r="A10063" t="s">
        <v>4</v>
      </c>
      <c r="B10063" s="4" t="s">
        <v>5</v>
      </c>
      <c r="C10063" s="4" t="s">
        <v>9</v>
      </c>
    </row>
    <row r="10064" spans="1:9">
      <c r="A10064" t="n">
        <v>89346</v>
      </c>
      <c r="B10064" s="12" t="n">
        <v>13</v>
      </c>
      <c r="C10064" s="7" t="n">
        <v>6408</v>
      </c>
    </row>
    <row r="10065" spans="1:5">
      <c r="A10065" t="s">
        <v>4</v>
      </c>
      <c r="B10065" s="4" t="s">
        <v>5</v>
      </c>
      <c r="C10065" s="4" t="s">
        <v>9</v>
      </c>
    </row>
    <row r="10066" spans="1:5">
      <c r="A10066" t="n">
        <v>89349</v>
      </c>
      <c r="B10066" s="33" t="n">
        <v>12</v>
      </c>
      <c r="C10066" s="7" t="n">
        <v>6464</v>
      </c>
    </row>
    <row r="10067" spans="1:5">
      <c r="A10067" t="s">
        <v>4</v>
      </c>
      <c r="B10067" s="4" t="s">
        <v>5</v>
      </c>
      <c r="C10067" s="4" t="s">
        <v>9</v>
      </c>
    </row>
    <row r="10068" spans="1:5">
      <c r="A10068" t="n">
        <v>89352</v>
      </c>
      <c r="B10068" s="12" t="n">
        <v>13</v>
      </c>
      <c r="C10068" s="7" t="n">
        <v>6465</v>
      </c>
    </row>
    <row r="10069" spans="1:5">
      <c r="A10069" t="s">
        <v>4</v>
      </c>
      <c r="B10069" s="4" t="s">
        <v>5</v>
      </c>
      <c r="C10069" s="4" t="s">
        <v>9</v>
      </c>
    </row>
    <row r="10070" spans="1:5">
      <c r="A10070" t="n">
        <v>89355</v>
      </c>
      <c r="B10070" s="12" t="n">
        <v>13</v>
      </c>
      <c r="C10070" s="7" t="n">
        <v>6466</v>
      </c>
    </row>
    <row r="10071" spans="1:5">
      <c r="A10071" t="s">
        <v>4</v>
      </c>
      <c r="B10071" s="4" t="s">
        <v>5</v>
      </c>
      <c r="C10071" s="4" t="s">
        <v>9</v>
      </c>
    </row>
    <row r="10072" spans="1:5">
      <c r="A10072" t="n">
        <v>89358</v>
      </c>
      <c r="B10072" s="12" t="n">
        <v>13</v>
      </c>
      <c r="C10072" s="7" t="n">
        <v>6467</v>
      </c>
    </row>
    <row r="10073" spans="1:5">
      <c r="A10073" t="s">
        <v>4</v>
      </c>
      <c r="B10073" s="4" t="s">
        <v>5</v>
      </c>
      <c r="C10073" s="4" t="s">
        <v>9</v>
      </c>
    </row>
    <row r="10074" spans="1:5">
      <c r="A10074" t="n">
        <v>89361</v>
      </c>
      <c r="B10074" s="12" t="n">
        <v>13</v>
      </c>
      <c r="C10074" s="7" t="n">
        <v>6468</v>
      </c>
    </row>
    <row r="10075" spans="1:5">
      <c r="A10075" t="s">
        <v>4</v>
      </c>
      <c r="B10075" s="4" t="s">
        <v>5</v>
      </c>
      <c r="C10075" s="4" t="s">
        <v>9</v>
      </c>
    </row>
    <row r="10076" spans="1:5">
      <c r="A10076" t="n">
        <v>89364</v>
      </c>
      <c r="B10076" s="12" t="n">
        <v>13</v>
      </c>
      <c r="C10076" s="7" t="n">
        <v>6469</v>
      </c>
    </row>
    <row r="10077" spans="1:5">
      <c r="A10077" t="s">
        <v>4</v>
      </c>
      <c r="B10077" s="4" t="s">
        <v>5</v>
      </c>
      <c r="C10077" s="4" t="s">
        <v>9</v>
      </c>
    </row>
    <row r="10078" spans="1:5">
      <c r="A10078" t="n">
        <v>89367</v>
      </c>
      <c r="B10078" s="12" t="n">
        <v>13</v>
      </c>
      <c r="C10078" s="7" t="n">
        <v>6470</v>
      </c>
    </row>
    <row r="10079" spans="1:5">
      <c r="A10079" t="s">
        <v>4</v>
      </c>
      <c r="B10079" s="4" t="s">
        <v>5</v>
      </c>
      <c r="C10079" s="4" t="s">
        <v>9</v>
      </c>
    </row>
    <row r="10080" spans="1:5">
      <c r="A10080" t="n">
        <v>89370</v>
      </c>
      <c r="B10080" s="12" t="n">
        <v>13</v>
      </c>
      <c r="C10080" s="7" t="n">
        <v>6471</v>
      </c>
    </row>
    <row r="10081" spans="1:3">
      <c r="A10081" t="s">
        <v>4</v>
      </c>
      <c r="B10081" s="4" t="s">
        <v>5</v>
      </c>
      <c r="C10081" s="4" t="s">
        <v>7</v>
      </c>
    </row>
    <row r="10082" spans="1:3">
      <c r="A10082" t="n">
        <v>89373</v>
      </c>
      <c r="B10082" s="21" t="n">
        <v>74</v>
      </c>
      <c r="C10082" s="7" t="n">
        <v>18</v>
      </c>
    </row>
    <row r="10083" spans="1:3">
      <c r="A10083" t="s">
        <v>4</v>
      </c>
      <c r="B10083" s="4" t="s">
        <v>5</v>
      </c>
      <c r="C10083" s="4" t="s">
        <v>7</v>
      </c>
    </row>
    <row r="10084" spans="1:3">
      <c r="A10084" t="n">
        <v>89375</v>
      </c>
      <c r="B10084" s="21" t="n">
        <v>74</v>
      </c>
      <c r="C10084" s="7" t="n">
        <v>45</v>
      </c>
    </row>
    <row r="10085" spans="1:3">
      <c r="A10085" t="s">
        <v>4</v>
      </c>
      <c r="B10085" s="4" t="s">
        <v>5</v>
      </c>
      <c r="C10085" s="4" t="s">
        <v>9</v>
      </c>
    </row>
    <row r="10086" spans="1:3">
      <c r="A10086" t="n">
        <v>89377</v>
      </c>
      <c r="B10086" s="26" t="n">
        <v>16</v>
      </c>
      <c r="C10086" s="7" t="n">
        <v>0</v>
      </c>
    </row>
    <row r="10087" spans="1:3">
      <c r="A10087" t="s">
        <v>4</v>
      </c>
      <c r="B10087" s="4" t="s">
        <v>5</v>
      </c>
      <c r="C10087" s="4" t="s">
        <v>7</v>
      </c>
      <c r="D10087" s="4" t="s">
        <v>7</v>
      </c>
      <c r="E10087" s="4" t="s">
        <v>7</v>
      </c>
      <c r="F10087" s="4" t="s">
        <v>7</v>
      </c>
    </row>
    <row r="10088" spans="1:3">
      <c r="A10088" t="n">
        <v>89380</v>
      </c>
      <c r="B10088" s="8" t="n">
        <v>14</v>
      </c>
      <c r="C10088" s="7" t="n">
        <v>0</v>
      </c>
      <c r="D10088" s="7" t="n">
        <v>8</v>
      </c>
      <c r="E10088" s="7" t="n">
        <v>0</v>
      </c>
      <c r="F10088" s="7" t="n">
        <v>0</v>
      </c>
    </row>
    <row r="10089" spans="1:3">
      <c r="A10089" t="s">
        <v>4</v>
      </c>
      <c r="B10089" s="4" t="s">
        <v>5</v>
      </c>
      <c r="C10089" s="4" t="s">
        <v>7</v>
      </c>
      <c r="D10089" s="4" t="s">
        <v>12</v>
      </c>
    </row>
    <row r="10090" spans="1:3">
      <c r="A10090" t="n">
        <v>89385</v>
      </c>
      <c r="B10090" s="14" t="n">
        <v>2</v>
      </c>
      <c r="C10090" s="7" t="n">
        <v>11</v>
      </c>
      <c r="D10090" s="7" t="s">
        <v>16</v>
      </c>
    </row>
    <row r="10091" spans="1:3">
      <c r="A10091" t="s">
        <v>4</v>
      </c>
      <c r="B10091" s="4" t="s">
        <v>5</v>
      </c>
      <c r="C10091" s="4" t="s">
        <v>9</v>
      </c>
    </row>
    <row r="10092" spans="1:3">
      <c r="A10092" t="n">
        <v>89399</v>
      </c>
      <c r="B10092" s="26" t="n">
        <v>16</v>
      </c>
      <c r="C10092" s="7" t="n">
        <v>0</v>
      </c>
    </row>
    <row r="10093" spans="1:3">
      <c r="A10093" t="s">
        <v>4</v>
      </c>
      <c r="B10093" s="4" t="s">
        <v>5</v>
      </c>
      <c r="C10093" s="4" t="s">
        <v>7</v>
      </c>
      <c r="D10093" s="4" t="s">
        <v>12</v>
      </c>
    </row>
    <row r="10094" spans="1:3">
      <c r="A10094" t="n">
        <v>89402</v>
      </c>
      <c r="B10094" s="14" t="n">
        <v>2</v>
      </c>
      <c r="C10094" s="7" t="n">
        <v>11</v>
      </c>
      <c r="D10094" s="7" t="s">
        <v>501</v>
      </c>
    </row>
    <row r="10095" spans="1:3">
      <c r="A10095" t="s">
        <v>4</v>
      </c>
      <c r="B10095" s="4" t="s">
        <v>5</v>
      </c>
      <c r="C10095" s="4" t="s">
        <v>9</v>
      </c>
    </row>
    <row r="10096" spans="1:3">
      <c r="A10096" t="n">
        <v>89411</v>
      </c>
      <c r="B10096" s="26" t="n">
        <v>16</v>
      </c>
      <c r="C10096" s="7" t="n">
        <v>0</v>
      </c>
    </row>
    <row r="10097" spans="1:6">
      <c r="A10097" t="s">
        <v>4</v>
      </c>
      <c r="B10097" s="4" t="s">
        <v>5</v>
      </c>
      <c r="C10097" s="4" t="s">
        <v>11</v>
      </c>
    </row>
    <row r="10098" spans="1:6">
      <c r="A10098" t="n">
        <v>89414</v>
      </c>
      <c r="B10098" s="59" t="n">
        <v>15</v>
      </c>
      <c r="C10098" s="7" t="n">
        <v>2048</v>
      </c>
    </row>
    <row r="10099" spans="1:6">
      <c r="A10099" t="s">
        <v>4</v>
      </c>
      <c r="B10099" s="4" t="s">
        <v>5</v>
      </c>
      <c r="C10099" s="4" t="s">
        <v>7</v>
      </c>
      <c r="D10099" s="4" t="s">
        <v>12</v>
      </c>
    </row>
    <row r="10100" spans="1:6">
      <c r="A10100" t="n">
        <v>89419</v>
      </c>
      <c r="B10100" s="14" t="n">
        <v>2</v>
      </c>
      <c r="C10100" s="7" t="n">
        <v>10</v>
      </c>
      <c r="D10100" s="7" t="s">
        <v>48</v>
      </c>
    </row>
    <row r="10101" spans="1:6">
      <c r="A10101" t="s">
        <v>4</v>
      </c>
      <c r="B10101" s="4" t="s">
        <v>5</v>
      </c>
      <c r="C10101" s="4" t="s">
        <v>9</v>
      </c>
    </row>
    <row r="10102" spans="1:6">
      <c r="A10102" t="n">
        <v>89437</v>
      </c>
      <c r="B10102" s="26" t="n">
        <v>16</v>
      </c>
      <c r="C10102" s="7" t="n">
        <v>0</v>
      </c>
    </row>
    <row r="10103" spans="1:6">
      <c r="A10103" t="s">
        <v>4</v>
      </c>
      <c r="B10103" s="4" t="s">
        <v>5</v>
      </c>
      <c r="C10103" s="4" t="s">
        <v>7</v>
      </c>
      <c r="D10103" s="4" t="s">
        <v>12</v>
      </c>
    </row>
    <row r="10104" spans="1:6">
      <c r="A10104" t="n">
        <v>89440</v>
      </c>
      <c r="B10104" s="14" t="n">
        <v>2</v>
      </c>
      <c r="C10104" s="7" t="n">
        <v>10</v>
      </c>
      <c r="D10104" s="7" t="s">
        <v>49</v>
      </c>
    </row>
    <row r="10105" spans="1:6">
      <c r="A10105" t="s">
        <v>4</v>
      </c>
      <c r="B10105" s="4" t="s">
        <v>5</v>
      </c>
      <c r="C10105" s="4" t="s">
        <v>9</v>
      </c>
    </row>
    <row r="10106" spans="1:6">
      <c r="A10106" t="n">
        <v>89459</v>
      </c>
      <c r="B10106" s="26" t="n">
        <v>16</v>
      </c>
      <c r="C10106" s="7" t="n">
        <v>0</v>
      </c>
    </row>
    <row r="10107" spans="1:6">
      <c r="A10107" t="s">
        <v>4</v>
      </c>
      <c r="B10107" s="4" t="s">
        <v>5</v>
      </c>
      <c r="C10107" s="4" t="s">
        <v>7</v>
      </c>
      <c r="D10107" s="4" t="s">
        <v>9</v>
      </c>
      <c r="E10107" s="4" t="s">
        <v>10</v>
      </c>
    </row>
    <row r="10108" spans="1:6">
      <c r="A10108" t="n">
        <v>89462</v>
      </c>
      <c r="B10108" s="25" t="n">
        <v>58</v>
      </c>
      <c r="C10108" s="7" t="n">
        <v>100</v>
      </c>
      <c r="D10108" s="7" t="n">
        <v>300</v>
      </c>
      <c r="E10108" s="7" t="n">
        <v>1</v>
      </c>
    </row>
    <row r="10109" spans="1:6">
      <c r="A10109" t="s">
        <v>4</v>
      </c>
      <c r="B10109" s="4" t="s">
        <v>5</v>
      </c>
      <c r="C10109" s="4" t="s">
        <v>7</v>
      </c>
      <c r="D10109" s="4" t="s">
        <v>9</v>
      </c>
    </row>
    <row r="10110" spans="1:6">
      <c r="A10110" t="n">
        <v>89470</v>
      </c>
      <c r="B10110" s="25" t="n">
        <v>58</v>
      </c>
      <c r="C10110" s="7" t="n">
        <v>255</v>
      </c>
      <c r="D10110" s="7" t="n">
        <v>0</v>
      </c>
    </row>
    <row r="10111" spans="1:6">
      <c r="A10111" t="s">
        <v>4</v>
      </c>
      <c r="B10111" s="4" t="s">
        <v>5</v>
      </c>
      <c r="C10111" s="4" t="s">
        <v>7</v>
      </c>
    </row>
    <row r="10112" spans="1:6">
      <c r="A10112" t="n">
        <v>89474</v>
      </c>
      <c r="B10112" s="29" t="n">
        <v>23</v>
      </c>
      <c r="C10112" s="7" t="n">
        <v>0</v>
      </c>
    </row>
    <row r="10113" spans="1:5">
      <c r="A10113" t="s">
        <v>4</v>
      </c>
      <c r="B10113" s="4" t="s">
        <v>5</v>
      </c>
    </row>
    <row r="10114" spans="1:5">
      <c r="A10114" t="n">
        <v>89476</v>
      </c>
      <c r="B10114" s="5" t="n">
        <v>1</v>
      </c>
    </row>
    <row r="10115" spans="1:5" s="3" customFormat="1" customHeight="0">
      <c r="A10115" s="3" t="s">
        <v>2</v>
      </c>
      <c r="B10115" s="3" t="s">
        <v>975</v>
      </c>
    </row>
    <row r="10116" spans="1:5">
      <c r="A10116" t="s">
        <v>4</v>
      </c>
      <c r="B10116" s="4" t="s">
        <v>5</v>
      </c>
      <c r="C10116" s="4" t="s">
        <v>7</v>
      </c>
      <c r="D10116" s="4" t="s">
        <v>7</v>
      </c>
      <c r="E10116" s="4" t="s">
        <v>7</v>
      </c>
      <c r="F10116" s="4" t="s">
        <v>7</v>
      </c>
    </row>
    <row r="10117" spans="1:5">
      <c r="A10117" t="n">
        <v>89480</v>
      </c>
      <c r="B10117" s="8" t="n">
        <v>14</v>
      </c>
      <c r="C10117" s="7" t="n">
        <v>2</v>
      </c>
      <c r="D10117" s="7" t="n">
        <v>0</v>
      </c>
      <c r="E10117" s="7" t="n">
        <v>0</v>
      </c>
      <c r="F10117" s="7" t="n">
        <v>0</v>
      </c>
    </row>
    <row r="10118" spans="1:5">
      <c r="A10118" t="s">
        <v>4</v>
      </c>
      <c r="B10118" s="4" t="s">
        <v>5</v>
      </c>
      <c r="C10118" s="4" t="s">
        <v>7</v>
      </c>
      <c r="D10118" s="20" t="s">
        <v>42</v>
      </c>
      <c r="E10118" s="4" t="s">
        <v>5</v>
      </c>
      <c r="F10118" s="4" t="s">
        <v>7</v>
      </c>
      <c r="G10118" s="4" t="s">
        <v>9</v>
      </c>
      <c r="H10118" s="20" t="s">
        <v>43</v>
      </c>
      <c r="I10118" s="4" t="s">
        <v>7</v>
      </c>
      <c r="J10118" s="4" t="s">
        <v>11</v>
      </c>
      <c r="K10118" s="4" t="s">
        <v>7</v>
      </c>
      <c r="L10118" s="4" t="s">
        <v>7</v>
      </c>
      <c r="M10118" s="20" t="s">
        <v>42</v>
      </c>
      <c r="N10118" s="4" t="s">
        <v>5</v>
      </c>
      <c r="O10118" s="4" t="s">
        <v>7</v>
      </c>
      <c r="P10118" s="4" t="s">
        <v>9</v>
      </c>
      <c r="Q10118" s="20" t="s">
        <v>43</v>
      </c>
      <c r="R10118" s="4" t="s">
        <v>7</v>
      </c>
      <c r="S10118" s="4" t="s">
        <v>11</v>
      </c>
      <c r="T10118" s="4" t="s">
        <v>7</v>
      </c>
      <c r="U10118" s="4" t="s">
        <v>7</v>
      </c>
      <c r="V10118" s="4" t="s">
        <v>7</v>
      </c>
      <c r="W10118" s="4" t="s">
        <v>14</v>
      </c>
    </row>
    <row r="10119" spans="1:5">
      <c r="A10119" t="n">
        <v>89485</v>
      </c>
      <c r="B10119" s="10" t="n">
        <v>5</v>
      </c>
      <c r="C10119" s="7" t="n">
        <v>28</v>
      </c>
      <c r="D10119" s="20" t="s">
        <v>3</v>
      </c>
      <c r="E10119" s="6" t="n">
        <v>162</v>
      </c>
      <c r="F10119" s="7" t="n">
        <v>3</v>
      </c>
      <c r="G10119" s="7" t="n">
        <v>8214</v>
      </c>
      <c r="H10119" s="20" t="s">
        <v>3</v>
      </c>
      <c r="I10119" s="7" t="n">
        <v>0</v>
      </c>
      <c r="J10119" s="7" t="n">
        <v>1</v>
      </c>
      <c r="K10119" s="7" t="n">
        <v>2</v>
      </c>
      <c r="L10119" s="7" t="n">
        <v>28</v>
      </c>
      <c r="M10119" s="20" t="s">
        <v>3</v>
      </c>
      <c r="N10119" s="6" t="n">
        <v>162</v>
      </c>
      <c r="O10119" s="7" t="n">
        <v>3</v>
      </c>
      <c r="P10119" s="7" t="n">
        <v>8214</v>
      </c>
      <c r="Q10119" s="20" t="s">
        <v>3</v>
      </c>
      <c r="R10119" s="7" t="n">
        <v>0</v>
      </c>
      <c r="S10119" s="7" t="n">
        <v>2</v>
      </c>
      <c r="T10119" s="7" t="n">
        <v>2</v>
      </c>
      <c r="U10119" s="7" t="n">
        <v>11</v>
      </c>
      <c r="V10119" s="7" t="n">
        <v>1</v>
      </c>
      <c r="W10119" s="11" t="n">
        <f t="normal" ca="1">A10123</f>
        <v>0</v>
      </c>
    </row>
    <row r="10120" spans="1:5">
      <c r="A10120" t="s">
        <v>4</v>
      </c>
      <c r="B10120" s="4" t="s">
        <v>5</v>
      </c>
      <c r="C10120" s="4" t="s">
        <v>7</v>
      </c>
      <c r="D10120" s="4" t="s">
        <v>9</v>
      </c>
      <c r="E10120" s="4" t="s">
        <v>10</v>
      </c>
    </row>
    <row r="10121" spans="1:5">
      <c r="A10121" t="n">
        <v>89514</v>
      </c>
      <c r="B10121" s="25" t="n">
        <v>58</v>
      </c>
      <c r="C10121" s="7" t="n">
        <v>0</v>
      </c>
      <c r="D10121" s="7" t="n">
        <v>0</v>
      </c>
      <c r="E10121" s="7" t="n">
        <v>1</v>
      </c>
    </row>
    <row r="10122" spans="1:5">
      <c r="A10122" t="s">
        <v>4</v>
      </c>
      <c r="B10122" s="4" t="s">
        <v>5</v>
      </c>
      <c r="C10122" s="4" t="s">
        <v>7</v>
      </c>
      <c r="D10122" s="20" t="s">
        <v>42</v>
      </c>
      <c r="E10122" s="4" t="s">
        <v>5</v>
      </c>
      <c r="F10122" s="4" t="s">
        <v>7</v>
      </c>
      <c r="G10122" s="4" t="s">
        <v>9</v>
      </c>
      <c r="H10122" s="20" t="s">
        <v>43</v>
      </c>
      <c r="I10122" s="4" t="s">
        <v>7</v>
      </c>
      <c r="J10122" s="4" t="s">
        <v>11</v>
      </c>
      <c r="K10122" s="4" t="s">
        <v>7</v>
      </c>
      <c r="L10122" s="4" t="s">
        <v>7</v>
      </c>
      <c r="M10122" s="20" t="s">
        <v>42</v>
      </c>
      <c r="N10122" s="4" t="s">
        <v>5</v>
      </c>
      <c r="O10122" s="4" t="s">
        <v>7</v>
      </c>
      <c r="P10122" s="4" t="s">
        <v>9</v>
      </c>
      <c r="Q10122" s="20" t="s">
        <v>43</v>
      </c>
      <c r="R10122" s="4" t="s">
        <v>7</v>
      </c>
      <c r="S10122" s="4" t="s">
        <v>11</v>
      </c>
      <c r="T10122" s="4" t="s">
        <v>7</v>
      </c>
      <c r="U10122" s="4" t="s">
        <v>7</v>
      </c>
      <c r="V10122" s="4" t="s">
        <v>7</v>
      </c>
      <c r="W10122" s="4" t="s">
        <v>14</v>
      </c>
    </row>
    <row r="10123" spans="1:5">
      <c r="A10123" t="n">
        <v>89522</v>
      </c>
      <c r="B10123" s="10" t="n">
        <v>5</v>
      </c>
      <c r="C10123" s="7" t="n">
        <v>28</v>
      </c>
      <c r="D10123" s="20" t="s">
        <v>3</v>
      </c>
      <c r="E10123" s="6" t="n">
        <v>162</v>
      </c>
      <c r="F10123" s="7" t="n">
        <v>3</v>
      </c>
      <c r="G10123" s="7" t="n">
        <v>8214</v>
      </c>
      <c r="H10123" s="20" t="s">
        <v>3</v>
      </c>
      <c r="I10123" s="7" t="n">
        <v>0</v>
      </c>
      <c r="J10123" s="7" t="n">
        <v>1</v>
      </c>
      <c r="K10123" s="7" t="n">
        <v>3</v>
      </c>
      <c r="L10123" s="7" t="n">
        <v>28</v>
      </c>
      <c r="M10123" s="20" t="s">
        <v>3</v>
      </c>
      <c r="N10123" s="6" t="n">
        <v>162</v>
      </c>
      <c r="O10123" s="7" t="n">
        <v>3</v>
      </c>
      <c r="P10123" s="7" t="n">
        <v>8214</v>
      </c>
      <c r="Q10123" s="20" t="s">
        <v>3</v>
      </c>
      <c r="R10123" s="7" t="n">
        <v>0</v>
      </c>
      <c r="S10123" s="7" t="n">
        <v>2</v>
      </c>
      <c r="T10123" s="7" t="n">
        <v>3</v>
      </c>
      <c r="U10123" s="7" t="n">
        <v>9</v>
      </c>
      <c r="V10123" s="7" t="n">
        <v>1</v>
      </c>
      <c r="W10123" s="11" t="n">
        <f t="normal" ca="1">A10133</f>
        <v>0</v>
      </c>
    </row>
    <row r="10124" spans="1:5">
      <c r="A10124" t="s">
        <v>4</v>
      </c>
      <c r="B10124" s="4" t="s">
        <v>5</v>
      </c>
      <c r="C10124" s="4" t="s">
        <v>7</v>
      </c>
      <c r="D10124" s="20" t="s">
        <v>42</v>
      </c>
      <c r="E10124" s="4" t="s">
        <v>5</v>
      </c>
      <c r="F10124" s="4" t="s">
        <v>9</v>
      </c>
      <c r="G10124" s="4" t="s">
        <v>7</v>
      </c>
      <c r="H10124" s="4" t="s">
        <v>7</v>
      </c>
      <c r="I10124" s="4" t="s">
        <v>12</v>
      </c>
      <c r="J10124" s="20" t="s">
        <v>43</v>
      </c>
      <c r="K10124" s="4" t="s">
        <v>7</v>
      </c>
      <c r="L10124" s="4" t="s">
        <v>7</v>
      </c>
      <c r="M10124" s="20" t="s">
        <v>42</v>
      </c>
      <c r="N10124" s="4" t="s">
        <v>5</v>
      </c>
      <c r="O10124" s="4" t="s">
        <v>7</v>
      </c>
      <c r="P10124" s="20" t="s">
        <v>43</v>
      </c>
      <c r="Q10124" s="4" t="s">
        <v>7</v>
      </c>
      <c r="R10124" s="4" t="s">
        <v>11</v>
      </c>
      <c r="S10124" s="4" t="s">
        <v>7</v>
      </c>
      <c r="T10124" s="4" t="s">
        <v>7</v>
      </c>
      <c r="U10124" s="4" t="s">
        <v>7</v>
      </c>
      <c r="V10124" s="20" t="s">
        <v>42</v>
      </c>
      <c r="W10124" s="4" t="s">
        <v>5</v>
      </c>
      <c r="X10124" s="4" t="s">
        <v>7</v>
      </c>
      <c r="Y10124" s="20" t="s">
        <v>43</v>
      </c>
      <c r="Z10124" s="4" t="s">
        <v>7</v>
      </c>
      <c r="AA10124" s="4" t="s">
        <v>11</v>
      </c>
      <c r="AB10124" s="4" t="s">
        <v>7</v>
      </c>
      <c r="AC10124" s="4" t="s">
        <v>7</v>
      </c>
      <c r="AD10124" s="4" t="s">
        <v>7</v>
      </c>
      <c r="AE10124" s="4" t="s">
        <v>14</v>
      </c>
    </row>
    <row r="10125" spans="1:5">
      <c r="A10125" t="n">
        <v>89551</v>
      </c>
      <c r="B10125" s="10" t="n">
        <v>5</v>
      </c>
      <c r="C10125" s="7" t="n">
        <v>28</v>
      </c>
      <c r="D10125" s="20" t="s">
        <v>3</v>
      </c>
      <c r="E10125" s="48" t="n">
        <v>47</v>
      </c>
      <c r="F10125" s="7" t="n">
        <v>61456</v>
      </c>
      <c r="G10125" s="7" t="n">
        <v>2</v>
      </c>
      <c r="H10125" s="7" t="n">
        <v>0</v>
      </c>
      <c r="I10125" s="7" t="s">
        <v>177</v>
      </c>
      <c r="J10125" s="20" t="s">
        <v>3</v>
      </c>
      <c r="K10125" s="7" t="n">
        <v>8</v>
      </c>
      <c r="L10125" s="7" t="n">
        <v>28</v>
      </c>
      <c r="M10125" s="20" t="s">
        <v>3</v>
      </c>
      <c r="N10125" s="21" t="n">
        <v>74</v>
      </c>
      <c r="O10125" s="7" t="n">
        <v>65</v>
      </c>
      <c r="P10125" s="20" t="s">
        <v>3</v>
      </c>
      <c r="Q10125" s="7" t="n">
        <v>0</v>
      </c>
      <c r="R10125" s="7" t="n">
        <v>1</v>
      </c>
      <c r="S10125" s="7" t="n">
        <v>3</v>
      </c>
      <c r="T10125" s="7" t="n">
        <v>9</v>
      </c>
      <c r="U10125" s="7" t="n">
        <v>28</v>
      </c>
      <c r="V10125" s="20" t="s">
        <v>3</v>
      </c>
      <c r="W10125" s="21" t="n">
        <v>74</v>
      </c>
      <c r="X10125" s="7" t="n">
        <v>65</v>
      </c>
      <c r="Y10125" s="20" t="s">
        <v>3</v>
      </c>
      <c r="Z10125" s="7" t="n">
        <v>0</v>
      </c>
      <c r="AA10125" s="7" t="n">
        <v>2</v>
      </c>
      <c r="AB10125" s="7" t="n">
        <v>3</v>
      </c>
      <c r="AC10125" s="7" t="n">
        <v>9</v>
      </c>
      <c r="AD10125" s="7" t="n">
        <v>1</v>
      </c>
      <c r="AE10125" s="11" t="n">
        <f t="normal" ca="1">A10129</f>
        <v>0</v>
      </c>
    </row>
    <row r="10126" spans="1:5">
      <c r="A10126" t="s">
        <v>4</v>
      </c>
      <c r="B10126" s="4" t="s">
        <v>5</v>
      </c>
      <c r="C10126" s="4" t="s">
        <v>9</v>
      </c>
      <c r="D10126" s="4" t="s">
        <v>7</v>
      </c>
      <c r="E10126" s="4" t="s">
        <v>7</v>
      </c>
      <c r="F10126" s="4" t="s">
        <v>12</v>
      </c>
    </row>
    <row r="10127" spans="1:5">
      <c r="A10127" t="n">
        <v>89599</v>
      </c>
      <c r="B10127" s="48" t="n">
        <v>47</v>
      </c>
      <c r="C10127" s="7" t="n">
        <v>61456</v>
      </c>
      <c r="D10127" s="7" t="n">
        <v>0</v>
      </c>
      <c r="E10127" s="7" t="n">
        <v>0</v>
      </c>
      <c r="F10127" s="7" t="s">
        <v>178</v>
      </c>
    </row>
    <row r="10128" spans="1:5">
      <c r="A10128" t="s">
        <v>4</v>
      </c>
      <c r="B10128" s="4" t="s">
        <v>5</v>
      </c>
      <c r="C10128" s="4" t="s">
        <v>7</v>
      </c>
      <c r="D10128" s="4" t="s">
        <v>9</v>
      </c>
      <c r="E10128" s="4" t="s">
        <v>10</v>
      </c>
    </row>
    <row r="10129" spans="1:31">
      <c r="A10129" t="n">
        <v>89612</v>
      </c>
      <c r="B10129" s="25" t="n">
        <v>58</v>
      </c>
      <c r="C10129" s="7" t="n">
        <v>0</v>
      </c>
      <c r="D10129" s="7" t="n">
        <v>300</v>
      </c>
      <c r="E10129" s="7" t="n">
        <v>1</v>
      </c>
    </row>
    <row r="10130" spans="1:31">
      <c r="A10130" t="s">
        <v>4</v>
      </c>
      <c r="B10130" s="4" t="s">
        <v>5</v>
      </c>
      <c r="C10130" s="4" t="s">
        <v>7</v>
      </c>
      <c r="D10130" s="4" t="s">
        <v>9</v>
      </c>
    </row>
    <row r="10131" spans="1:31">
      <c r="A10131" t="n">
        <v>89620</v>
      </c>
      <c r="B10131" s="25" t="n">
        <v>58</v>
      </c>
      <c r="C10131" s="7" t="n">
        <v>255</v>
      </c>
      <c r="D10131" s="7" t="n">
        <v>0</v>
      </c>
    </row>
    <row r="10132" spans="1:31">
      <c r="A10132" t="s">
        <v>4</v>
      </c>
      <c r="B10132" s="4" t="s">
        <v>5</v>
      </c>
      <c r="C10132" s="4" t="s">
        <v>7</v>
      </c>
      <c r="D10132" s="4" t="s">
        <v>7</v>
      </c>
      <c r="E10132" s="4" t="s">
        <v>7</v>
      </c>
      <c r="F10132" s="4" t="s">
        <v>7</v>
      </c>
    </row>
    <row r="10133" spans="1:31">
      <c r="A10133" t="n">
        <v>89624</v>
      </c>
      <c r="B10133" s="8" t="n">
        <v>14</v>
      </c>
      <c r="C10133" s="7" t="n">
        <v>0</v>
      </c>
      <c r="D10133" s="7" t="n">
        <v>0</v>
      </c>
      <c r="E10133" s="7" t="n">
        <v>0</v>
      </c>
      <c r="F10133" s="7" t="n">
        <v>64</v>
      </c>
    </row>
    <row r="10134" spans="1:31">
      <c r="A10134" t="s">
        <v>4</v>
      </c>
      <c r="B10134" s="4" t="s">
        <v>5</v>
      </c>
      <c r="C10134" s="4" t="s">
        <v>7</v>
      </c>
      <c r="D10134" s="4" t="s">
        <v>9</v>
      </c>
    </row>
    <row r="10135" spans="1:31">
      <c r="A10135" t="n">
        <v>89629</v>
      </c>
      <c r="B10135" s="22" t="n">
        <v>22</v>
      </c>
      <c r="C10135" s="7" t="n">
        <v>0</v>
      </c>
      <c r="D10135" s="7" t="n">
        <v>8214</v>
      </c>
    </row>
    <row r="10136" spans="1:31">
      <c r="A10136" t="s">
        <v>4</v>
      </c>
      <c r="B10136" s="4" t="s">
        <v>5</v>
      </c>
      <c r="C10136" s="4" t="s">
        <v>7</v>
      </c>
      <c r="D10136" s="4" t="s">
        <v>9</v>
      </c>
    </row>
    <row r="10137" spans="1:31">
      <c r="A10137" t="n">
        <v>89633</v>
      </c>
      <c r="B10137" s="25" t="n">
        <v>58</v>
      </c>
      <c r="C10137" s="7" t="n">
        <v>5</v>
      </c>
      <c r="D10137" s="7" t="n">
        <v>300</v>
      </c>
    </row>
    <row r="10138" spans="1:31">
      <c r="A10138" t="s">
        <v>4</v>
      </c>
      <c r="B10138" s="4" t="s">
        <v>5</v>
      </c>
      <c r="C10138" s="4" t="s">
        <v>10</v>
      </c>
      <c r="D10138" s="4" t="s">
        <v>9</v>
      </c>
    </row>
    <row r="10139" spans="1:31">
      <c r="A10139" t="n">
        <v>89637</v>
      </c>
      <c r="B10139" s="49" t="n">
        <v>103</v>
      </c>
      <c r="C10139" s="7" t="n">
        <v>0</v>
      </c>
      <c r="D10139" s="7" t="n">
        <v>300</v>
      </c>
    </row>
    <row r="10140" spans="1:31">
      <c r="A10140" t="s">
        <v>4</v>
      </c>
      <c r="B10140" s="4" t="s">
        <v>5</v>
      </c>
      <c r="C10140" s="4" t="s">
        <v>7</v>
      </c>
    </row>
    <row r="10141" spans="1:31">
      <c r="A10141" t="n">
        <v>89644</v>
      </c>
      <c r="B10141" s="27" t="n">
        <v>64</v>
      </c>
      <c r="C10141" s="7" t="n">
        <v>7</v>
      </c>
    </row>
    <row r="10142" spans="1:31">
      <c r="A10142" t="s">
        <v>4</v>
      </c>
      <c r="B10142" s="4" t="s">
        <v>5</v>
      </c>
      <c r="C10142" s="4" t="s">
        <v>7</v>
      </c>
      <c r="D10142" s="4" t="s">
        <v>9</v>
      </c>
    </row>
    <row r="10143" spans="1:31">
      <c r="A10143" t="n">
        <v>89646</v>
      </c>
      <c r="B10143" s="50" t="n">
        <v>72</v>
      </c>
      <c r="C10143" s="7" t="n">
        <v>5</v>
      </c>
      <c r="D10143" s="7" t="n">
        <v>0</v>
      </c>
    </row>
    <row r="10144" spans="1:31">
      <c r="A10144" t="s">
        <v>4</v>
      </c>
      <c r="B10144" s="4" t="s">
        <v>5</v>
      </c>
      <c r="C10144" s="4" t="s">
        <v>7</v>
      </c>
      <c r="D10144" s="20" t="s">
        <v>42</v>
      </c>
      <c r="E10144" s="4" t="s">
        <v>5</v>
      </c>
      <c r="F10144" s="4" t="s">
        <v>7</v>
      </c>
      <c r="G10144" s="4" t="s">
        <v>9</v>
      </c>
      <c r="H10144" s="20" t="s">
        <v>43</v>
      </c>
      <c r="I10144" s="4" t="s">
        <v>7</v>
      </c>
      <c r="J10144" s="4" t="s">
        <v>11</v>
      </c>
      <c r="K10144" s="4" t="s">
        <v>7</v>
      </c>
      <c r="L10144" s="4" t="s">
        <v>7</v>
      </c>
      <c r="M10144" s="4" t="s">
        <v>14</v>
      </c>
    </row>
    <row r="10145" spans="1:13">
      <c r="A10145" t="n">
        <v>89650</v>
      </c>
      <c r="B10145" s="10" t="n">
        <v>5</v>
      </c>
      <c r="C10145" s="7" t="n">
        <v>28</v>
      </c>
      <c r="D10145" s="20" t="s">
        <v>3</v>
      </c>
      <c r="E10145" s="6" t="n">
        <v>162</v>
      </c>
      <c r="F10145" s="7" t="n">
        <v>4</v>
      </c>
      <c r="G10145" s="7" t="n">
        <v>8214</v>
      </c>
      <c r="H10145" s="20" t="s">
        <v>3</v>
      </c>
      <c r="I10145" s="7" t="n">
        <v>0</v>
      </c>
      <c r="J10145" s="7" t="n">
        <v>1</v>
      </c>
      <c r="K10145" s="7" t="n">
        <v>2</v>
      </c>
      <c r="L10145" s="7" t="n">
        <v>1</v>
      </c>
      <c r="M10145" s="11" t="n">
        <f t="normal" ca="1">A10151</f>
        <v>0</v>
      </c>
    </row>
    <row r="10146" spans="1:13">
      <c r="A10146" t="s">
        <v>4</v>
      </c>
      <c r="B10146" s="4" t="s">
        <v>5</v>
      </c>
      <c r="C10146" s="4" t="s">
        <v>7</v>
      </c>
      <c r="D10146" s="4" t="s">
        <v>12</v>
      </c>
    </row>
    <row r="10147" spans="1:13">
      <c r="A10147" t="n">
        <v>89667</v>
      </c>
      <c r="B10147" s="14" t="n">
        <v>2</v>
      </c>
      <c r="C10147" s="7" t="n">
        <v>10</v>
      </c>
      <c r="D10147" s="7" t="s">
        <v>179</v>
      </c>
    </row>
    <row r="10148" spans="1:13">
      <c r="A10148" t="s">
        <v>4</v>
      </c>
      <c r="B10148" s="4" t="s">
        <v>5</v>
      </c>
      <c r="C10148" s="4" t="s">
        <v>9</v>
      </c>
    </row>
    <row r="10149" spans="1:13">
      <c r="A10149" t="n">
        <v>89684</v>
      </c>
      <c r="B10149" s="26" t="n">
        <v>16</v>
      </c>
      <c r="C10149" s="7" t="n">
        <v>0</v>
      </c>
    </row>
    <row r="10150" spans="1:13">
      <c r="A10150" t="s">
        <v>4</v>
      </c>
      <c r="B10150" s="4" t="s">
        <v>5</v>
      </c>
      <c r="C10150" s="4" t="s">
        <v>7</v>
      </c>
      <c r="D10150" s="4" t="s">
        <v>9</v>
      </c>
      <c r="E10150" s="4" t="s">
        <v>9</v>
      </c>
      <c r="F10150" s="4" t="s">
        <v>9</v>
      </c>
      <c r="G10150" s="4" t="s">
        <v>9</v>
      </c>
      <c r="H10150" s="4" t="s">
        <v>9</v>
      </c>
      <c r="I10150" s="4" t="s">
        <v>9</v>
      </c>
      <c r="J10150" s="4" t="s">
        <v>9</v>
      </c>
      <c r="K10150" s="4" t="s">
        <v>9</v>
      </c>
      <c r="L10150" s="4" t="s">
        <v>9</v>
      </c>
      <c r="M10150" s="4" t="s">
        <v>9</v>
      </c>
      <c r="N10150" s="4" t="s">
        <v>11</v>
      </c>
      <c r="O10150" s="4" t="s">
        <v>11</v>
      </c>
      <c r="P10150" s="4" t="s">
        <v>11</v>
      </c>
      <c r="Q10150" s="4" t="s">
        <v>11</v>
      </c>
      <c r="R10150" s="4" t="s">
        <v>7</v>
      </c>
      <c r="S10150" s="4" t="s">
        <v>12</v>
      </c>
    </row>
    <row r="10151" spans="1:13">
      <c r="A10151" t="n">
        <v>89687</v>
      </c>
      <c r="B10151" s="51" t="n">
        <v>75</v>
      </c>
      <c r="C10151" s="7" t="n">
        <v>0</v>
      </c>
      <c r="D10151" s="7" t="n">
        <v>0</v>
      </c>
      <c r="E10151" s="7" t="n">
        <v>0</v>
      </c>
      <c r="F10151" s="7" t="n">
        <v>1024</v>
      </c>
      <c r="G10151" s="7" t="n">
        <v>720</v>
      </c>
      <c r="H10151" s="7" t="n">
        <v>0</v>
      </c>
      <c r="I10151" s="7" t="n">
        <v>0</v>
      </c>
      <c r="J10151" s="7" t="n">
        <v>0</v>
      </c>
      <c r="K10151" s="7" t="n">
        <v>0</v>
      </c>
      <c r="L10151" s="7" t="n">
        <v>1024</v>
      </c>
      <c r="M10151" s="7" t="n">
        <v>720</v>
      </c>
      <c r="N10151" s="7" t="n">
        <v>1065353216</v>
      </c>
      <c r="O10151" s="7" t="n">
        <v>1065353216</v>
      </c>
      <c r="P10151" s="7" t="n">
        <v>1065353216</v>
      </c>
      <c r="Q10151" s="7" t="n">
        <v>0</v>
      </c>
      <c r="R10151" s="7" t="n">
        <v>0</v>
      </c>
      <c r="S10151" s="7" t="s">
        <v>976</v>
      </c>
    </row>
    <row r="10152" spans="1:13">
      <c r="A10152" t="s">
        <v>4</v>
      </c>
      <c r="B10152" s="4" t="s">
        <v>5</v>
      </c>
      <c r="C10152" s="4" t="s">
        <v>7</v>
      </c>
      <c r="D10152" s="4" t="s">
        <v>9</v>
      </c>
      <c r="E10152" s="4" t="s">
        <v>9</v>
      </c>
      <c r="F10152" s="4" t="s">
        <v>9</v>
      </c>
      <c r="G10152" s="4" t="s">
        <v>9</v>
      </c>
      <c r="H10152" s="4" t="s">
        <v>9</v>
      </c>
      <c r="I10152" s="4" t="s">
        <v>9</v>
      </c>
      <c r="J10152" s="4" t="s">
        <v>9</v>
      </c>
      <c r="K10152" s="4" t="s">
        <v>9</v>
      </c>
      <c r="L10152" s="4" t="s">
        <v>9</v>
      </c>
      <c r="M10152" s="4" t="s">
        <v>9</v>
      </c>
      <c r="N10152" s="4" t="s">
        <v>11</v>
      </c>
      <c r="O10152" s="4" t="s">
        <v>11</v>
      </c>
      <c r="P10152" s="4" t="s">
        <v>11</v>
      </c>
      <c r="Q10152" s="4" t="s">
        <v>11</v>
      </c>
      <c r="R10152" s="4" t="s">
        <v>7</v>
      </c>
      <c r="S10152" s="4" t="s">
        <v>12</v>
      </c>
    </row>
    <row r="10153" spans="1:13">
      <c r="A10153" t="n">
        <v>89736</v>
      </c>
      <c r="B10153" s="51" t="n">
        <v>75</v>
      </c>
      <c r="C10153" s="7" t="n">
        <v>1</v>
      </c>
      <c r="D10153" s="7" t="n">
        <v>0</v>
      </c>
      <c r="E10153" s="7" t="n">
        <v>0</v>
      </c>
      <c r="F10153" s="7" t="n">
        <v>1024</v>
      </c>
      <c r="G10153" s="7" t="n">
        <v>720</v>
      </c>
      <c r="H10153" s="7" t="n">
        <v>0</v>
      </c>
      <c r="I10153" s="7" t="n">
        <v>0</v>
      </c>
      <c r="J10153" s="7" t="n">
        <v>0</v>
      </c>
      <c r="K10153" s="7" t="n">
        <v>0</v>
      </c>
      <c r="L10153" s="7" t="n">
        <v>1024</v>
      </c>
      <c r="M10153" s="7" t="n">
        <v>720</v>
      </c>
      <c r="N10153" s="7" t="n">
        <v>1065353216</v>
      </c>
      <c r="O10153" s="7" t="n">
        <v>1065353216</v>
      </c>
      <c r="P10153" s="7" t="n">
        <v>1065353216</v>
      </c>
      <c r="Q10153" s="7" t="n">
        <v>0</v>
      </c>
      <c r="R10153" s="7" t="n">
        <v>0</v>
      </c>
      <c r="S10153" s="7" t="s">
        <v>977</v>
      </c>
    </row>
    <row r="10154" spans="1:13">
      <c r="A10154" t="s">
        <v>4</v>
      </c>
      <c r="B10154" s="4" t="s">
        <v>5</v>
      </c>
      <c r="C10154" s="4" t="s">
        <v>7</v>
      </c>
      <c r="D10154" s="4" t="s">
        <v>9</v>
      </c>
      <c r="E10154" s="4" t="s">
        <v>9</v>
      </c>
      <c r="F10154" s="4" t="s">
        <v>9</v>
      </c>
      <c r="G10154" s="4" t="s">
        <v>9</v>
      </c>
      <c r="H10154" s="4" t="s">
        <v>9</v>
      </c>
      <c r="I10154" s="4" t="s">
        <v>9</v>
      </c>
      <c r="J10154" s="4" t="s">
        <v>9</v>
      </c>
      <c r="K10154" s="4" t="s">
        <v>9</v>
      </c>
      <c r="L10154" s="4" t="s">
        <v>9</v>
      </c>
      <c r="M10154" s="4" t="s">
        <v>9</v>
      </c>
      <c r="N10154" s="4" t="s">
        <v>11</v>
      </c>
      <c r="O10154" s="4" t="s">
        <v>11</v>
      </c>
      <c r="P10154" s="4" t="s">
        <v>11</v>
      </c>
      <c r="Q10154" s="4" t="s">
        <v>11</v>
      </c>
      <c r="R10154" s="4" t="s">
        <v>7</v>
      </c>
      <c r="S10154" s="4" t="s">
        <v>12</v>
      </c>
    </row>
    <row r="10155" spans="1:13">
      <c r="A10155" t="n">
        <v>89784</v>
      </c>
      <c r="B10155" s="51" t="n">
        <v>75</v>
      </c>
      <c r="C10155" s="7" t="n">
        <v>2</v>
      </c>
      <c r="D10155" s="7" t="n">
        <v>0</v>
      </c>
      <c r="E10155" s="7" t="n">
        <v>0</v>
      </c>
      <c r="F10155" s="7" t="n">
        <v>1024</v>
      </c>
      <c r="G10155" s="7" t="n">
        <v>720</v>
      </c>
      <c r="H10155" s="7" t="n">
        <v>0</v>
      </c>
      <c r="I10155" s="7" t="n">
        <v>0</v>
      </c>
      <c r="J10155" s="7" t="n">
        <v>0</v>
      </c>
      <c r="K10155" s="7" t="n">
        <v>0</v>
      </c>
      <c r="L10155" s="7" t="n">
        <v>1024</v>
      </c>
      <c r="M10155" s="7" t="n">
        <v>720</v>
      </c>
      <c r="N10155" s="7" t="n">
        <v>1065353216</v>
      </c>
      <c r="O10155" s="7" t="n">
        <v>1065353216</v>
      </c>
      <c r="P10155" s="7" t="n">
        <v>1065353216</v>
      </c>
      <c r="Q10155" s="7" t="n">
        <v>0</v>
      </c>
      <c r="R10155" s="7" t="n">
        <v>0</v>
      </c>
      <c r="S10155" s="7" t="s">
        <v>978</v>
      </c>
    </row>
    <row r="10156" spans="1:13">
      <c r="A10156" t="s">
        <v>4</v>
      </c>
      <c r="B10156" s="4" t="s">
        <v>5</v>
      </c>
      <c r="C10156" s="4" t="s">
        <v>7</v>
      </c>
      <c r="D10156" s="4" t="s">
        <v>7</v>
      </c>
      <c r="E10156" s="4" t="s">
        <v>7</v>
      </c>
      <c r="F10156" s="4" t="s">
        <v>10</v>
      </c>
      <c r="G10156" s="4" t="s">
        <v>10</v>
      </c>
      <c r="H10156" s="4" t="s">
        <v>10</v>
      </c>
      <c r="I10156" s="4" t="s">
        <v>10</v>
      </c>
      <c r="J10156" s="4" t="s">
        <v>10</v>
      </c>
    </row>
    <row r="10157" spans="1:13">
      <c r="A10157" t="n">
        <v>89832</v>
      </c>
      <c r="B10157" s="52" t="n">
        <v>76</v>
      </c>
      <c r="C10157" s="7" t="n">
        <v>0</v>
      </c>
      <c r="D10157" s="7" t="n">
        <v>9</v>
      </c>
      <c r="E10157" s="7" t="n">
        <v>2</v>
      </c>
      <c r="F10157" s="7" t="n">
        <v>0</v>
      </c>
      <c r="G10157" s="7" t="n">
        <v>0</v>
      </c>
      <c r="H10157" s="7" t="n">
        <v>0</v>
      </c>
      <c r="I10157" s="7" t="n">
        <v>0</v>
      </c>
      <c r="J10157" s="7" t="n">
        <v>0</v>
      </c>
    </row>
    <row r="10158" spans="1:13">
      <c r="A10158" t="s">
        <v>4</v>
      </c>
      <c r="B10158" s="4" t="s">
        <v>5</v>
      </c>
      <c r="C10158" s="4" t="s">
        <v>7</v>
      </c>
      <c r="D10158" s="4" t="s">
        <v>7</v>
      </c>
      <c r="E10158" s="4" t="s">
        <v>7</v>
      </c>
      <c r="F10158" s="4" t="s">
        <v>10</v>
      </c>
      <c r="G10158" s="4" t="s">
        <v>10</v>
      </c>
      <c r="H10158" s="4" t="s">
        <v>10</v>
      </c>
      <c r="I10158" s="4" t="s">
        <v>10</v>
      </c>
      <c r="J10158" s="4" t="s">
        <v>10</v>
      </c>
    </row>
    <row r="10159" spans="1:13">
      <c r="A10159" t="n">
        <v>89856</v>
      </c>
      <c r="B10159" s="52" t="n">
        <v>76</v>
      </c>
      <c r="C10159" s="7" t="n">
        <v>1</v>
      </c>
      <c r="D10159" s="7" t="n">
        <v>9</v>
      </c>
      <c r="E10159" s="7" t="n">
        <v>2</v>
      </c>
      <c r="F10159" s="7" t="n">
        <v>0</v>
      </c>
      <c r="G10159" s="7" t="n">
        <v>0</v>
      </c>
      <c r="H10159" s="7" t="n">
        <v>0</v>
      </c>
      <c r="I10159" s="7" t="n">
        <v>0</v>
      </c>
      <c r="J10159" s="7" t="n">
        <v>0</v>
      </c>
    </row>
    <row r="10160" spans="1:13">
      <c r="A10160" t="s">
        <v>4</v>
      </c>
      <c r="B10160" s="4" t="s">
        <v>5</v>
      </c>
      <c r="C10160" s="4" t="s">
        <v>7</v>
      </c>
      <c r="D10160" s="4" t="s">
        <v>7</v>
      </c>
      <c r="E10160" s="4" t="s">
        <v>7</v>
      </c>
      <c r="F10160" s="4" t="s">
        <v>10</v>
      </c>
      <c r="G10160" s="4" t="s">
        <v>10</v>
      </c>
      <c r="H10160" s="4" t="s">
        <v>10</v>
      </c>
      <c r="I10160" s="4" t="s">
        <v>10</v>
      </c>
      <c r="J10160" s="4" t="s">
        <v>10</v>
      </c>
    </row>
    <row r="10161" spans="1:19">
      <c r="A10161" t="n">
        <v>89880</v>
      </c>
      <c r="B10161" s="52" t="n">
        <v>76</v>
      </c>
      <c r="C10161" s="7" t="n">
        <v>2</v>
      </c>
      <c r="D10161" s="7" t="n">
        <v>9</v>
      </c>
      <c r="E10161" s="7" t="n">
        <v>2</v>
      </c>
      <c r="F10161" s="7" t="n">
        <v>0</v>
      </c>
      <c r="G10161" s="7" t="n">
        <v>0</v>
      </c>
      <c r="H10161" s="7" t="n">
        <v>0</v>
      </c>
      <c r="I10161" s="7" t="n">
        <v>0</v>
      </c>
      <c r="J10161" s="7" t="n">
        <v>0</v>
      </c>
    </row>
    <row r="10162" spans="1:19">
      <c r="A10162" t="s">
        <v>4</v>
      </c>
      <c r="B10162" s="4" t="s">
        <v>5</v>
      </c>
      <c r="C10162" s="4" t="s">
        <v>9</v>
      </c>
      <c r="D10162" s="4" t="s">
        <v>12</v>
      </c>
      <c r="E10162" s="4" t="s">
        <v>12</v>
      </c>
      <c r="F10162" s="4" t="s">
        <v>12</v>
      </c>
      <c r="G10162" s="4" t="s">
        <v>7</v>
      </c>
      <c r="H10162" s="4" t="s">
        <v>11</v>
      </c>
      <c r="I10162" s="4" t="s">
        <v>10</v>
      </c>
      <c r="J10162" s="4" t="s">
        <v>10</v>
      </c>
      <c r="K10162" s="4" t="s">
        <v>10</v>
      </c>
      <c r="L10162" s="4" t="s">
        <v>10</v>
      </c>
      <c r="M10162" s="4" t="s">
        <v>10</v>
      </c>
      <c r="N10162" s="4" t="s">
        <v>10</v>
      </c>
      <c r="O10162" s="4" t="s">
        <v>10</v>
      </c>
      <c r="P10162" s="4" t="s">
        <v>12</v>
      </c>
      <c r="Q10162" s="4" t="s">
        <v>12</v>
      </c>
      <c r="R10162" s="4" t="s">
        <v>11</v>
      </c>
      <c r="S10162" s="4" t="s">
        <v>7</v>
      </c>
      <c r="T10162" s="4" t="s">
        <v>11</v>
      </c>
      <c r="U10162" s="4" t="s">
        <v>11</v>
      </c>
      <c r="V10162" s="4" t="s">
        <v>9</v>
      </c>
    </row>
    <row r="10163" spans="1:19">
      <c r="A10163" t="n">
        <v>89904</v>
      </c>
      <c r="B10163" s="53" t="n">
        <v>19</v>
      </c>
      <c r="C10163" s="7" t="n">
        <v>7003</v>
      </c>
      <c r="D10163" s="7" t="s">
        <v>979</v>
      </c>
      <c r="E10163" s="7" t="s">
        <v>980</v>
      </c>
      <c r="F10163" s="7" t="s">
        <v>13</v>
      </c>
      <c r="G10163" s="7" t="n">
        <v>0</v>
      </c>
      <c r="H10163" s="7" t="n">
        <v>1</v>
      </c>
      <c r="I10163" s="7" t="n">
        <v>0</v>
      </c>
      <c r="J10163" s="7" t="n">
        <v>0</v>
      </c>
      <c r="K10163" s="7" t="n">
        <v>0</v>
      </c>
      <c r="L10163" s="7" t="n">
        <v>0</v>
      </c>
      <c r="M10163" s="7" t="n">
        <v>1</v>
      </c>
      <c r="N10163" s="7" t="n">
        <v>1.60000002384186</v>
      </c>
      <c r="O10163" s="7" t="n">
        <v>0.0900000035762787</v>
      </c>
      <c r="P10163" s="7" t="s">
        <v>13</v>
      </c>
      <c r="Q10163" s="7" t="s">
        <v>13</v>
      </c>
      <c r="R10163" s="7" t="n">
        <v>-1</v>
      </c>
      <c r="S10163" s="7" t="n">
        <v>0</v>
      </c>
      <c r="T10163" s="7" t="n">
        <v>0</v>
      </c>
      <c r="U10163" s="7" t="n">
        <v>0</v>
      </c>
      <c r="V10163" s="7" t="n">
        <v>0</v>
      </c>
    </row>
    <row r="10164" spans="1:19">
      <c r="A10164" t="s">
        <v>4</v>
      </c>
      <c r="B10164" s="4" t="s">
        <v>5</v>
      </c>
      <c r="C10164" s="4" t="s">
        <v>9</v>
      </c>
      <c r="D10164" s="4" t="s">
        <v>7</v>
      </c>
      <c r="E10164" s="4" t="s">
        <v>7</v>
      </c>
      <c r="F10164" s="4" t="s">
        <v>12</v>
      </c>
    </row>
    <row r="10165" spans="1:19">
      <c r="A10165" t="n">
        <v>89974</v>
      </c>
      <c r="B10165" s="46" t="n">
        <v>20</v>
      </c>
      <c r="C10165" s="7" t="n">
        <v>0</v>
      </c>
      <c r="D10165" s="7" t="n">
        <v>3</v>
      </c>
      <c r="E10165" s="7" t="n">
        <v>10</v>
      </c>
      <c r="F10165" s="7" t="s">
        <v>196</v>
      </c>
    </row>
    <row r="10166" spans="1:19">
      <c r="A10166" t="s">
        <v>4</v>
      </c>
      <c r="B10166" s="4" t="s">
        <v>5</v>
      </c>
      <c r="C10166" s="4" t="s">
        <v>9</v>
      </c>
    </row>
    <row r="10167" spans="1:19">
      <c r="A10167" t="n">
        <v>89992</v>
      </c>
      <c r="B10167" s="26" t="n">
        <v>16</v>
      </c>
      <c r="C10167" s="7" t="n">
        <v>0</v>
      </c>
    </row>
    <row r="10168" spans="1:19">
      <c r="A10168" t="s">
        <v>4</v>
      </c>
      <c r="B10168" s="4" t="s">
        <v>5</v>
      </c>
      <c r="C10168" s="4" t="s">
        <v>9</v>
      </c>
      <c r="D10168" s="4" t="s">
        <v>7</v>
      </c>
      <c r="E10168" s="4" t="s">
        <v>7</v>
      </c>
      <c r="F10168" s="4" t="s">
        <v>12</v>
      </c>
    </row>
    <row r="10169" spans="1:19">
      <c r="A10169" t="n">
        <v>89995</v>
      </c>
      <c r="B10169" s="46" t="n">
        <v>20</v>
      </c>
      <c r="C10169" s="7" t="n">
        <v>7003</v>
      </c>
      <c r="D10169" s="7" t="n">
        <v>3</v>
      </c>
      <c r="E10169" s="7" t="n">
        <v>10</v>
      </c>
      <c r="F10169" s="7" t="s">
        <v>196</v>
      </c>
    </row>
    <row r="10170" spans="1:19">
      <c r="A10170" t="s">
        <v>4</v>
      </c>
      <c r="B10170" s="4" t="s">
        <v>5</v>
      </c>
      <c r="C10170" s="4" t="s">
        <v>9</v>
      </c>
    </row>
    <row r="10171" spans="1:19">
      <c r="A10171" t="n">
        <v>90013</v>
      </c>
      <c r="B10171" s="26" t="n">
        <v>16</v>
      </c>
      <c r="C10171" s="7" t="n">
        <v>0</v>
      </c>
    </row>
    <row r="10172" spans="1:19">
      <c r="A10172" t="s">
        <v>4</v>
      </c>
      <c r="B10172" s="4" t="s">
        <v>5</v>
      </c>
      <c r="C10172" s="4" t="s">
        <v>7</v>
      </c>
      <c r="D10172" s="4" t="s">
        <v>9</v>
      </c>
      <c r="E10172" s="4" t="s">
        <v>7</v>
      </c>
      <c r="F10172" s="4" t="s">
        <v>12</v>
      </c>
      <c r="G10172" s="4" t="s">
        <v>12</v>
      </c>
      <c r="H10172" s="4" t="s">
        <v>12</v>
      </c>
      <c r="I10172" s="4" t="s">
        <v>12</v>
      </c>
      <c r="J10172" s="4" t="s">
        <v>12</v>
      </c>
      <c r="K10172" s="4" t="s">
        <v>12</v>
      </c>
      <c r="L10172" s="4" t="s">
        <v>12</v>
      </c>
      <c r="M10172" s="4" t="s">
        <v>12</v>
      </c>
      <c r="N10172" s="4" t="s">
        <v>12</v>
      </c>
      <c r="O10172" s="4" t="s">
        <v>12</v>
      </c>
      <c r="P10172" s="4" t="s">
        <v>12</v>
      </c>
      <c r="Q10172" s="4" t="s">
        <v>12</v>
      </c>
      <c r="R10172" s="4" t="s">
        <v>12</v>
      </c>
      <c r="S10172" s="4" t="s">
        <v>12</v>
      </c>
      <c r="T10172" s="4" t="s">
        <v>12</v>
      </c>
      <c r="U10172" s="4" t="s">
        <v>12</v>
      </c>
    </row>
    <row r="10173" spans="1:19">
      <c r="A10173" t="n">
        <v>90016</v>
      </c>
      <c r="B10173" s="44" t="n">
        <v>36</v>
      </c>
      <c r="C10173" s="7" t="n">
        <v>8</v>
      </c>
      <c r="D10173" s="7" t="n">
        <v>0</v>
      </c>
      <c r="E10173" s="7" t="n">
        <v>0</v>
      </c>
      <c r="F10173" s="7" t="s">
        <v>205</v>
      </c>
      <c r="G10173" s="7" t="s">
        <v>503</v>
      </c>
      <c r="H10173" s="7" t="s">
        <v>13</v>
      </c>
      <c r="I10173" s="7" t="s">
        <v>13</v>
      </c>
      <c r="J10173" s="7" t="s">
        <v>13</v>
      </c>
      <c r="K10173" s="7" t="s">
        <v>13</v>
      </c>
      <c r="L10173" s="7" t="s">
        <v>13</v>
      </c>
      <c r="M10173" s="7" t="s">
        <v>13</v>
      </c>
      <c r="N10173" s="7" t="s">
        <v>13</v>
      </c>
      <c r="O10173" s="7" t="s">
        <v>13</v>
      </c>
      <c r="P10173" s="7" t="s">
        <v>13</v>
      </c>
      <c r="Q10173" s="7" t="s">
        <v>13</v>
      </c>
      <c r="R10173" s="7" t="s">
        <v>13</v>
      </c>
      <c r="S10173" s="7" t="s">
        <v>13</v>
      </c>
      <c r="T10173" s="7" t="s">
        <v>13</v>
      </c>
      <c r="U10173" s="7" t="s">
        <v>13</v>
      </c>
    </row>
    <row r="10174" spans="1:19">
      <c r="A10174" t="s">
        <v>4</v>
      </c>
      <c r="B10174" s="4" t="s">
        <v>5</v>
      </c>
      <c r="C10174" s="4" t="s">
        <v>7</v>
      </c>
      <c r="D10174" s="4" t="s">
        <v>9</v>
      </c>
      <c r="E10174" s="4" t="s">
        <v>7</v>
      </c>
      <c r="F10174" s="4" t="s">
        <v>12</v>
      </c>
      <c r="G10174" s="4" t="s">
        <v>12</v>
      </c>
      <c r="H10174" s="4" t="s">
        <v>12</v>
      </c>
      <c r="I10174" s="4" t="s">
        <v>12</v>
      </c>
      <c r="J10174" s="4" t="s">
        <v>12</v>
      </c>
      <c r="K10174" s="4" t="s">
        <v>12</v>
      </c>
      <c r="L10174" s="4" t="s">
        <v>12</v>
      </c>
      <c r="M10174" s="4" t="s">
        <v>12</v>
      </c>
      <c r="N10174" s="4" t="s">
        <v>12</v>
      </c>
      <c r="O10174" s="4" t="s">
        <v>12</v>
      </c>
      <c r="P10174" s="4" t="s">
        <v>12</v>
      </c>
      <c r="Q10174" s="4" t="s">
        <v>12</v>
      </c>
      <c r="R10174" s="4" t="s">
        <v>12</v>
      </c>
      <c r="S10174" s="4" t="s">
        <v>12</v>
      </c>
      <c r="T10174" s="4" t="s">
        <v>12</v>
      </c>
      <c r="U10174" s="4" t="s">
        <v>12</v>
      </c>
    </row>
    <row r="10175" spans="1:19">
      <c r="A10175" t="n">
        <v>90060</v>
      </c>
      <c r="B10175" s="44" t="n">
        <v>36</v>
      </c>
      <c r="C10175" s="7" t="n">
        <v>8</v>
      </c>
      <c r="D10175" s="7" t="n">
        <v>7003</v>
      </c>
      <c r="E10175" s="7" t="n">
        <v>0</v>
      </c>
      <c r="F10175" s="7" t="s">
        <v>503</v>
      </c>
      <c r="G10175" s="7" t="s">
        <v>209</v>
      </c>
      <c r="H10175" s="7" t="s">
        <v>212</v>
      </c>
      <c r="I10175" s="7" t="s">
        <v>532</v>
      </c>
      <c r="J10175" s="7" t="s">
        <v>13</v>
      </c>
      <c r="K10175" s="7" t="s">
        <v>13</v>
      </c>
      <c r="L10175" s="7" t="s">
        <v>13</v>
      </c>
      <c r="M10175" s="7" t="s">
        <v>13</v>
      </c>
      <c r="N10175" s="7" t="s">
        <v>13</v>
      </c>
      <c r="O10175" s="7" t="s">
        <v>13</v>
      </c>
      <c r="P10175" s="7" t="s">
        <v>13</v>
      </c>
      <c r="Q10175" s="7" t="s">
        <v>13</v>
      </c>
      <c r="R10175" s="7" t="s">
        <v>13</v>
      </c>
      <c r="S10175" s="7" t="s">
        <v>13</v>
      </c>
      <c r="T10175" s="7" t="s">
        <v>13</v>
      </c>
      <c r="U10175" s="7" t="s">
        <v>13</v>
      </c>
    </row>
    <row r="10176" spans="1:19">
      <c r="A10176" t="s">
        <v>4</v>
      </c>
      <c r="B10176" s="4" t="s">
        <v>5</v>
      </c>
      <c r="C10176" s="4" t="s">
        <v>7</v>
      </c>
    </row>
    <row r="10177" spans="1:22">
      <c r="A10177" t="n">
        <v>90146</v>
      </c>
      <c r="B10177" s="54" t="n">
        <v>116</v>
      </c>
      <c r="C10177" s="7" t="n">
        <v>0</v>
      </c>
    </row>
    <row r="10178" spans="1:22">
      <c r="A10178" t="s">
        <v>4</v>
      </c>
      <c r="B10178" s="4" t="s">
        <v>5</v>
      </c>
      <c r="C10178" s="4" t="s">
        <v>7</v>
      </c>
      <c r="D10178" s="4" t="s">
        <v>9</v>
      </c>
    </row>
    <row r="10179" spans="1:22">
      <c r="A10179" t="n">
        <v>90148</v>
      </c>
      <c r="B10179" s="54" t="n">
        <v>116</v>
      </c>
      <c r="C10179" s="7" t="n">
        <v>2</v>
      </c>
      <c r="D10179" s="7" t="n">
        <v>1</v>
      </c>
    </row>
    <row r="10180" spans="1:22">
      <c r="A10180" t="s">
        <v>4</v>
      </c>
      <c r="B10180" s="4" t="s">
        <v>5</v>
      </c>
      <c r="C10180" s="4" t="s">
        <v>7</v>
      </c>
      <c r="D10180" s="4" t="s">
        <v>11</v>
      </c>
    </row>
    <row r="10181" spans="1:22">
      <c r="A10181" t="n">
        <v>90152</v>
      </c>
      <c r="B10181" s="54" t="n">
        <v>116</v>
      </c>
      <c r="C10181" s="7" t="n">
        <v>5</v>
      </c>
      <c r="D10181" s="7" t="n">
        <v>1097859072</v>
      </c>
    </row>
    <row r="10182" spans="1:22">
      <c r="A10182" t="s">
        <v>4</v>
      </c>
      <c r="B10182" s="4" t="s">
        <v>5</v>
      </c>
      <c r="C10182" s="4" t="s">
        <v>7</v>
      </c>
      <c r="D10182" s="4" t="s">
        <v>9</v>
      </c>
    </row>
    <row r="10183" spans="1:22">
      <c r="A10183" t="n">
        <v>90158</v>
      </c>
      <c r="B10183" s="54" t="n">
        <v>116</v>
      </c>
      <c r="C10183" s="7" t="n">
        <v>6</v>
      </c>
      <c r="D10183" s="7" t="n">
        <v>1</v>
      </c>
    </row>
    <row r="10184" spans="1:22">
      <c r="A10184" t="s">
        <v>4</v>
      </c>
      <c r="B10184" s="4" t="s">
        <v>5</v>
      </c>
      <c r="C10184" s="4" t="s">
        <v>9</v>
      </c>
      <c r="D10184" s="4" t="s">
        <v>10</v>
      </c>
      <c r="E10184" s="4" t="s">
        <v>10</v>
      </c>
      <c r="F10184" s="4" t="s">
        <v>10</v>
      </c>
      <c r="G10184" s="4" t="s">
        <v>10</v>
      </c>
    </row>
    <row r="10185" spans="1:22">
      <c r="A10185" t="n">
        <v>90162</v>
      </c>
      <c r="B10185" s="42" t="n">
        <v>46</v>
      </c>
      <c r="C10185" s="7" t="n">
        <v>0</v>
      </c>
      <c r="D10185" s="7" t="n">
        <v>5.23999977111816</v>
      </c>
      <c r="E10185" s="7" t="n">
        <v>0</v>
      </c>
      <c r="F10185" s="7" t="n">
        <v>21.8999996185303</v>
      </c>
      <c r="G10185" s="7" t="n">
        <v>89.4000015258789</v>
      </c>
    </row>
    <row r="10186" spans="1:22">
      <c r="A10186" t="s">
        <v>4</v>
      </c>
      <c r="B10186" s="4" t="s">
        <v>5</v>
      </c>
      <c r="C10186" s="4" t="s">
        <v>9</v>
      </c>
      <c r="D10186" s="4" t="s">
        <v>10</v>
      </c>
      <c r="E10186" s="4" t="s">
        <v>10</v>
      </c>
      <c r="F10186" s="4" t="s">
        <v>10</v>
      </c>
      <c r="G10186" s="4" t="s">
        <v>10</v>
      </c>
    </row>
    <row r="10187" spans="1:22">
      <c r="A10187" t="n">
        <v>90181</v>
      </c>
      <c r="B10187" s="42" t="n">
        <v>46</v>
      </c>
      <c r="C10187" s="7" t="n">
        <v>7003</v>
      </c>
      <c r="D10187" s="7" t="n">
        <v>13.2600002288818</v>
      </c>
      <c r="E10187" s="7" t="n">
        <v>0</v>
      </c>
      <c r="F10187" s="7" t="n">
        <v>20.6900005340576</v>
      </c>
      <c r="G10187" s="7" t="n">
        <v>0</v>
      </c>
    </row>
    <row r="10188" spans="1:22">
      <c r="A10188" t="s">
        <v>4</v>
      </c>
      <c r="B10188" s="4" t="s">
        <v>5</v>
      </c>
      <c r="C10188" s="4" t="s">
        <v>9</v>
      </c>
      <c r="D10188" s="4" t="s">
        <v>7</v>
      </c>
      <c r="E10188" s="4" t="s">
        <v>12</v>
      </c>
      <c r="F10188" s="4" t="s">
        <v>10</v>
      </c>
      <c r="G10188" s="4" t="s">
        <v>10</v>
      </c>
      <c r="H10188" s="4" t="s">
        <v>10</v>
      </c>
    </row>
    <row r="10189" spans="1:22">
      <c r="A10189" t="n">
        <v>90200</v>
      </c>
      <c r="B10189" s="45" t="n">
        <v>48</v>
      </c>
      <c r="C10189" s="7" t="n">
        <v>7003</v>
      </c>
      <c r="D10189" s="7" t="n">
        <v>0</v>
      </c>
      <c r="E10189" s="7" t="s">
        <v>136</v>
      </c>
      <c r="F10189" s="7" t="n">
        <v>-1</v>
      </c>
      <c r="G10189" s="7" t="n">
        <v>1</v>
      </c>
      <c r="H10189" s="7" t="n">
        <v>1.40129846432482e-45</v>
      </c>
    </row>
    <row r="10190" spans="1:22">
      <c r="A10190" t="s">
        <v>4</v>
      </c>
      <c r="B10190" s="4" t="s">
        <v>5</v>
      </c>
      <c r="C10190" s="4" t="s">
        <v>9</v>
      </c>
      <c r="D10190" s="4" t="s">
        <v>9</v>
      </c>
      <c r="E10190" s="4" t="s">
        <v>9</v>
      </c>
    </row>
    <row r="10191" spans="1:22">
      <c r="A10191" t="n">
        <v>90227</v>
      </c>
      <c r="B10191" s="63" t="n">
        <v>61</v>
      </c>
      <c r="C10191" s="7" t="n">
        <v>7003</v>
      </c>
      <c r="D10191" s="7" t="n">
        <v>0</v>
      </c>
      <c r="E10191" s="7" t="n">
        <v>1000</v>
      </c>
    </row>
    <row r="10192" spans="1:22">
      <c r="A10192" t="s">
        <v>4</v>
      </c>
      <c r="B10192" s="4" t="s">
        <v>5</v>
      </c>
      <c r="C10192" s="4" t="s">
        <v>7</v>
      </c>
      <c r="D10192" s="4" t="s">
        <v>12</v>
      </c>
      <c r="E10192" s="4" t="s">
        <v>9</v>
      </c>
    </row>
    <row r="10193" spans="1:8">
      <c r="A10193" t="n">
        <v>90234</v>
      </c>
      <c r="B10193" s="16" t="n">
        <v>94</v>
      </c>
      <c r="C10193" s="7" t="n">
        <v>1</v>
      </c>
      <c r="D10193" s="7" t="s">
        <v>981</v>
      </c>
      <c r="E10193" s="7" t="n">
        <v>512</v>
      </c>
    </row>
    <row r="10194" spans="1:8">
      <c r="A10194" t="s">
        <v>4</v>
      </c>
      <c r="B10194" s="4" t="s">
        <v>5</v>
      </c>
      <c r="C10194" s="4" t="s">
        <v>7</v>
      </c>
      <c r="D10194" s="4" t="s">
        <v>7</v>
      </c>
      <c r="E10194" s="4" t="s">
        <v>10</v>
      </c>
      <c r="F10194" s="4" t="s">
        <v>10</v>
      </c>
      <c r="G10194" s="4" t="s">
        <v>10</v>
      </c>
      <c r="H10194" s="4" t="s">
        <v>9</v>
      </c>
    </row>
    <row r="10195" spans="1:8">
      <c r="A10195" t="n">
        <v>90246</v>
      </c>
      <c r="B10195" s="55" t="n">
        <v>45</v>
      </c>
      <c r="C10195" s="7" t="n">
        <v>2</v>
      </c>
      <c r="D10195" s="7" t="n">
        <v>3</v>
      </c>
      <c r="E10195" s="7" t="n">
        <v>6.13000011444092</v>
      </c>
      <c r="F10195" s="7" t="n">
        <v>1.07000005245209</v>
      </c>
      <c r="G10195" s="7" t="n">
        <v>22.1100006103516</v>
      </c>
      <c r="H10195" s="7" t="n">
        <v>0</v>
      </c>
    </row>
    <row r="10196" spans="1:8">
      <c r="A10196" t="s">
        <v>4</v>
      </c>
      <c r="B10196" s="4" t="s">
        <v>5</v>
      </c>
      <c r="C10196" s="4" t="s">
        <v>7</v>
      </c>
      <c r="D10196" s="4" t="s">
        <v>7</v>
      </c>
      <c r="E10196" s="4" t="s">
        <v>10</v>
      </c>
      <c r="F10196" s="4" t="s">
        <v>10</v>
      </c>
      <c r="G10196" s="4" t="s">
        <v>10</v>
      </c>
      <c r="H10196" s="4" t="s">
        <v>9</v>
      </c>
      <c r="I10196" s="4" t="s">
        <v>7</v>
      </c>
    </row>
    <row r="10197" spans="1:8">
      <c r="A10197" t="n">
        <v>90263</v>
      </c>
      <c r="B10197" s="55" t="n">
        <v>45</v>
      </c>
      <c r="C10197" s="7" t="n">
        <v>4</v>
      </c>
      <c r="D10197" s="7" t="n">
        <v>3</v>
      </c>
      <c r="E10197" s="7" t="n">
        <v>8.5600004196167</v>
      </c>
      <c r="F10197" s="7" t="n">
        <v>228.259994506836</v>
      </c>
      <c r="G10197" s="7" t="n">
        <v>0</v>
      </c>
      <c r="H10197" s="7" t="n">
        <v>0</v>
      </c>
      <c r="I10197" s="7" t="n">
        <v>1</v>
      </c>
    </row>
    <row r="10198" spans="1:8">
      <c r="A10198" t="s">
        <v>4</v>
      </c>
      <c r="B10198" s="4" t="s">
        <v>5</v>
      </c>
      <c r="C10198" s="4" t="s">
        <v>7</v>
      </c>
      <c r="D10198" s="4" t="s">
        <v>7</v>
      </c>
      <c r="E10198" s="4" t="s">
        <v>10</v>
      </c>
      <c r="F10198" s="4" t="s">
        <v>9</v>
      </c>
    </row>
    <row r="10199" spans="1:8">
      <c r="A10199" t="n">
        <v>90281</v>
      </c>
      <c r="B10199" s="55" t="n">
        <v>45</v>
      </c>
      <c r="C10199" s="7" t="n">
        <v>5</v>
      </c>
      <c r="D10199" s="7" t="n">
        <v>3</v>
      </c>
      <c r="E10199" s="7" t="n">
        <v>4.59999990463257</v>
      </c>
      <c r="F10199" s="7" t="n">
        <v>0</v>
      </c>
    </row>
    <row r="10200" spans="1:8">
      <c r="A10200" t="s">
        <v>4</v>
      </c>
      <c r="B10200" s="4" t="s">
        <v>5</v>
      </c>
      <c r="C10200" s="4" t="s">
        <v>7</v>
      </c>
      <c r="D10200" s="4" t="s">
        <v>7</v>
      </c>
      <c r="E10200" s="4" t="s">
        <v>10</v>
      </c>
      <c r="F10200" s="4" t="s">
        <v>9</v>
      </c>
    </row>
    <row r="10201" spans="1:8">
      <c r="A10201" t="n">
        <v>90290</v>
      </c>
      <c r="B10201" s="55" t="n">
        <v>45</v>
      </c>
      <c r="C10201" s="7" t="n">
        <v>5</v>
      </c>
      <c r="D10201" s="7" t="n">
        <v>3</v>
      </c>
      <c r="E10201" s="7" t="n">
        <v>4.5</v>
      </c>
      <c r="F10201" s="7" t="n">
        <v>1000</v>
      </c>
    </row>
    <row r="10202" spans="1:8">
      <c r="A10202" t="s">
        <v>4</v>
      </c>
      <c r="B10202" s="4" t="s">
        <v>5</v>
      </c>
      <c r="C10202" s="4" t="s">
        <v>7</v>
      </c>
      <c r="D10202" s="4" t="s">
        <v>7</v>
      </c>
      <c r="E10202" s="4" t="s">
        <v>10</v>
      </c>
      <c r="F10202" s="4" t="s">
        <v>9</v>
      </c>
    </row>
    <row r="10203" spans="1:8">
      <c r="A10203" t="n">
        <v>90299</v>
      </c>
      <c r="B10203" s="55" t="n">
        <v>45</v>
      </c>
      <c r="C10203" s="7" t="n">
        <v>11</v>
      </c>
      <c r="D10203" s="7" t="n">
        <v>3</v>
      </c>
      <c r="E10203" s="7" t="n">
        <v>40</v>
      </c>
      <c r="F10203" s="7" t="n">
        <v>0</v>
      </c>
    </row>
    <row r="10204" spans="1:8">
      <c r="A10204" t="s">
        <v>4</v>
      </c>
      <c r="B10204" s="4" t="s">
        <v>5</v>
      </c>
      <c r="C10204" s="4" t="s">
        <v>7</v>
      </c>
      <c r="D10204" s="4" t="s">
        <v>9</v>
      </c>
      <c r="E10204" s="4" t="s">
        <v>10</v>
      </c>
    </row>
    <row r="10205" spans="1:8">
      <c r="A10205" t="n">
        <v>90308</v>
      </c>
      <c r="B10205" s="25" t="n">
        <v>58</v>
      </c>
      <c r="C10205" s="7" t="n">
        <v>100</v>
      </c>
      <c r="D10205" s="7" t="n">
        <v>1000</v>
      </c>
      <c r="E10205" s="7" t="n">
        <v>1</v>
      </c>
    </row>
    <row r="10206" spans="1:8">
      <c r="A10206" t="s">
        <v>4</v>
      </c>
      <c r="B10206" s="4" t="s">
        <v>5</v>
      </c>
      <c r="C10206" s="4" t="s">
        <v>7</v>
      </c>
      <c r="D10206" s="4" t="s">
        <v>9</v>
      </c>
    </row>
    <row r="10207" spans="1:8">
      <c r="A10207" t="n">
        <v>90316</v>
      </c>
      <c r="B10207" s="25" t="n">
        <v>58</v>
      </c>
      <c r="C10207" s="7" t="n">
        <v>255</v>
      </c>
      <c r="D10207" s="7" t="n">
        <v>0</v>
      </c>
    </row>
    <row r="10208" spans="1:8">
      <c r="A10208" t="s">
        <v>4</v>
      </c>
      <c r="B10208" s="4" t="s">
        <v>5</v>
      </c>
      <c r="C10208" s="4" t="s">
        <v>7</v>
      </c>
      <c r="D10208" s="4" t="s">
        <v>9</v>
      </c>
    </row>
    <row r="10209" spans="1:9">
      <c r="A10209" t="n">
        <v>90320</v>
      </c>
      <c r="B10209" s="55" t="n">
        <v>45</v>
      </c>
      <c r="C10209" s="7" t="n">
        <v>7</v>
      </c>
      <c r="D10209" s="7" t="n">
        <v>255</v>
      </c>
    </row>
    <row r="10210" spans="1:9">
      <c r="A10210" t="s">
        <v>4</v>
      </c>
      <c r="B10210" s="4" t="s">
        <v>5</v>
      </c>
      <c r="C10210" s="4" t="s">
        <v>7</v>
      </c>
      <c r="D10210" s="4" t="s">
        <v>9</v>
      </c>
      <c r="E10210" s="4" t="s">
        <v>12</v>
      </c>
    </row>
    <row r="10211" spans="1:9">
      <c r="A10211" t="n">
        <v>90324</v>
      </c>
      <c r="B10211" s="30" t="n">
        <v>51</v>
      </c>
      <c r="C10211" s="7" t="n">
        <v>4</v>
      </c>
      <c r="D10211" s="7" t="n">
        <v>0</v>
      </c>
      <c r="E10211" s="7" t="s">
        <v>55</v>
      </c>
    </row>
    <row r="10212" spans="1:9">
      <c r="A10212" t="s">
        <v>4</v>
      </c>
      <c r="B10212" s="4" t="s">
        <v>5</v>
      </c>
      <c r="C10212" s="4" t="s">
        <v>9</v>
      </c>
    </row>
    <row r="10213" spans="1:9">
      <c r="A10213" t="n">
        <v>90338</v>
      </c>
      <c r="B10213" s="26" t="n">
        <v>16</v>
      </c>
      <c r="C10213" s="7" t="n">
        <v>0</v>
      </c>
    </row>
    <row r="10214" spans="1:9">
      <c r="A10214" t="s">
        <v>4</v>
      </c>
      <c r="B10214" s="4" t="s">
        <v>5</v>
      </c>
      <c r="C10214" s="4" t="s">
        <v>9</v>
      </c>
      <c r="D10214" s="4" t="s">
        <v>7</v>
      </c>
      <c r="E10214" s="4" t="s">
        <v>11</v>
      </c>
      <c r="F10214" s="4" t="s">
        <v>52</v>
      </c>
      <c r="G10214" s="4" t="s">
        <v>7</v>
      </c>
      <c r="H10214" s="4" t="s">
        <v>7</v>
      </c>
    </row>
    <row r="10215" spans="1:9">
      <c r="A10215" t="n">
        <v>90341</v>
      </c>
      <c r="B10215" s="31" t="n">
        <v>26</v>
      </c>
      <c r="C10215" s="7" t="n">
        <v>0</v>
      </c>
      <c r="D10215" s="7" t="n">
        <v>17</v>
      </c>
      <c r="E10215" s="7" t="n">
        <v>61977</v>
      </c>
      <c r="F10215" s="7" t="s">
        <v>982</v>
      </c>
      <c r="G10215" s="7" t="n">
        <v>2</v>
      </c>
      <c r="H10215" s="7" t="n">
        <v>0</v>
      </c>
    </row>
    <row r="10216" spans="1:9">
      <c r="A10216" t="s">
        <v>4</v>
      </c>
      <c r="B10216" s="4" t="s">
        <v>5</v>
      </c>
    </row>
    <row r="10217" spans="1:9">
      <c r="A10217" t="n">
        <v>90384</v>
      </c>
      <c r="B10217" s="32" t="n">
        <v>28</v>
      </c>
    </row>
    <row r="10218" spans="1:9">
      <c r="A10218" t="s">
        <v>4</v>
      </c>
      <c r="B10218" s="4" t="s">
        <v>5</v>
      </c>
      <c r="C10218" s="4" t="s">
        <v>7</v>
      </c>
      <c r="D10218" s="4" t="s">
        <v>9</v>
      </c>
      <c r="E10218" s="4" t="s">
        <v>7</v>
      </c>
      <c r="F10218" s="4" t="s">
        <v>14</v>
      </c>
    </row>
    <row r="10219" spans="1:9">
      <c r="A10219" t="n">
        <v>90385</v>
      </c>
      <c r="B10219" s="10" t="n">
        <v>5</v>
      </c>
      <c r="C10219" s="7" t="n">
        <v>30</v>
      </c>
      <c r="D10219" s="7" t="n">
        <v>8974</v>
      </c>
      <c r="E10219" s="7" t="n">
        <v>1</v>
      </c>
      <c r="F10219" s="11" t="n">
        <f t="normal" ca="1">A10231</f>
        <v>0</v>
      </c>
    </row>
    <row r="10220" spans="1:9">
      <c r="A10220" t="s">
        <v>4</v>
      </c>
      <c r="B10220" s="4" t="s">
        <v>5</v>
      </c>
      <c r="C10220" s="4" t="s">
        <v>9</v>
      </c>
    </row>
    <row r="10221" spans="1:9">
      <c r="A10221" t="n">
        <v>90394</v>
      </c>
      <c r="B10221" s="26" t="n">
        <v>16</v>
      </c>
      <c r="C10221" s="7" t="n">
        <v>300</v>
      </c>
    </row>
    <row r="10222" spans="1:9">
      <c r="A10222" t="s">
        <v>4</v>
      </c>
      <c r="B10222" s="4" t="s">
        <v>5</v>
      </c>
      <c r="C10222" s="4" t="s">
        <v>7</v>
      </c>
      <c r="D10222" s="4" t="s">
        <v>9</v>
      </c>
      <c r="E10222" s="4" t="s">
        <v>12</v>
      </c>
    </row>
    <row r="10223" spans="1:9">
      <c r="A10223" t="n">
        <v>90397</v>
      </c>
      <c r="B10223" s="30" t="n">
        <v>51</v>
      </c>
      <c r="C10223" s="7" t="n">
        <v>4</v>
      </c>
      <c r="D10223" s="7" t="n">
        <v>0</v>
      </c>
      <c r="E10223" s="7" t="s">
        <v>721</v>
      </c>
    </row>
    <row r="10224" spans="1:9">
      <c r="A10224" t="s">
        <v>4</v>
      </c>
      <c r="B10224" s="4" t="s">
        <v>5</v>
      </c>
      <c r="C10224" s="4" t="s">
        <v>9</v>
      </c>
    </row>
    <row r="10225" spans="1:8">
      <c r="A10225" t="n">
        <v>90411</v>
      </c>
      <c r="B10225" s="26" t="n">
        <v>16</v>
      </c>
      <c r="C10225" s="7" t="n">
        <v>0</v>
      </c>
    </row>
    <row r="10226" spans="1:8">
      <c r="A10226" t="s">
        <v>4</v>
      </c>
      <c r="B10226" s="4" t="s">
        <v>5</v>
      </c>
      <c r="C10226" s="4" t="s">
        <v>9</v>
      </c>
      <c r="D10226" s="4" t="s">
        <v>7</v>
      </c>
      <c r="E10226" s="4" t="s">
        <v>11</v>
      </c>
      <c r="F10226" s="4" t="s">
        <v>52</v>
      </c>
      <c r="G10226" s="4" t="s">
        <v>7</v>
      </c>
      <c r="H10226" s="4" t="s">
        <v>7</v>
      </c>
    </row>
    <row r="10227" spans="1:8">
      <c r="A10227" t="n">
        <v>90414</v>
      </c>
      <c r="B10227" s="31" t="n">
        <v>26</v>
      </c>
      <c r="C10227" s="7" t="n">
        <v>0</v>
      </c>
      <c r="D10227" s="7" t="n">
        <v>17</v>
      </c>
      <c r="E10227" s="7" t="n">
        <v>61978</v>
      </c>
      <c r="F10227" s="7" t="s">
        <v>983</v>
      </c>
      <c r="G10227" s="7" t="n">
        <v>2</v>
      </c>
      <c r="H10227" s="7" t="n">
        <v>0</v>
      </c>
    </row>
    <row r="10228" spans="1:8">
      <c r="A10228" t="s">
        <v>4</v>
      </c>
      <c r="B10228" s="4" t="s">
        <v>5</v>
      </c>
    </row>
    <row r="10229" spans="1:8">
      <c r="A10229" t="n">
        <v>90481</v>
      </c>
      <c r="B10229" s="32" t="n">
        <v>28</v>
      </c>
    </row>
    <row r="10230" spans="1:8">
      <c r="A10230" t="s">
        <v>4</v>
      </c>
      <c r="B10230" s="4" t="s">
        <v>5</v>
      </c>
      <c r="C10230" s="4" t="s">
        <v>7</v>
      </c>
      <c r="D10230" s="4" t="s">
        <v>9</v>
      </c>
      <c r="E10230" s="4" t="s">
        <v>10</v>
      </c>
    </row>
    <row r="10231" spans="1:8">
      <c r="A10231" t="n">
        <v>90482</v>
      </c>
      <c r="B10231" s="25" t="n">
        <v>58</v>
      </c>
      <c r="C10231" s="7" t="n">
        <v>0</v>
      </c>
      <c r="D10231" s="7" t="n">
        <v>300</v>
      </c>
      <c r="E10231" s="7" t="n">
        <v>0.300000011920929</v>
      </c>
    </row>
    <row r="10232" spans="1:8">
      <c r="A10232" t="s">
        <v>4</v>
      </c>
      <c r="B10232" s="4" t="s">
        <v>5</v>
      </c>
      <c r="C10232" s="4" t="s">
        <v>7</v>
      </c>
      <c r="D10232" s="4" t="s">
        <v>9</v>
      </c>
    </row>
    <row r="10233" spans="1:8">
      <c r="A10233" t="n">
        <v>90490</v>
      </c>
      <c r="B10233" s="25" t="n">
        <v>58</v>
      </c>
      <c r="C10233" s="7" t="n">
        <v>255</v>
      </c>
      <c r="D10233" s="7" t="n">
        <v>0</v>
      </c>
    </row>
    <row r="10234" spans="1:8">
      <c r="A10234" t="s">
        <v>4</v>
      </c>
      <c r="B10234" s="4" t="s">
        <v>5</v>
      </c>
      <c r="C10234" s="4" t="s">
        <v>7</v>
      </c>
      <c r="D10234" s="4" t="s">
        <v>7</v>
      </c>
      <c r="E10234" s="4" t="s">
        <v>11</v>
      </c>
      <c r="F10234" s="4" t="s">
        <v>7</v>
      </c>
      <c r="G10234" s="4" t="s">
        <v>7</v>
      </c>
    </row>
    <row r="10235" spans="1:8">
      <c r="A10235" t="n">
        <v>90494</v>
      </c>
      <c r="B10235" s="23" t="n">
        <v>18</v>
      </c>
      <c r="C10235" s="7" t="n">
        <v>0</v>
      </c>
      <c r="D10235" s="7" t="n">
        <v>0</v>
      </c>
      <c r="E10235" s="7" t="n">
        <v>0</v>
      </c>
      <c r="F10235" s="7" t="n">
        <v>19</v>
      </c>
      <c r="G10235" s="7" t="n">
        <v>1</v>
      </c>
    </row>
    <row r="10236" spans="1:8">
      <c r="A10236" t="s">
        <v>4</v>
      </c>
      <c r="B10236" s="4" t="s">
        <v>5</v>
      </c>
      <c r="C10236" s="4" t="s">
        <v>7</v>
      </c>
      <c r="D10236" s="4" t="s">
        <v>7</v>
      </c>
      <c r="E10236" s="4" t="s">
        <v>9</v>
      </c>
      <c r="F10236" s="4" t="s">
        <v>10</v>
      </c>
    </row>
    <row r="10237" spans="1:8">
      <c r="A10237" t="n">
        <v>90503</v>
      </c>
      <c r="B10237" s="24" t="n">
        <v>107</v>
      </c>
      <c r="C10237" s="7" t="n">
        <v>0</v>
      </c>
      <c r="D10237" s="7" t="n">
        <v>0</v>
      </c>
      <c r="E10237" s="7" t="n">
        <v>0</v>
      </c>
      <c r="F10237" s="7" t="n">
        <v>32</v>
      </c>
    </row>
    <row r="10238" spans="1:8">
      <c r="A10238" t="s">
        <v>4</v>
      </c>
      <c r="B10238" s="4" t="s">
        <v>5</v>
      </c>
      <c r="C10238" s="4" t="s">
        <v>7</v>
      </c>
      <c r="D10238" s="4" t="s">
        <v>7</v>
      </c>
      <c r="E10238" s="4" t="s">
        <v>12</v>
      </c>
      <c r="F10238" s="4" t="s">
        <v>9</v>
      </c>
    </row>
    <row r="10239" spans="1:8">
      <c r="A10239" t="n">
        <v>90512</v>
      </c>
      <c r="B10239" s="24" t="n">
        <v>107</v>
      </c>
      <c r="C10239" s="7" t="n">
        <v>1</v>
      </c>
      <c r="D10239" s="7" t="n">
        <v>0</v>
      </c>
      <c r="E10239" s="7" t="s">
        <v>514</v>
      </c>
      <c r="F10239" s="7" t="n">
        <v>1</v>
      </c>
    </row>
    <row r="10240" spans="1:8">
      <c r="A10240" t="s">
        <v>4</v>
      </c>
      <c r="B10240" s="4" t="s">
        <v>5</v>
      </c>
      <c r="C10240" s="4" t="s">
        <v>7</v>
      </c>
      <c r="D10240" s="4" t="s">
        <v>7</v>
      </c>
      <c r="E10240" s="4" t="s">
        <v>12</v>
      </c>
      <c r="F10240" s="4" t="s">
        <v>9</v>
      </c>
    </row>
    <row r="10241" spans="1:8">
      <c r="A10241" t="n">
        <v>90523</v>
      </c>
      <c r="B10241" s="24" t="n">
        <v>107</v>
      </c>
      <c r="C10241" s="7" t="n">
        <v>1</v>
      </c>
      <c r="D10241" s="7" t="n">
        <v>0</v>
      </c>
      <c r="E10241" s="7" t="s">
        <v>515</v>
      </c>
      <c r="F10241" s="7" t="n">
        <v>2</v>
      </c>
    </row>
    <row r="10242" spans="1:8">
      <c r="A10242" t="s">
        <v>4</v>
      </c>
      <c r="B10242" s="4" t="s">
        <v>5</v>
      </c>
      <c r="C10242" s="4" t="s">
        <v>7</v>
      </c>
      <c r="D10242" s="4" t="s">
        <v>7</v>
      </c>
      <c r="E10242" s="4" t="s">
        <v>7</v>
      </c>
      <c r="F10242" s="4" t="s">
        <v>9</v>
      </c>
      <c r="G10242" s="4" t="s">
        <v>9</v>
      </c>
      <c r="H10242" s="4" t="s">
        <v>7</v>
      </c>
    </row>
    <row r="10243" spans="1:8">
      <c r="A10243" t="n">
        <v>90538</v>
      </c>
      <c r="B10243" s="24" t="n">
        <v>107</v>
      </c>
      <c r="C10243" s="7" t="n">
        <v>2</v>
      </c>
      <c r="D10243" s="7" t="n">
        <v>0</v>
      </c>
      <c r="E10243" s="7" t="n">
        <v>1</v>
      </c>
      <c r="F10243" s="7" t="n">
        <v>65535</v>
      </c>
      <c r="G10243" s="7" t="n">
        <v>65535</v>
      </c>
      <c r="H10243" s="7" t="n">
        <v>0</v>
      </c>
    </row>
    <row r="10244" spans="1:8">
      <c r="A10244" t="s">
        <v>4</v>
      </c>
      <c r="B10244" s="4" t="s">
        <v>5</v>
      </c>
      <c r="C10244" s="4" t="s">
        <v>7</v>
      </c>
      <c r="D10244" s="4" t="s">
        <v>7</v>
      </c>
      <c r="E10244" s="4" t="s">
        <v>7</v>
      </c>
    </row>
    <row r="10245" spans="1:8">
      <c r="A10245" t="n">
        <v>90547</v>
      </c>
      <c r="B10245" s="24" t="n">
        <v>107</v>
      </c>
      <c r="C10245" s="7" t="n">
        <v>4</v>
      </c>
      <c r="D10245" s="7" t="n">
        <v>0</v>
      </c>
      <c r="E10245" s="7" t="n">
        <v>0</v>
      </c>
    </row>
    <row r="10246" spans="1:8">
      <c r="A10246" t="s">
        <v>4</v>
      </c>
      <c r="B10246" s="4" t="s">
        <v>5</v>
      </c>
      <c r="C10246" s="4" t="s">
        <v>7</v>
      </c>
      <c r="D10246" s="4" t="s">
        <v>7</v>
      </c>
    </row>
    <row r="10247" spans="1:8">
      <c r="A10247" t="n">
        <v>90551</v>
      </c>
      <c r="B10247" s="24" t="n">
        <v>107</v>
      </c>
      <c r="C10247" s="7" t="n">
        <v>3</v>
      </c>
      <c r="D10247" s="7" t="n">
        <v>0</v>
      </c>
    </row>
    <row r="10248" spans="1:8">
      <c r="A10248" t="s">
        <v>4</v>
      </c>
      <c r="B10248" s="4" t="s">
        <v>5</v>
      </c>
      <c r="C10248" s="4" t="s">
        <v>7</v>
      </c>
      <c r="D10248" s="4" t="s">
        <v>9</v>
      </c>
      <c r="E10248" s="4" t="s">
        <v>10</v>
      </c>
    </row>
    <row r="10249" spans="1:8">
      <c r="A10249" t="n">
        <v>90554</v>
      </c>
      <c r="B10249" s="25" t="n">
        <v>58</v>
      </c>
      <c r="C10249" s="7" t="n">
        <v>100</v>
      </c>
      <c r="D10249" s="7" t="n">
        <v>300</v>
      </c>
      <c r="E10249" s="7" t="n">
        <v>0.300000011920929</v>
      </c>
    </row>
    <row r="10250" spans="1:8">
      <c r="A10250" t="s">
        <v>4</v>
      </c>
      <c r="B10250" s="4" t="s">
        <v>5</v>
      </c>
      <c r="C10250" s="4" t="s">
        <v>7</v>
      </c>
      <c r="D10250" s="4" t="s">
        <v>9</v>
      </c>
    </row>
    <row r="10251" spans="1:8">
      <c r="A10251" t="n">
        <v>90562</v>
      </c>
      <c r="B10251" s="25" t="n">
        <v>58</v>
      </c>
      <c r="C10251" s="7" t="n">
        <v>255</v>
      </c>
      <c r="D10251" s="7" t="n">
        <v>0</v>
      </c>
    </row>
    <row r="10252" spans="1:8">
      <c r="A10252" t="s">
        <v>4</v>
      </c>
      <c r="B10252" s="4" t="s">
        <v>5</v>
      </c>
      <c r="C10252" s="4" t="s">
        <v>7</v>
      </c>
      <c r="D10252" s="4" t="s">
        <v>7</v>
      </c>
      <c r="E10252" s="4" t="s">
        <v>7</v>
      </c>
      <c r="F10252" s="4" t="s">
        <v>11</v>
      </c>
      <c r="G10252" s="4" t="s">
        <v>7</v>
      </c>
      <c r="H10252" s="4" t="s">
        <v>7</v>
      </c>
      <c r="I10252" s="4" t="s">
        <v>14</v>
      </c>
    </row>
    <row r="10253" spans="1:8">
      <c r="A10253" t="n">
        <v>90566</v>
      </c>
      <c r="B10253" s="10" t="n">
        <v>5</v>
      </c>
      <c r="C10253" s="7" t="n">
        <v>35</v>
      </c>
      <c r="D10253" s="7" t="n">
        <v>0</v>
      </c>
      <c r="E10253" s="7" t="n">
        <v>0</v>
      </c>
      <c r="F10253" s="7" t="n">
        <v>1</v>
      </c>
      <c r="G10253" s="7" t="n">
        <v>2</v>
      </c>
      <c r="H10253" s="7" t="n">
        <v>1</v>
      </c>
      <c r="I10253" s="11" t="n">
        <f t="normal" ca="1">A10987</f>
        <v>0</v>
      </c>
    </row>
    <row r="10254" spans="1:8">
      <c r="A10254" t="s">
        <v>4</v>
      </c>
      <c r="B10254" s="4" t="s">
        <v>5</v>
      </c>
      <c r="C10254" s="4" t="s">
        <v>9</v>
      </c>
      <c r="D10254" s="4" t="s">
        <v>7</v>
      </c>
      <c r="E10254" s="4" t="s">
        <v>7</v>
      </c>
      <c r="F10254" s="4" t="s">
        <v>12</v>
      </c>
    </row>
    <row r="10255" spans="1:8">
      <c r="A10255" t="n">
        <v>90580</v>
      </c>
      <c r="B10255" s="48" t="n">
        <v>47</v>
      </c>
      <c r="C10255" s="7" t="n">
        <v>0</v>
      </c>
      <c r="D10255" s="7" t="n">
        <v>0</v>
      </c>
      <c r="E10255" s="7" t="n">
        <v>0</v>
      </c>
      <c r="F10255" s="7" t="s">
        <v>503</v>
      </c>
    </row>
    <row r="10256" spans="1:8">
      <c r="A10256" t="s">
        <v>4</v>
      </c>
      <c r="B10256" s="4" t="s">
        <v>5</v>
      </c>
      <c r="C10256" s="4" t="s">
        <v>9</v>
      </c>
      <c r="D10256" s="4" t="s">
        <v>11</v>
      </c>
      <c r="E10256" s="4" t="s">
        <v>7</v>
      </c>
    </row>
    <row r="10257" spans="1:9">
      <c r="A10257" t="n">
        <v>90598</v>
      </c>
      <c r="B10257" s="76" t="n">
        <v>35</v>
      </c>
      <c r="C10257" s="7" t="n">
        <v>0</v>
      </c>
      <c r="D10257" s="7" t="n">
        <v>0</v>
      </c>
      <c r="E10257" s="7" t="n">
        <v>0</v>
      </c>
    </row>
    <row r="10258" spans="1:9">
      <c r="A10258" t="s">
        <v>4</v>
      </c>
      <c r="B10258" s="4" t="s">
        <v>5</v>
      </c>
      <c r="C10258" s="4" t="s">
        <v>7</v>
      </c>
      <c r="D10258" s="4" t="s">
        <v>9</v>
      </c>
      <c r="E10258" s="4" t="s">
        <v>10</v>
      </c>
      <c r="F10258" s="4" t="s">
        <v>9</v>
      </c>
      <c r="G10258" s="4" t="s">
        <v>11</v>
      </c>
      <c r="H10258" s="4" t="s">
        <v>11</v>
      </c>
      <c r="I10258" s="4" t="s">
        <v>9</v>
      </c>
      <c r="J10258" s="4" t="s">
        <v>9</v>
      </c>
      <c r="K10258" s="4" t="s">
        <v>11</v>
      </c>
      <c r="L10258" s="4" t="s">
        <v>11</v>
      </c>
      <c r="M10258" s="4" t="s">
        <v>11</v>
      </c>
      <c r="N10258" s="4" t="s">
        <v>11</v>
      </c>
      <c r="O10258" s="4" t="s">
        <v>12</v>
      </c>
    </row>
    <row r="10259" spans="1:9">
      <c r="A10259" t="n">
        <v>90606</v>
      </c>
      <c r="B10259" s="9" t="n">
        <v>50</v>
      </c>
      <c r="C10259" s="7" t="n">
        <v>0</v>
      </c>
      <c r="D10259" s="7" t="n">
        <v>2052</v>
      </c>
      <c r="E10259" s="7" t="n">
        <v>1</v>
      </c>
      <c r="F10259" s="7" t="n">
        <v>0</v>
      </c>
      <c r="G10259" s="7" t="n">
        <v>0</v>
      </c>
      <c r="H10259" s="7" t="n">
        <v>0</v>
      </c>
      <c r="I10259" s="7" t="n">
        <v>0</v>
      </c>
      <c r="J10259" s="7" t="n">
        <v>65533</v>
      </c>
      <c r="K10259" s="7" t="n">
        <v>0</v>
      </c>
      <c r="L10259" s="7" t="n">
        <v>0</v>
      </c>
      <c r="M10259" s="7" t="n">
        <v>0</v>
      </c>
      <c r="N10259" s="7" t="n">
        <v>0</v>
      </c>
      <c r="O10259" s="7" t="s">
        <v>13</v>
      </c>
    </row>
    <row r="10260" spans="1:9">
      <c r="A10260" t="s">
        <v>4</v>
      </c>
      <c r="B10260" s="4" t="s">
        <v>5</v>
      </c>
      <c r="C10260" s="4" t="s">
        <v>9</v>
      </c>
    </row>
    <row r="10261" spans="1:9">
      <c r="A10261" t="n">
        <v>90645</v>
      </c>
      <c r="B10261" s="26" t="n">
        <v>16</v>
      </c>
      <c r="C10261" s="7" t="n">
        <v>500</v>
      </c>
    </row>
    <row r="10262" spans="1:9">
      <c r="A10262" t="s">
        <v>4</v>
      </c>
      <c r="B10262" s="4" t="s">
        <v>5</v>
      </c>
      <c r="C10262" s="4" t="s">
        <v>9</v>
      </c>
    </row>
    <row r="10263" spans="1:9">
      <c r="A10263" t="n">
        <v>90648</v>
      </c>
      <c r="B10263" s="26" t="n">
        <v>16</v>
      </c>
      <c r="C10263" s="7" t="n">
        <v>500</v>
      </c>
    </row>
    <row r="10264" spans="1:9">
      <c r="A10264" t="s">
        <v>4</v>
      </c>
      <c r="B10264" s="4" t="s">
        <v>5</v>
      </c>
      <c r="C10264" s="4" t="s">
        <v>7</v>
      </c>
      <c r="D10264" s="4" t="s">
        <v>9</v>
      </c>
      <c r="E10264" s="4" t="s">
        <v>9</v>
      </c>
      <c r="F10264" s="4" t="s">
        <v>7</v>
      </c>
    </row>
    <row r="10265" spans="1:9">
      <c r="A10265" t="n">
        <v>90651</v>
      </c>
      <c r="B10265" s="35" t="n">
        <v>25</v>
      </c>
      <c r="C10265" s="7" t="n">
        <v>1</v>
      </c>
      <c r="D10265" s="7" t="n">
        <v>260</v>
      </c>
      <c r="E10265" s="7" t="n">
        <v>280</v>
      </c>
      <c r="F10265" s="7" t="n">
        <v>1</v>
      </c>
    </row>
    <row r="10266" spans="1:9">
      <c r="A10266" t="s">
        <v>4</v>
      </c>
      <c r="B10266" s="4" t="s">
        <v>5</v>
      </c>
      <c r="C10266" s="4" t="s">
        <v>7</v>
      </c>
      <c r="D10266" s="4" t="s">
        <v>7</v>
      </c>
      <c r="E10266" s="4" t="s">
        <v>7</v>
      </c>
      <c r="F10266" s="4" t="s">
        <v>7</v>
      </c>
    </row>
    <row r="10267" spans="1:9">
      <c r="A10267" t="n">
        <v>90658</v>
      </c>
      <c r="B10267" s="8" t="n">
        <v>14</v>
      </c>
      <c r="C10267" s="7" t="n">
        <v>0</v>
      </c>
      <c r="D10267" s="7" t="n">
        <v>128</v>
      </c>
      <c r="E10267" s="7" t="n">
        <v>0</v>
      </c>
      <c r="F10267" s="7" t="n">
        <v>0</v>
      </c>
    </row>
    <row r="10268" spans="1:9">
      <c r="A10268" t="s">
        <v>4</v>
      </c>
      <c r="B10268" s="4" t="s">
        <v>5</v>
      </c>
      <c r="C10268" s="4" t="s">
        <v>12</v>
      </c>
      <c r="D10268" s="4" t="s">
        <v>9</v>
      </c>
    </row>
    <row r="10269" spans="1:9">
      <c r="A10269" t="n">
        <v>90663</v>
      </c>
      <c r="B10269" s="34" t="n">
        <v>29</v>
      </c>
      <c r="C10269" s="7" t="s">
        <v>984</v>
      </c>
      <c r="D10269" s="7" t="n">
        <v>65533</v>
      </c>
    </row>
    <row r="10270" spans="1:9">
      <c r="A10270" t="s">
        <v>4</v>
      </c>
      <c r="B10270" s="4" t="s">
        <v>5</v>
      </c>
      <c r="C10270" s="4" t="s">
        <v>7</v>
      </c>
      <c r="D10270" s="4" t="s">
        <v>9</v>
      </c>
      <c r="E10270" s="4" t="s">
        <v>12</v>
      </c>
    </row>
    <row r="10271" spans="1:9">
      <c r="A10271" t="n">
        <v>90677</v>
      </c>
      <c r="B10271" s="30" t="n">
        <v>51</v>
      </c>
      <c r="C10271" s="7" t="n">
        <v>4</v>
      </c>
      <c r="D10271" s="7" t="n">
        <v>7003</v>
      </c>
      <c r="E10271" s="7" t="s">
        <v>87</v>
      </c>
    </row>
    <row r="10272" spans="1:9">
      <c r="A10272" t="s">
        <v>4</v>
      </c>
      <c r="B10272" s="4" t="s">
        <v>5</v>
      </c>
      <c r="C10272" s="4" t="s">
        <v>9</v>
      </c>
    </row>
    <row r="10273" spans="1:15">
      <c r="A10273" t="n">
        <v>90690</v>
      </c>
      <c r="B10273" s="26" t="n">
        <v>16</v>
      </c>
      <c r="C10273" s="7" t="n">
        <v>0</v>
      </c>
    </row>
    <row r="10274" spans="1:15">
      <c r="A10274" t="s">
        <v>4</v>
      </c>
      <c r="B10274" s="4" t="s">
        <v>5</v>
      </c>
      <c r="C10274" s="4" t="s">
        <v>9</v>
      </c>
      <c r="D10274" s="4" t="s">
        <v>7</v>
      </c>
      <c r="E10274" s="4" t="s">
        <v>11</v>
      </c>
      <c r="F10274" s="4" t="s">
        <v>52</v>
      </c>
      <c r="G10274" s="4" t="s">
        <v>7</v>
      </c>
      <c r="H10274" s="4" t="s">
        <v>7</v>
      </c>
      <c r="I10274" s="4" t="s">
        <v>7</v>
      </c>
      <c r="J10274" s="4" t="s">
        <v>11</v>
      </c>
      <c r="K10274" s="4" t="s">
        <v>52</v>
      </c>
      <c r="L10274" s="4" t="s">
        <v>7</v>
      </c>
      <c r="M10274" s="4" t="s">
        <v>7</v>
      </c>
    </row>
    <row r="10275" spans="1:15">
      <c r="A10275" t="n">
        <v>90693</v>
      </c>
      <c r="B10275" s="31" t="n">
        <v>26</v>
      </c>
      <c r="C10275" s="7" t="n">
        <v>7003</v>
      </c>
      <c r="D10275" s="7" t="n">
        <v>17</v>
      </c>
      <c r="E10275" s="7" t="n">
        <v>61979</v>
      </c>
      <c r="F10275" s="7" t="s">
        <v>985</v>
      </c>
      <c r="G10275" s="7" t="n">
        <v>2</v>
      </c>
      <c r="H10275" s="7" t="n">
        <v>3</v>
      </c>
      <c r="I10275" s="7" t="n">
        <v>17</v>
      </c>
      <c r="J10275" s="7" t="n">
        <v>61980</v>
      </c>
      <c r="K10275" s="7" t="s">
        <v>986</v>
      </c>
      <c r="L10275" s="7" t="n">
        <v>2</v>
      </c>
      <c r="M10275" s="7" t="n">
        <v>0</v>
      </c>
    </row>
    <row r="10276" spans="1:15">
      <c r="A10276" t="s">
        <v>4</v>
      </c>
      <c r="B10276" s="4" t="s">
        <v>5</v>
      </c>
    </row>
    <row r="10277" spans="1:15">
      <c r="A10277" t="n">
        <v>90749</v>
      </c>
      <c r="B10277" s="32" t="n">
        <v>28</v>
      </c>
    </row>
    <row r="10278" spans="1:15">
      <c r="A10278" t="s">
        <v>4</v>
      </c>
      <c r="B10278" s="4" t="s">
        <v>5</v>
      </c>
      <c r="C10278" s="4" t="s">
        <v>12</v>
      </c>
      <c r="D10278" s="4" t="s">
        <v>9</v>
      </c>
    </row>
    <row r="10279" spans="1:15">
      <c r="A10279" t="n">
        <v>90750</v>
      </c>
      <c r="B10279" s="34" t="n">
        <v>29</v>
      </c>
      <c r="C10279" s="7" t="s">
        <v>13</v>
      </c>
      <c r="D10279" s="7" t="n">
        <v>65533</v>
      </c>
    </row>
    <row r="10280" spans="1:15">
      <c r="A10280" t="s">
        <v>4</v>
      </c>
      <c r="B10280" s="4" t="s">
        <v>5</v>
      </c>
      <c r="C10280" s="4" t="s">
        <v>11</v>
      </c>
    </row>
    <row r="10281" spans="1:15">
      <c r="A10281" t="n">
        <v>90754</v>
      </c>
      <c r="B10281" s="59" t="n">
        <v>15</v>
      </c>
      <c r="C10281" s="7" t="n">
        <v>32768</v>
      </c>
    </row>
    <row r="10282" spans="1:15">
      <c r="A10282" t="s">
        <v>4</v>
      </c>
      <c r="B10282" s="4" t="s">
        <v>5</v>
      </c>
      <c r="C10282" s="4" t="s">
        <v>9</v>
      </c>
      <c r="D10282" s="4" t="s">
        <v>7</v>
      </c>
    </row>
    <row r="10283" spans="1:15">
      <c r="A10283" t="n">
        <v>90759</v>
      </c>
      <c r="B10283" s="60" t="n">
        <v>89</v>
      </c>
      <c r="C10283" s="7" t="n">
        <v>65533</v>
      </c>
      <c r="D10283" s="7" t="n">
        <v>1</v>
      </c>
    </row>
    <row r="10284" spans="1:15">
      <c r="A10284" t="s">
        <v>4</v>
      </c>
      <c r="B10284" s="4" t="s">
        <v>5</v>
      </c>
      <c r="C10284" s="4" t="s">
        <v>7</v>
      </c>
      <c r="D10284" s="4" t="s">
        <v>9</v>
      </c>
      <c r="E10284" s="4" t="s">
        <v>9</v>
      </c>
      <c r="F10284" s="4" t="s">
        <v>7</v>
      </c>
    </row>
    <row r="10285" spans="1:15">
      <c r="A10285" t="n">
        <v>90763</v>
      </c>
      <c r="B10285" s="35" t="n">
        <v>25</v>
      </c>
      <c r="C10285" s="7" t="n">
        <v>1</v>
      </c>
      <c r="D10285" s="7" t="n">
        <v>65535</v>
      </c>
      <c r="E10285" s="7" t="n">
        <v>65535</v>
      </c>
      <c r="F10285" s="7" t="n">
        <v>0</v>
      </c>
    </row>
    <row r="10286" spans="1:15">
      <c r="A10286" t="s">
        <v>4</v>
      </c>
      <c r="B10286" s="4" t="s">
        <v>5</v>
      </c>
      <c r="C10286" s="4" t="s">
        <v>7</v>
      </c>
      <c r="D10286" s="4" t="s">
        <v>9</v>
      </c>
      <c r="E10286" s="4" t="s">
        <v>7</v>
      </c>
      <c r="F10286" s="4" t="s">
        <v>7</v>
      </c>
      <c r="G10286" s="4" t="s">
        <v>14</v>
      </c>
    </row>
    <row r="10287" spans="1:15">
      <c r="A10287" t="n">
        <v>90770</v>
      </c>
      <c r="B10287" s="10" t="n">
        <v>5</v>
      </c>
      <c r="C10287" s="7" t="n">
        <v>30</v>
      </c>
      <c r="D10287" s="7" t="n">
        <v>8974</v>
      </c>
      <c r="E10287" s="7" t="n">
        <v>8</v>
      </c>
      <c r="F10287" s="7" t="n">
        <v>1</v>
      </c>
      <c r="G10287" s="11" t="n">
        <f t="normal" ca="1">A10297</f>
        <v>0</v>
      </c>
    </row>
    <row r="10288" spans="1:15">
      <c r="A10288" t="s">
        <v>4</v>
      </c>
      <c r="B10288" s="4" t="s">
        <v>5</v>
      </c>
      <c r="C10288" s="4" t="s">
        <v>7</v>
      </c>
      <c r="D10288" s="4" t="s">
        <v>9</v>
      </c>
      <c r="E10288" s="4" t="s">
        <v>12</v>
      </c>
    </row>
    <row r="10289" spans="1:13">
      <c r="A10289" t="n">
        <v>90780</v>
      </c>
      <c r="B10289" s="30" t="n">
        <v>51</v>
      </c>
      <c r="C10289" s="7" t="n">
        <v>4</v>
      </c>
      <c r="D10289" s="7" t="n">
        <v>0</v>
      </c>
      <c r="E10289" s="7" t="s">
        <v>934</v>
      </c>
    </row>
    <row r="10290" spans="1:13">
      <c r="A10290" t="s">
        <v>4</v>
      </c>
      <c r="B10290" s="4" t="s">
        <v>5</v>
      </c>
      <c r="C10290" s="4" t="s">
        <v>9</v>
      </c>
    </row>
    <row r="10291" spans="1:13">
      <c r="A10291" t="n">
        <v>90795</v>
      </c>
      <c r="B10291" s="26" t="n">
        <v>16</v>
      </c>
      <c r="C10291" s="7" t="n">
        <v>0</v>
      </c>
    </row>
    <row r="10292" spans="1:13">
      <c r="A10292" t="s">
        <v>4</v>
      </c>
      <c r="B10292" s="4" t="s">
        <v>5</v>
      </c>
      <c r="C10292" s="4" t="s">
        <v>9</v>
      </c>
      <c r="D10292" s="4" t="s">
        <v>7</v>
      </c>
      <c r="E10292" s="4" t="s">
        <v>11</v>
      </c>
      <c r="F10292" s="4" t="s">
        <v>52</v>
      </c>
      <c r="G10292" s="4" t="s">
        <v>7</v>
      </c>
      <c r="H10292" s="4" t="s">
        <v>7</v>
      </c>
    </row>
    <row r="10293" spans="1:13">
      <c r="A10293" t="n">
        <v>90798</v>
      </c>
      <c r="B10293" s="31" t="n">
        <v>26</v>
      </c>
      <c r="C10293" s="7" t="n">
        <v>0</v>
      </c>
      <c r="D10293" s="7" t="n">
        <v>17</v>
      </c>
      <c r="E10293" s="7" t="n">
        <v>61981</v>
      </c>
      <c r="F10293" s="7" t="s">
        <v>987</v>
      </c>
      <c r="G10293" s="7" t="n">
        <v>2</v>
      </c>
      <c r="H10293" s="7" t="n">
        <v>0</v>
      </c>
    </row>
    <row r="10294" spans="1:13">
      <c r="A10294" t="s">
        <v>4</v>
      </c>
      <c r="B10294" s="4" t="s">
        <v>5</v>
      </c>
    </row>
    <row r="10295" spans="1:13">
      <c r="A10295" t="n">
        <v>90831</v>
      </c>
      <c r="B10295" s="32" t="n">
        <v>28</v>
      </c>
    </row>
    <row r="10296" spans="1:13">
      <c r="A10296" t="s">
        <v>4</v>
      </c>
      <c r="B10296" s="4" t="s">
        <v>5</v>
      </c>
      <c r="C10296" s="4" t="s">
        <v>9</v>
      </c>
    </row>
    <row r="10297" spans="1:13">
      <c r="A10297" t="n">
        <v>90832</v>
      </c>
      <c r="B10297" s="26" t="n">
        <v>16</v>
      </c>
      <c r="C10297" s="7" t="n">
        <v>300</v>
      </c>
    </row>
    <row r="10298" spans="1:13">
      <c r="A10298" t="s">
        <v>4</v>
      </c>
      <c r="B10298" s="4" t="s">
        <v>5</v>
      </c>
      <c r="C10298" s="4" t="s">
        <v>7</v>
      </c>
      <c r="D10298" s="4" t="s">
        <v>9</v>
      </c>
      <c r="E10298" s="4" t="s">
        <v>12</v>
      </c>
    </row>
    <row r="10299" spans="1:13">
      <c r="A10299" t="n">
        <v>90835</v>
      </c>
      <c r="B10299" s="30" t="n">
        <v>51</v>
      </c>
      <c r="C10299" s="7" t="n">
        <v>4</v>
      </c>
      <c r="D10299" s="7" t="n">
        <v>0</v>
      </c>
      <c r="E10299" s="7" t="s">
        <v>668</v>
      </c>
    </row>
    <row r="10300" spans="1:13">
      <c r="A10300" t="s">
        <v>4</v>
      </c>
      <c r="B10300" s="4" t="s">
        <v>5</v>
      </c>
      <c r="C10300" s="4" t="s">
        <v>9</v>
      </c>
    </row>
    <row r="10301" spans="1:13">
      <c r="A10301" t="n">
        <v>90849</v>
      </c>
      <c r="B10301" s="26" t="n">
        <v>16</v>
      </c>
      <c r="C10301" s="7" t="n">
        <v>0</v>
      </c>
    </row>
    <row r="10302" spans="1:13">
      <c r="A10302" t="s">
        <v>4</v>
      </c>
      <c r="B10302" s="4" t="s">
        <v>5</v>
      </c>
      <c r="C10302" s="4" t="s">
        <v>9</v>
      </c>
      <c r="D10302" s="4" t="s">
        <v>7</v>
      </c>
      <c r="E10302" s="4" t="s">
        <v>11</v>
      </c>
      <c r="F10302" s="4" t="s">
        <v>52</v>
      </c>
      <c r="G10302" s="4" t="s">
        <v>7</v>
      </c>
      <c r="H10302" s="4" t="s">
        <v>7</v>
      </c>
    </row>
    <row r="10303" spans="1:13">
      <c r="A10303" t="n">
        <v>90852</v>
      </c>
      <c r="B10303" s="31" t="n">
        <v>26</v>
      </c>
      <c r="C10303" s="7" t="n">
        <v>0</v>
      </c>
      <c r="D10303" s="7" t="n">
        <v>17</v>
      </c>
      <c r="E10303" s="7" t="n">
        <v>61982</v>
      </c>
      <c r="F10303" s="7" t="s">
        <v>988</v>
      </c>
      <c r="G10303" s="7" t="n">
        <v>2</v>
      </c>
      <c r="H10303" s="7" t="n">
        <v>0</v>
      </c>
    </row>
    <row r="10304" spans="1:13">
      <c r="A10304" t="s">
        <v>4</v>
      </c>
      <c r="B10304" s="4" t="s">
        <v>5</v>
      </c>
    </row>
    <row r="10305" spans="1:8">
      <c r="A10305" t="n">
        <v>90874</v>
      </c>
      <c r="B10305" s="32" t="n">
        <v>28</v>
      </c>
    </row>
    <row r="10306" spans="1:8">
      <c r="A10306" t="s">
        <v>4</v>
      </c>
      <c r="B10306" s="4" t="s">
        <v>5</v>
      </c>
      <c r="C10306" s="4" t="s">
        <v>7</v>
      </c>
      <c r="D10306" s="4" t="s">
        <v>9</v>
      </c>
      <c r="E10306" s="4" t="s">
        <v>7</v>
      </c>
    </row>
    <row r="10307" spans="1:8">
      <c r="A10307" t="n">
        <v>90875</v>
      </c>
      <c r="B10307" s="13" t="n">
        <v>49</v>
      </c>
      <c r="C10307" s="7" t="n">
        <v>1</v>
      </c>
      <c r="D10307" s="7" t="n">
        <v>3000</v>
      </c>
      <c r="E10307" s="7" t="n">
        <v>0</v>
      </c>
    </row>
    <row r="10308" spans="1:8">
      <c r="A10308" t="s">
        <v>4</v>
      </c>
      <c r="B10308" s="4" t="s">
        <v>5</v>
      </c>
      <c r="C10308" s="4" t="s">
        <v>7</v>
      </c>
      <c r="D10308" s="4" t="s">
        <v>9</v>
      </c>
      <c r="E10308" s="4" t="s">
        <v>10</v>
      </c>
    </row>
    <row r="10309" spans="1:8">
      <c r="A10309" t="n">
        <v>90880</v>
      </c>
      <c r="B10309" s="25" t="n">
        <v>58</v>
      </c>
      <c r="C10309" s="7" t="n">
        <v>0</v>
      </c>
      <c r="D10309" s="7" t="n">
        <v>1000</v>
      </c>
      <c r="E10309" s="7" t="n">
        <v>1</v>
      </c>
    </row>
    <row r="10310" spans="1:8">
      <c r="A10310" t="s">
        <v>4</v>
      </c>
      <c r="B10310" s="4" t="s">
        <v>5</v>
      </c>
      <c r="C10310" s="4" t="s">
        <v>7</v>
      </c>
      <c r="D10310" s="4" t="s">
        <v>9</v>
      </c>
    </row>
    <row r="10311" spans="1:8">
      <c r="A10311" t="n">
        <v>90888</v>
      </c>
      <c r="B10311" s="25" t="n">
        <v>58</v>
      </c>
      <c r="C10311" s="7" t="n">
        <v>255</v>
      </c>
      <c r="D10311" s="7" t="n">
        <v>0</v>
      </c>
    </row>
    <row r="10312" spans="1:8">
      <c r="A10312" t="s">
        <v>4</v>
      </c>
      <c r="B10312" s="4" t="s">
        <v>5</v>
      </c>
      <c r="C10312" s="4" t="s">
        <v>7</v>
      </c>
      <c r="D10312" s="4" t="s">
        <v>7</v>
      </c>
    </row>
    <row r="10313" spans="1:8">
      <c r="A10313" t="n">
        <v>90892</v>
      </c>
      <c r="B10313" s="13" t="n">
        <v>49</v>
      </c>
      <c r="C10313" s="7" t="n">
        <v>2</v>
      </c>
      <c r="D10313" s="7" t="n">
        <v>0</v>
      </c>
    </row>
    <row r="10314" spans="1:8">
      <c r="A10314" t="s">
        <v>4</v>
      </c>
      <c r="B10314" s="4" t="s">
        <v>5</v>
      </c>
      <c r="C10314" s="4" t="s">
        <v>9</v>
      </c>
      <c r="D10314" s="4" t="s">
        <v>10</v>
      </c>
      <c r="E10314" s="4" t="s">
        <v>10</v>
      </c>
      <c r="F10314" s="4" t="s">
        <v>10</v>
      </c>
      <c r="G10314" s="4" t="s">
        <v>10</v>
      </c>
    </row>
    <row r="10315" spans="1:8">
      <c r="A10315" t="n">
        <v>90895</v>
      </c>
      <c r="B10315" s="42" t="n">
        <v>46</v>
      </c>
      <c r="C10315" s="7" t="n">
        <v>0</v>
      </c>
      <c r="D10315" s="7" t="n">
        <v>6.86999988555908</v>
      </c>
      <c r="E10315" s="7" t="n">
        <v>0</v>
      </c>
      <c r="F10315" s="7" t="n">
        <v>22</v>
      </c>
      <c r="G10315" s="7" t="n">
        <v>90</v>
      </c>
    </row>
    <row r="10316" spans="1:8">
      <c r="A10316" t="s">
        <v>4</v>
      </c>
      <c r="B10316" s="4" t="s">
        <v>5</v>
      </c>
      <c r="C10316" s="4" t="s">
        <v>7</v>
      </c>
      <c r="D10316" s="4" t="s">
        <v>9</v>
      </c>
      <c r="E10316" s="4" t="s">
        <v>10</v>
      </c>
      <c r="F10316" s="4" t="s">
        <v>9</v>
      </c>
      <c r="G10316" s="4" t="s">
        <v>11</v>
      </c>
      <c r="H10316" s="4" t="s">
        <v>11</v>
      </c>
      <c r="I10316" s="4" t="s">
        <v>9</v>
      </c>
      <c r="J10316" s="4" t="s">
        <v>9</v>
      </c>
      <c r="K10316" s="4" t="s">
        <v>11</v>
      </c>
      <c r="L10316" s="4" t="s">
        <v>11</v>
      </c>
      <c r="M10316" s="4" t="s">
        <v>11</v>
      </c>
      <c r="N10316" s="4" t="s">
        <v>11</v>
      </c>
      <c r="O10316" s="4" t="s">
        <v>12</v>
      </c>
    </row>
    <row r="10317" spans="1:8">
      <c r="A10317" t="n">
        <v>90914</v>
      </c>
      <c r="B10317" s="9" t="n">
        <v>50</v>
      </c>
      <c r="C10317" s="7" t="n">
        <v>0</v>
      </c>
      <c r="D10317" s="7" t="n">
        <v>13000</v>
      </c>
      <c r="E10317" s="7" t="n">
        <v>1</v>
      </c>
      <c r="F10317" s="7" t="n">
        <v>0</v>
      </c>
      <c r="G10317" s="7" t="n">
        <v>0</v>
      </c>
      <c r="H10317" s="7" t="n">
        <v>0</v>
      </c>
      <c r="I10317" s="7" t="n">
        <v>0</v>
      </c>
      <c r="J10317" s="7" t="n">
        <v>65533</v>
      </c>
      <c r="K10317" s="7" t="n">
        <v>0</v>
      </c>
      <c r="L10317" s="7" t="n">
        <v>0</v>
      </c>
      <c r="M10317" s="7" t="n">
        <v>0</v>
      </c>
      <c r="N10317" s="7" t="n">
        <v>0</v>
      </c>
      <c r="O10317" s="7" t="s">
        <v>13</v>
      </c>
    </row>
    <row r="10318" spans="1:8">
      <c r="A10318" t="s">
        <v>4</v>
      </c>
      <c r="B10318" s="4" t="s">
        <v>5</v>
      </c>
      <c r="C10318" s="4" t="s">
        <v>9</v>
      </c>
    </row>
    <row r="10319" spans="1:8">
      <c r="A10319" t="n">
        <v>90953</v>
      </c>
      <c r="B10319" s="26" t="n">
        <v>16</v>
      </c>
      <c r="C10319" s="7" t="n">
        <v>1200</v>
      </c>
    </row>
    <row r="10320" spans="1:8">
      <c r="A10320" t="s">
        <v>4</v>
      </c>
      <c r="B10320" s="4" t="s">
        <v>5</v>
      </c>
      <c r="C10320" s="4" t="s">
        <v>7</v>
      </c>
      <c r="D10320" s="4" t="s">
        <v>9</v>
      </c>
      <c r="E10320" s="4" t="s">
        <v>10</v>
      </c>
      <c r="F10320" s="4" t="s">
        <v>9</v>
      </c>
      <c r="G10320" s="4" t="s">
        <v>11</v>
      </c>
      <c r="H10320" s="4" t="s">
        <v>11</v>
      </c>
      <c r="I10320" s="4" t="s">
        <v>9</v>
      </c>
      <c r="J10320" s="4" t="s">
        <v>9</v>
      </c>
      <c r="K10320" s="4" t="s">
        <v>11</v>
      </c>
      <c r="L10320" s="4" t="s">
        <v>11</v>
      </c>
      <c r="M10320" s="4" t="s">
        <v>11</v>
      </c>
      <c r="N10320" s="4" t="s">
        <v>11</v>
      </c>
      <c r="O10320" s="4" t="s">
        <v>12</v>
      </c>
    </row>
    <row r="10321" spans="1:15">
      <c r="A10321" t="n">
        <v>90956</v>
      </c>
      <c r="B10321" s="9" t="n">
        <v>50</v>
      </c>
      <c r="C10321" s="7" t="n">
        <v>0</v>
      </c>
      <c r="D10321" s="7" t="n">
        <v>13001</v>
      </c>
      <c r="E10321" s="7" t="n">
        <v>1</v>
      </c>
      <c r="F10321" s="7" t="n">
        <v>0</v>
      </c>
      <c r="G10321" s="7" t="n">
        <v>0</v>
      </c>
      <c r="H10321" s="7" t="n">
        <v>0</v>
      </c>
      <c r="I10321" s="7" t="n">
        <v>0</v>
      </c>
      <c r="J10321" s="7" t="n">
        <v>65533</v>
      </c>
      <c r="K10321" s="7" t="n">
        <v>0</v>
      </c>
      <c r="L10321" s="7" t="n">
        <v>0</v>
      </c>
      <c r="M10321" s="7" t="n">
        <v>0</v>
      </c>
      <c r="N10321" s="7" t="n">
        <v>0</v>
      </c>
      <c r="O10321" s="7" t="s">
        <v>13</v>
      </c>
    </row>
    <row r="10322" spans="1:15">
      <c r="A10322" t="s">
        <v>4</v>
      </c>
      <c r="B10322" s="4" t="s">
        <v>5</v>
      </c>
      <c r="C10322" s="4" t="s">
        <v>9</v>
      </c>
    </row>
    <row r="10323" spans="1:15">
      <c r="A10323" t="n">
        <v>90995</v>
      </c>
      <c r="B10323" s="26" t="n">
        <v>16</v>
      </c>
      <c r="C10323" s="7" t="n">
        <v>1000</v>
      </c>
    </row>
    <row r="10324" spans="1:15">
      <c r="A10324" t="s">
        <v>4</v>
      </c>
      <c r="B10324" s="4" t="s">
        <v>5</v>
      </c>
      <c r="C10324" s="4" t="s">
        <v>7</v>
      </c>
      <c r="D10324" s="4" t="s">
        <v>9</v>
      </c>
      <c r="E10324" s="4" t="s">
        <v>11</v>
      </c>
      <c r="F10324" s="4" t="s">
        <v>9</v>
      </c>
      <c r="G10324" s="4" t="s">
        <v>11</v>
      </c>
      <c r="H10324" s="4" t="s">
        <v>7</v>
      </c>
    </row>
    <row r="10325" spans="1:15">
      <c r="A10325" t="n">
        <v>90998</v>
      </c>
      <c r="B10325" s="13" t="n">
        <v>49</v>
      </c>
      <c r="C10325" s="7" t="n">
        <v>0</v>
      </c>
      <c r="D10325" s="7" t="n">
        <v>500</v>
      </c>
      <c r="E10325" s="7" t="n">
        <v>1065353216</v>
      </c>
      <c r="F10325" s="7" t="n">
        <v>0</v>
      </c>
      <c r="G10325" s="7" t="n">
        <v>0</v>
      </c>
      <c r="H10325" s="7" t="n">
        <v>0</v>
      </c>
    </row>
    <row r="10326" spans="1:15">
      <c r="A10326" t="s">
        <v>4</v>
      </c>
      <c r="B10326" s="4" t="s">
        <v>5</v>
      </c>
      <c r="C10326" s="4" t="s">
        <v>7</v>
      </c>
    </row>
    <row r="10327" spans="1:15">
      <c r="A10327" t="n">
        <v>91013</v>
      </c>
      <c r="B10327" s="54" t="n">
        <v>116</v>
      </c>
      <c r="C10327" s="7" t="n">
        <v>0</v>
      </c>
    </row>
    <row r="10328" spans="1:15">
      <c r="A10328" t="s">
        <v>4</v>
      </c>
      <c r="B10328" s="4" t="s">
        <v>5</v>
      </c>
      <c r="C10328" s="4" t="s">
        <v>7</v>
      </c>
      <c r="D10328" s="4" t="s">
        <v>9</v>
      </c>
    </row>
    <row r="10329" spans="1:15">
      <c r="A10329" t="n">
        <v>91015</v>
      </c>
      <c r="B10329" s="54" t="n">
        <v>116</v>
      </c>
      <c r="C10329" s="7" t="n">
        <v>2</v>
      </c>
      <c r="D10329" s="7" t="n">
        <v>1</v>
      </c>
    </row>
    <row r="10330" spans="1:15">
      <c r="A10330" t="s">
        <v>4</v>
      </c>
      <c r="B10330" s="4" t="s">
        <v>5</v>
      </c>
      <c r="C10330" s="4" t="s">
        <v>7</v>
      </c>
      <c r="D10330" s="4" t="s">
        <v>11</v>
      </c>
    </row>
    <row r="10331" spans="1:15">
      <c r="A10331" t="n">
        <v>91019</v>
      </c>
      <c r="B10331" s="54" t="n">
        <v>116</v>
      </c>
      <c r="C10331" s="7" t="n">
        <v>5</v>
      </c>
      <c r="D10331" s="7" t="n">
        <v>1112014848</v>
      </c>
    </row>
    <row r="10332" spans="1:15">
      <c r="A10332" t="s">
        <v>4</v>
      </c>
      <c r="B10332" s="4" t="s">
        <v>5</v>
      </c>
      <c r="C10332" s="4" t="s">
        <v>7</v>
      </c>
      <c r="D10332" s="4" t="s">
        <v>9</v>
      </c>
    </row>
    <row r="10333" spans="1:15">
      <c r="A10333" t="n">
        <v>91025</v>
      </c>
      <c r="B10333" s="54" t="n">
        <v>116</v>
      </c>
      <c r="C10333" s="7" t="n">
        <v>6</v>
      </c>
      <c r="D10333" s="7" t="n">
        <v>1</v>
      </c>
    </row>
    <row r="10334" spans="1:15">
      <c r="A10334" t="s">
        <v>4</v>
      </c>
      <c r="B10334" s="4" t="s">
        <v>5</v>
      </c>
      <c r="C10334" s="4" t="s">
        <v>7</v>
      </c>
      <c r="D10334" s="4" t="s">
        <v>7</v>
      </c>
      <c r="E10334" s="4" t="s">
        <v>10</v>
      </c>
      <c r="F10334" s="4" t="s">
        <v>10</v>
      </c>
      <c r="G10334" s="4" t="s">
        <v>10</v>
      </c>
      <c r="H10334" s="4" t="s">
        <v>9</v>
      </c>
    </row>
    <row r="10335" spans="1:15">
      <c r="A10335" t="n">
        <v>91029</v>
      </c>
      <c r="B10335" s="55" t="n">
        <v>45</v>
      </c>
      <c r="C10335" s="7" t="n">
        <v>2</v>
      </c>
      <c r="D10335" s="7" t="n">
        <v>3</v>
      </c>
      <c r="E10335" s="7" t="n">
        <v>10.1999998092651</v>
      </c>
      <c r="F10335" s="7" t="n">
        <v>1.20000004768372</v>
      </c>
      <c r="G10335" s="7" t="n">
        <v>22.0799999237061</v>
      </c>
      <c r="H10335" s="7" t="n">
        <v>0</v>
      </c>
    </row>
    <row r="10336" spans="1:15">
      <c r="A10336" t="s">
        <v>4</v>
      </c>
      <c r="B10336" s="4" t="s">
        <v>5</v>
      </c>
      <c r="C10336" s="4" t="s">
        <v>7</v>
      </c>
      <c r="D10336" s="4" t="s">
        <v>7</v>
      </c>
      <c r="E10336" s="4" t="s">
        <v>10</v>
      </c>
      <c r="F10336" s="4" t="s">
        <v>10</v>
      </c>
      <c r="G10336" s="4" t="s">
        <v>10</v>
      </c>
      <c r="H10336" s="4" t="s">
        <v>9</v>
      </c>
      <c r="I10336" s="4" t="s">
        <v>7</v>
      </c>
    </row>
    <row r="10337" spans="1:15">
      <c r="A10337" t="n">
        <v>91046</v>
      </c>
      <c r="B10337" s="55" t="n">
        <v>45</v>
      </c>
      <c r="C10337" s="7" t="n">
        <v>4</v>
      </c>
      <c r="D10337" s="7" t="n">
        <v>3</v>
      </c>
      <c r="E10337" s="7" t="n">
        <v>17.8700008392334</v>
      </c>
      <c r="F10337" s="7" t="n">
        <v>302.440002441406</v>
      </c>
      <c r="G10337" s="7" t="n">
        <v>0</v>
      </c>
      <c r="H10337" s="7" t="n">
        <v>0</v>
      </c>
      <c r="I10337" s="7" t="n">
        <v>1</v>
      </c>
    </row>
    <row r="10338" spans="1:15">
      <c r="A10338" t="s">
        <v>4</v>
      </c>
      <c r="B10338" s="4" t="s">
        <v>5</v>
      </c>
      <c r="C10338" s="4" t="s">
        <v>7</v>
      </c>
      <c r="D10338" s="4" t="s">
        <v>7</v>
      </c>
      <c r="E10338" s="4" t="s">
        <v>10</v>
      </c>
      <c r="F10338" s="4" t="s">
        <v>9</v>
      </c>
    </row>
    <row r="10339" spans="1:15">
      <c r="A10339" t="n">
        <v>91064</v>
      </c>
      <c r="B10339" s="55" t="n">
        <v>45</v>
      </c>
      <c r="C10339" s="7" t="n">
        <v>5</v>
      </c>
      <c r="D10339" s="7" t="n">
        <v>3</v>
      </c>
      <c r="E10339" s="7" t="n">
        <v>4.40000009536743</v>
      </c>
      <c r="F10339" s="7" t="n">
        <v>0</v>
      </c>
    </row>
    <row r="10340" spans="1:15">
      <c r="A10340" t="s">
        <v>4</v>
      </c>
      <c r="B10340" s="4" t="s">
        <v>5</v>
      </c>
      <c r="C10340" s="4" t="s">
        <v>7</v>
      </c>
      <c r="D10340" s="4" t="s">
        <v>7</v>
      </c>
      <c r="E10340" s="4" t="s">
        <v>10</v>
      </c>
      <c r="F10340" s="4" t="s">
        <v>9</v>
      </c>
    </row>
    <row r="10341" spans="1:15">
      <c r="A10341" t="n">
        <v>91073</v>
      </c>
      <c r="B10341" s="55" t="n">
        <v>45</v>
      </c>
      <c r="C10341" s="7" t="n">
        <v>11</v>
      </c>
      <c r="D10341" s="7" t="n">
        <v>3</v>
      </c>
      <c r="E10341" s="7" t="n">
        <v>40</v>
      </c>
      <c r="F10341" s="7" t="n">
        <v>0</v>
      </c>
    </row>
    <row r="10342" spans="1:15">
      <c r="A10342" t="s">
        <v>4</v>
      </c>
      <c r="B10342" s="4" t="s">
        <v>5</v>
      </c>
      <c r="C10342" s="4" t="s">
        <v>7</v>
      </c>
      <c r="D10342" s="4" t="s">
        <v>7</v>
      </c>
      <c r="E10342" s="4" t="s">
        <v>10</v>
      </c>
      <c r="F10342" s="4" t="s">
        <v>9</v>
      </c>
    </row>
    <row r="10343" spans="1:15">
      <c r="A10343" t="n">
        <v>91082</v>
      </c>
      <c r="B10343" s="55" t="n">
        <v>45</v>
      </c>
      <c r="C10343" s="7" t="n">
        <v>5</v>
      </c>
      <c r="D10343" s="7" t="n">
        <v>3</v>
      </c>
      <c r="E10343" s="7" t="n">
        <v>3.40000009536743</v>
      </c>
      <c r="F10343" s="7" t="n">
        <v>5000</v>
      </c>
    </row>
    <row r="10344" spans="1:15">
      <c r="A10344" t="s">
        <v>4</v>
      </c>
      <c r="B10344" s="4" t="s">
        <v>5</v>
      </c>
      <c r="C10344" s="4" t="s">
        <v>7</v>
      </c>
      <c r="D10344" s="4" t="s">
        <v>9</v>
      </c>
      <c r="E10344" s="4" t="s">
        <v>12</v>
      </c>
      <c r="F10344" s="4" t="s">
        <v>12</v>
      </c>
      <c r="G10344" s="4" t="s">
        <v>12</v>
      </c>
      <c r="H10344" s="4" t="s">
        <v>12</v>
      </c>
    </row>
    <row r="10345" spans="1:15">
      <c r="A10345" t="n">
        <v>91091</v>
      </c>
      <c r="B10345" s="30" t="n">
        <v>51</v>
      </c>
      <c r="C10345" s="7" t="n">
        <v>3</v>
      </c>
      <c r="D10345" s="7" t="n">
        <v>0</v>
      </c>
      <c r="E10345" s="7" t="s">
        <v>677</v>
      </c>
      <c r="F10345" s="7" t="s">
        <v>246</v>
      </c>
      <c r="G10345" s="7" t="s">
        <v>245</v>
      </c>
      <c r="H10345" s="7" t="s">
        <v>246</v>
      </c>
    </row>
    <row r="10346" spans="1:15">
      <c r="A10346" t="s">
        <v>4</v>
      </c>
      <c r="B10346" s="4" t="s">
        <v>5</v>
      </c>
      <c r="C10346" s="4" t="s">
        <v>9</v>
      </c>
      <c r="D10346" s="4" t="s">
        <v>9</v>
      </c>
      <c r="E10346" s="4" t="s">
        <v>10</v>
      </c>
      <c r="F10346" s="4" t="s">
        <v>10</v>
      </c>
      <c r="G10346" s="4" t="s">
        <v>10</v>
      </c>
      <c r="H10346" s="4" t="s">
        <v>10</v>
      </c>
      <c r="I10346" s="4" t="s">
        <v>7</v>
      </c>
      <c r="J10346" s="4" t="s">
        <v>9</v>
      </c>
    </row>
    <row r="10347" spans="1:15">
      <c r="A10347" t="n">
        <v>91104</v>
      </c>
      <c r="B10347" s="66" t="n">
        <v>55</v>
      </c>
      <c r="C10347" s="7" t="n">
        <v>0</v>
      </c>
      <c r="D10347" s="7" t="n">
        <v>65024</v>
      </c>
      <c r="E10347" s="7" t="n">
        <v>0</v>
      </c>
      <c r="F10347" s="7" t="n">
        <v>0</v>
      </c>
      <c r="G10347" s="7" t="n">
        <v>2</v>
      </c>
      <c r="H10347" s="7" t="n">
        <v>0.899999976158142</v>
      </c>
      <c r="I10347" s="7" t="n">
        <v>1</v>
      </c>
      <c r="J10347" s="7" t="n">
        <v>0</v>
      </c>
    </row>
    <row r="10348" spans="1:15">
      <c r="A10348" t="s">
        <v>4</v>
      </c>
      <c r="B10348" s="4" t="s">
        <v>5</v>
      </c>
      <c r="C10348" s="4" t="s">
        <v>7</v>
      </c>
      <c r="D10348" s="4" t="s">
        <v>9</v>
      </c>
      <c r="E10348" s="4" t="s">
        <v>10</v>
      </c>
    </row>
    <row r="10349" spans="1:15">
      <c r="A10349" t="n">
        <v>91128</v>
      </c>
      <c r="B10349" s="25" t="n">
        <v>58</v>
      </c>
      <c r="C10349" s="7" t="n">
        <v>100</v>
      </c>
      <c r="D10349" s="7" t="n">
        <v>1000</v>
      </c>
      <c r="E10349" s="7" t="n">
        <v>1</v>
      </c>
    </row>
    <row r="10350" spans="1:15">
      <c r="A10350" t="s">
        <v>4</v>
      </c>
      <c r="B10350" s="4" t="s">
        <v>5</v>
      </c>
      <c r="C10350" s="4" t="s">
        <v>7</v>
      </c>
      <c r="D10350" s="4" t="s">
        <v>9</v>
      </c>
    </row>
    <row r="10351" spans="1:15">
      <c r="A10351" t="n">
        <v>91136</v>
      </c>
      <c r="B10351" s="25" t="n">
        <v>58</v>
      </c>
      <c r="C10351" s="7" t="n">
        <v>255</v>
      </c>
      <c r="D10351" s="7" t="n">
        <v>0</v>
      </c>
    </row>
    <row r="10352" spans="1:15">
      <c r="A10352" t="s">
        <v>4</v>
      </c>
      <c r="B10352" s="4" t="s">
        <v>5</v>
      </c>
      <c r="C10352" s="4" t="s">
        <v>9</v>
      </c>
      <c r="D10352" s="4" t="s">
        <v>7</v>
      </c>
    </row>
    <row r="10353" spans="1:10">
      <c r="A10353" t="n">
        <v>91140</v>
      </c>
      <c r="B10353" s="67" t="n">
        <v>56</v>
      </c>
      <c r="C10353" s="7" t="n">
        <v>0</v>
      </c>
      <c r="D10353" s="7" t="n">
        <v>0</v>
      </c>
    </row>
    <row r="10354" spans="1:10">
      <c r="A10354" t="s">
        <v>4</v>
      </c>
      <c r="B10354" s="4" t="s">
        <v>5</v>
      </c>
      <c r="C10354" s="4" t="s">
        <v>9</v>
      </c>
      <c r="D10354" s="4" t="s">
        <v>9</v>
      </c>
      <c r="E10354" s="4" t="s">
        <v>9</v>
      </c>
    </row>
    <row r="10355" spans="1:10">
      <c r="A10355" t="n">
        <v>91144</v>
      </c>
      <c r="B10355" s="63" t="n">
        <v>61</v>
      </c>
      <c r="C10355" s="7" t="n">
        <v>0</v>
      </c>
      <c r="D10355" s="7" t="n">
        <v>7003</v>
      </c>
      <c r="E10355" s="7" t="n">
        <v>1000</v>
      </c>
    </row>
    <row r="10356" spans="1:10">
      <c r="A10356" t="s">
        <v>4</v>
      </c>
      <c r="B10356" s="4" t="s">
        <v>5</v>
      </c>
      <c r="C10356" s="4" t="s">
        <v>9</v>
      </c>
    </row>
    <row r="10357" spans="1:10">
      <c r="A10357" t="n">
        <v>91151</v>
      </c>
      <c r="B10357" s="26" t="n">
        <v>16</v>
      </c>
      <c r="C10357" s="7" t="n">
        <v>1000</v>
      </c>
    </row>
    <row r="10358" spans="1:10">
      <c r="A10358" t="s">
        <v>4</v>
      </c>
      <c r="B10358" s="4" t="s">
        <v>5</v>
      </c>
      <c r="C10358" s="4" t="s">
        <v>7</v>
      </c>
      <c r="D10358" s="4" t="s">
        <v>9</v>
      </c>
      <c r="E10358" s="4" t="s">
        <v>10</v>
      </c>
    </row>
    <row r="10359" spans="1:10">
      <c r="A10359" t="n">
        <v>91154</v>
      </c>
      <c r="B10359" s="25" t="n">
        <v>58</v>
      </c>
      <c r="C10359" s="7" t="n">
        <v>101</v>
      </c>
      <c r="D10359" s="7" t="n">
        <v>500</v>
      </c>
      <c r="E10359" s="7" t="n">
        <v>1</v>
      </c>
    </row>
    <row r="10360" spans="1:10">
      <c r="A10360" t="s">
        <v>4</v>
      </c>
      <c r="B10360" s="4" t="s">
        <v>5</v>
      </c>
      <c r="C10360" s="4" t="s">
        <v>7</v>
      </c>
      <c r="D10360" s="4" t="s">
        <v>9</v>
      </c>
    </row>
    <row r="10361" spans="1:10">
      <c r="A10361" t="n">
        <v>91162</v>
      </c>
      <c r="B10361" s="25" t="n">
        <v>58</v>
      </c>
      <c r="C10361" s="7" t="n">
        <v>254</v>
      </c>
      <c r="D10361" s="7" t="n">
        <v>0</v>
      </c>
    </row>
    <row r="10362" spans="1:10">
      <c r="A10362" t="s">
        <v>4</v>
      </c>
      <c r="B10362" s="4" t="s">
        <v>5</v>
      </c>
      <c r="C10362" s="4" t="s">
        <v>7</v>
      </c>
    </row>
    <row r="10363" spans="1:10">
      <c r="A10363" t="n">
        <v>91166</v>
      </c>
      <c r="B10363" s="54" t="n">
        <v>116</v>
      </c>
      <c r="C10363" s="7" t="n">
        <v>0</v>
      </c>
    </row>
    <row r="10364" spans="1:10">
      <c r="A10364" t="s">
        <v>4</v>
      </c>
      <c r="B10364" s="4" t="s">
        <v>5</v>
      </c>
      <c r="C10364" s="4" t="s">
        <v>7</v>
      </c>
      <c r="D10364" s="4" t="s">
        <v>9</v>
      </c>
    </row>
    <row r="10365" spans="1:10">
      <c r="A10365" t="n">
        <v>91168</v>
      </c>
      <c r="B10365" s="54" t="n">
        <v>116</v>
      </c>
      <c r="C10365" s="7" t="n">
        <v>2</v>
      </c>
      <c r="D10365" s="7" t="n">
        <v>1</v>
      </c>
    </row>
    <row r="10366" spans="1:10">
      <c r="A10366" t="s">
        <v>4</v>
      </c>
      <c r="B10366" s="4" t="s">
        <v>5</v>
      </c>
      <c r="C10366" s="4" t="s">
        <v>7</v>
      </c>
      <c r="D10366" s="4" t="s">
        <v>11</v>
      </c>
    </row>
    <row r="10367" spans="1:10">
      <c r="A10367" t="n">
        <v>91172</v>
      </c>
      <c r="B10367" s="54" t="n">
        <v>116</v>
      </c>
      <c r="C10367" s="7" t="n">
        <v>5</v>
      </c>
      <c r="D10367" s="7" t="n">
        <v>1106247680</v>
      </c>
    </row>
    <row r="10368" spans="1:10">
      <c r="A10368" t="s">
        <v>4</v>
      </c>
      <c r="B10368" s="4" t="s">
        <v>5</v>
      </c>
      <c r="C10368" s="4" t="s">
        <v>7</v>
      </c>
      <c r="D10368" s="4" t="s">
        <v>9</v>
      </c>
    </row>
    <row r="10369" spans="1:5">
      <c r="A10369" t="n">
        <v>91178</v>
      </c>
      <c r="B10369" s="54" t="n">
        <v>116</v>
      </c>
      <c r="C10369" s="7" t="n">
        <v>6</v>
      </c>
      <c r="D10369" s="7" t="n">
        <v>1</v>
      </c>
    </row>
    <row r="10370" spans="1:5">
      <c r="A10370" t="s">
        <v>4</v>
      </c>
      <c r="B10370" s="4" t="s">
        <v>5</v>
      </c>
      <c r="C10370" s="4" t="s">
        <v>7</v>
      </c>
      <c r="D10370" s="4" t="s">
        <v>7</v>
      </c>
      <c r="E10370" s="4" t="s">
        <v>10</v>
      </c>
      <c r="F10370" s="4" t="s">
        <v>10</v>
      </c>
      <c r="G10370" s="4" t="s">
        <v>10</v>
      </c>
      <c r="H10370" s="4" t="s">
        <v>9</v>
      </c>
    </row>
    <row r="10371" spans="1:5">
      <c r="A10371" t="n">
        <v>91182</v>
      </c>
      <c r="B10371" s="55" t="n">
        <v>45</v>
      </c>
      <c r="C10371" s="7" t="n">
        <v>2</v>
      </c>
      <c r="D10371" s="7" t="n">
        <v>3</v>
      </c>
      <c r="E10371" s="7" t="n">
        <v>13.289999961853</v>
      </c>
      <c r="F10371" s="7" t="n">
        <v>1.13999998569489</v>
      </c>
      <c r="G10371" s="7" t="n">
        <v>20.6800003051758</v>
      </c>
      <c r="H10371" s="7" t="n">
        <v>0</v>
      </c>
    </row>
    <row r="10372" spans="1:5">
      <c r="A10372" t="s">
        <v>4</v>
      </c>
      <c r="B10372" s="4" t="s">
        <v>5</v>
      </c>
      <c r="C10372" s="4" t="s">
        <v>7</v>
      </c>
      <c r="D10372" s="4" t="s">
        <v>7</v>
      </c>
      <c r="E10372" s="4" t="s">
        <v>10</v>
      </c>
      <c r="F10372" s="4" t="s">
        <v>10</v>
      </c>
      <c r="G10372" s="4" t="s">
        <v>10</v>
      </c>
      <c r="H10372" s="4" t="s">
        <v>9</v>
      </c>
      <c r="I10372" s="4" t="s">
        <v>7</v>
      </c>
    </row>
    <row r="10373" spans="1:5">
      <c r="A10373" t="n">
        <v>91199</v>
      </c>
      <c r="B10373" s="55" t="n">
        <v>45</v>
      </c>
      <c r="C10373" s="7" t="n">
        <v>4</v>
      </c>
      <c r="D10373" s="7" t="n">
        <v>3</v>
      </c>
      <c r="E10373" s="7" t="n">
        <v>8.5600004196167</v>
      </c>
      <c r="F10373" s="7" t="n">
        <v>331.239990234375</v>
      </c>
      <c r="G10373" s="7" t="n">
        <v>0</v>
      </c>
      <c r="H10373" s="7" t="n">
        <v>0</v>
      </c>
      <c r="I10373" s="7" t="n">
        <v>1</v>
      </c>
    </row>
    <row r="10374" spans="1:5">
      <c r="A10374" t="s">
        <v>4</v>
      </c>
      <c r="B10374" s="4" t="s">
        <v>5</v>
      </c>
      <c r="C10374" s="4" t="s">
        <v>7</v>
      </c>
      <c r="D10374" s="4" t="s">
        <v>7</v>
      </c>
      <c r="E10374" s="4" t="s">
        <v>10</v>
      </c>
      <c r="F10374" s="4" t="s">
        <v>9</v>
      </c>
    </row>
    <row r="10375" spans="1:5">
      <c r="A10375" t="n">
        <v>91217</v>
      </c>
      <c r="B10375" s="55" t="n">
        <v>45</v>
      </c>
      <c r="C10375" s="7" t="n">
        <v>5</v>
      </c>
      <c r="D10375" s="7" t="n">
        <v>3</v>
      </c>
      <c r="E10375" s="7" t="n">
        <v>1.89999997615814</v>
      </c>
      <c r="F10375" s="7" t="n">
        <v>0</v>
      </c>
    </row>
    <row r="10376" spans="1:5">
      <c r="A10376" t="s">
        <v>4</v>
      </c>
      <c r="B10376" s="4" t="s">
        <v>5</v>
      </c>
      <c r="C10376" s="4" t="s">
        <v>7</v>
      </c>
      <c r="D10376" s="4" t="s">
        <v>7</v>
      </c>
      <c r="E10376" s="4" t="s">
        <v>10</v>
      </c>
      <c r="F10376" s="4" t="s">
        <v>9</v>
      </c>
    </row>
    <row r="10377" spans="1:5">
      <c r="A10377" t="n">
        <v>91226</v>
      </c>
      <c r="B10377" s="55" t="n">
        <v>45</v>
      </c>
      <c r="C10377" s="7" t="n">
        <v>11</v>
      </c>
      <c r="D10377" s="7" t="n">
        <v>3</v>
      </c>
      <c r="E10377" s="7" t="n">
        <v>40</v>
      </c>
      <c r="F10377" s="7" t="n">
        <v>0</v>
      </c>
    </row>
    <row r="10378" spans="1:5">
      <c r="A10378" t="s">
        <v>4</v>
      </c>
      <c r="B10378" s="4" t="s">
        <v>5</v>
      </c>
      <c r="C10378" s="4" t="s">
        <v>7</v>
      </c>
      <c r="D10378" s="4" t="s">
        <v>9</v>
      </c>
    </row>
    <row r="10379" spans="1:5">
      <c r="A10379" t="n">
        <v>91235</v>
      </c>
      <c r="B10379" s="25" t="n">
        <v>58</v>
      </c>
      <c r="C10379" s="7" t="n">
        <v>255</v>
      </c>
      <c r="D10379" s="7" t="n">
        <v>0</v>
      </c>
    </row>
    <row r="10380" spans="1:5">
      <c r="A10380" t="s">
        <v>4</v>
      </c>
      <c r="B10380" s="4" t="s">
        <v>5</v>
      </c>
      <c r="C10380" s="4" t="s">
        <v>9</v>
      </c>
      <c r="D10380" s="4" t="s">
        <v>9</v>
      </c>
      <c r="E10380" s="4" t="s">
        <v>12</v>
      </c>
      <c r="F10380" s="4" t="s">
        <v>7</v>
      </c>
      <c r="G10380" s="4" t="s">
        <v>9</v>
      </c>
    </row>
    <row r="10381" spans="1:5">
      <c r="A10381" t="n">
        <v>91239</v>
      </c>
      <c r="B10381" s="81" t="n">
        <v>80</v>
      </c>
      <c r="C10381" s="7" t="n">
        <v>744</v>
      </c>
      <c r="D10381" s="7" t="n">
        <v>508</v>
      </c>
      <c r="E10381" s="7" t="s">
        <v>989</v>
      </c>
      <c r="F10381" s="7" t="n">
        <v>1</v>
      </c>
      <c r="G10381" s="7" t="n">
        <v>0</v>
      </c>
    </row>
    <row r="10382" spans="1:5">
      <c r="A10382" t="s">
        <v>4</v>
      </c>
      <c r="B10382" s="4" t="s">
        <v>5</v>
      </c>
      <c r="C10382" s="4" t="s">
        <v>9</v>
      </c>
    </row>
    <row r="10383" spans="1:5">
      <c r="A10383" t="n">
        <v>91257</v>
      </c>
      <c r="B10383" s="26" t="n">
        <v>16</v>
      </c>
      <c r="C10383" s="7" t="n">
        <v>4000</v>
      </c>
    </row>
    <row r="10384" spans="1:5">
      <c r="A10384" t="s">
        <v>4</v>
      </c>
      <c r="B10384" s="4" t="s">
        <v>5</v>
      </c>
      <c r="C10384" s="4" t="s">
        <v>7</v>
      </c>
      <c r="D10384" s="4" t="s">
        <v>9</v>
      </c>
      <c r="E10384" s="4" t="s">
        <v>12</v>
      </c>
    </row>
    <row r="10385" spans="1:9">
      <c r="A10385" t="n">
        <v>91260</v>
      </c>
      <c r="B10385" s="30" t="n">
        <v>51</v>
      </c>
      <c r="C10385" s="7" t="n">
        <v>4</v>
      </c>
      <c r="D10385" s="7" t="n">
        <v>7003</v>
      </c>
      <c r="E10385" s="7" t="s">
        <v>287</v>
      </c>
    </row>
    <row r="10386" spans="1:9">
      <c r="A10386" t="s">
        <v>4</v>
      </c>
      <c r="B10386" s="4" t="s">
        <v>5</v>
      </c>
      <c r="C10386" s="4" t="s">
        <v>9</v>
      </c>
    </row>
    <row r="10387" spans="1:9">
      <c r="A10387" t="n">
        <v>91274</v>
      </c>
      <c r="B10387" s="26" t="n">
        <v>16</v>
      </c>
      <c r="C10387" s="7" t="n">
        <v>0</v>
      </c>
    </row>
    <row r="10388" spans="1:9">
      <c r="A10388" t="s">
        <v>4</v>
      </c>
      <c r="B10388" s="4" t="s">
        <v>5</v>
      </c>
      <c r="C10388" s="4" t="s">
        <v>9</v>
      </c>
      <c r="D10388" s="4" t="s">
        <v>7</v>
      </c>
      <c r="E10388" s="4" t="s">
        <v>11</v>
      </c>
      <c r="F10388" s="4" t="s">
        <v>52</v>
      </c>
      <c r="G10388" s="4" t="s">
        <v>7</v>
      </c>
      <c r="H10388" s="4" t="s">
        <v>7</v>
      </c>
      <c r="I10388" s="4" t="s">
        <v>7</v>
      </c>
      <c r="J10388" s="4" t="s">
        <v>11</v>
      </c>
      <c r="K10388" s="4" t="s">
        <v>52</v>
      </c>
      <c r="L10388" s="4" t="s">
        <v>7</v>
      </c>
      <c r="M10388" s="4" t="s">
        <v>7</v>
      </c>
    </row>
    <row r="10389" spans="1:9">
      <c r="A10389" t="n">
        <v>91277</v>
      </c>
      <c r="B10389" s="31" t="n">
        <v>26</v>
      </c>
      <c r="C10389" s="7" t="n">
        <v>7003</v>
      </c>
      <c r="D10389" s="7" t="n">
        <v>17</v>
      </c>
      <c r="E10389" s="7" t="n">
        <v>61983</v>
      </c>
      <c r="F10389" s="7" t="s">
        <v>990</v>
      </c>
      <c r="G10389" s="7" t="n">
        <v>2</v>
      </c>
      <c r="H10389" s="7" t="n">
        <v>3</v>
      </c>
      <c r="I10389" s="7" t="n">
        <v>17</v>
      </c>
      <c r="J10389" s="7" t="n">
        <v>61984</v>
      </c>
      <c r="K10389" s="7" t="s">
        <v>991</v>
      </c>
      <c r="L10389" s="7" t="n">
        <v>2</v>
      </c>
      <c r="M10389" s="7" t="n">
        <v>0</v>
      </c>
    </row>
    <row r="10390" spans="1:9">
      <c r="A10390" t="s">
        <v>4</v>
      </c>
      <c r="B10390" s="4" t="s">
        <v>5</v>
      </c>
    </row>
    <row r="10391" spans="1:9">
      <c r="A10391" t="n">
        <v>91346</v>
      </c>
      <c r="B10391" s="32" t="n">
        <v>28</v>
      </c>
    </row>
    <row r="10392" spans="1:9">
      <c r="A10392" t="s">
        <v>4</v>
      </c>
      <c r="B10392" s="4" t="s">
        <v>5</v>
      </c>
      <c r="C10392" s="4" t="s">
        <v>7</v>
      </c>
      <c r="D10392" s="4" t="s">
        <v>9</v>
      </c>
      <c r="E10392" s="4" t="s">
        <v>10</v>
      </c>
    </row>
    <row r="10393" spans="1:9">
      <c r="A10393" t="n">
        <v>91347</v>
      </c>
      <c r="B10393" s="25" t="n">
        <v>58</v>
      </c>
      <c r="C10393" s="7" t="n">
        <v>101</v>
      </c>
      <c r="D10393" s="7" t="n">
        <v>500</v>
      </c>
      <c r="E10393" s="7" t="n">
        <v>1</v>
      </c>
    </row>
    <row r="10394" spans="1:9">
      <c r="A10394" t="s">
        <v>4</v>
      </c>
      <c r="B10394" s="4" t="s">
        <v>5</v>
      </c>
      <c r="C10394" s="4" t="s">
        <v>7</v>
      </c>
      <c r="D10394" s="4" t="s">
        <v>9</v>
      </c>
    </row>
    <row r="10395" spans="1:9">
      <c r="A10395" t="n">
        <v>91355</v>
      </c>
      <c r="B10395" s="25" t="n">
        <v>58</v>
      </c>
      <c r="C10395" s="7" t="n">
        <v>254</v>
      </c>
      <c r="D10395" s="7" t="n">
        <v>0</v>
      </c>
    </row>
    <row r="10396" spans="1:9">
      <c r="A10396" t="s">
        <v>4</v>
      </c>
      <c r="B10396" s="4" t="s">
        <v>5</v>
      </c>
      <c r="C10396" s="4" t="s">
        <v>7</v>
      </c>
      <c r="D10396" s="4" t="s">
        <v>7</v>
      </c>
      <c r="E10396" s="4" t="s">
        <v>10</v>
      </c>
      <c r="F10396" s="4" t="s">
        <v>10</v>
      </c>
      <c r="G10396" s="4" t="s">
        <v>10</v>
      </c>
      <c r="H10396" s="4" t="s">
        <v>9</v>
      </c>
    </row>
    <row r="10397" spans="1:9">
      <c r="A10397" t="n">
        <v>91359</v>
      </c>
      <c r="B10397" s="55" t="n">
        <v>45</v>
      </c>
      <c r="C10397" s="7" t="n">
        <v>2</v>
      </c>
      <c r="D10397" s="7" t="n">
        <v>3</v>
      </c>
      <c r="E10397" s="7" t="n">
        <v>12.75</v>
      </c>
      <c r="F10397" s="7" t="n">
        <v>1.20000004768372</v>
      </c>
      <c r="G10397" s="7" t="n">
        <v>21.8999996185303</v>
      </c>
      <c r="H10397" s="7" t="n">
        <v>0</v>
      </c>
    </row>
    <row r="10398" spans="1:9">
      <c r="A10398" t="s">
        <v>4</v>
      </c>
      <c r="B10398" s="4" t="s">
        <v>5</v>
      </c>
      <c r="C10398" s="4" t="s">
        <v>7</v>
      </c>
      <c r="D10398" s="4" t="s">
        <v>7</v>
      </c>
      <c r="E10398" s="4" t="s">
        <v>10</v>
      </c>
      <c r="F10398" s="4" t="s">
        <v>10</v>
      </c>
      <c r="G10398" s="4" t="s">
        <v>10</v>
      </c>
      <c r="H10398" s="4" t="s">
        <v>9</v>
      </c>
      <c r="I10398" s="4" t="s">
        <v>7</v>
      </c>
    </row>
    <row r="10399" spans="1:9">
      <c r="A10399" t="n">
        <v>91376</v>
      </c>
      <c r="B10399" s="55" t="n">
        <v>45</v>
      </c>
      <c r="C10399" s="7" t="n">
        <v>4</v>
      </c>
      <c r="D10399" s="7" t="n">
        <v>3</v>
      </c>
      <c r="E10399" s="7" t="n">
        <v>9.94999980926514</v>
      </c>
      <c r="F10399" s="7" t="n">
        <v>54.6500015258789</v>
      </c>
      <c r="G10399" s="7" t="n">
        <v>0</v>
      </c>
      <c r="H10399" s="7" t="n">
        <v>0</v>
      </c>
      <c r="I10399" s="7" t="n">
        <v>1</v>
      </c>
    </row>
    <row r="10400" spans="1:9">
      <c r="A10400" t="s">
        <v>4</v>
      </c>
      <c r="B10400" s="4" t="s">
        <v>5</v>
      </c>
      <c r="C10400" s="4" t="s">
        <v>7</v>
      </c>
      <c r="D10400" s="4" t="s">
        <v>7</v>
      </c>
      <c r="E10400" s="4" t="s">
        <v>10</v>
      </c>
      <c r="F10400" s="4" t="s">
        <v>9</v>
      </c>
    </row>
    <row r="10401" spans="1:13">
      <c r="A10401" t="n">
        <v>91394</v>
      </c>
      <c r="B10401" s="55" t="n">
        <v>45</v>
      </c>
      <c r="C10401" s="7" t="n">
        <v>5</v>
      </c>
      <c r="D10401" s="7" t="n">
        <v>3</v>
      </c>
      <c r="E10401" s="7" t="n">
        <v>3.29999995231628</v>
      </c>
      <c r="F10401" s="7" t="n">
        <v>0</v>
      </c>
    </row>
    <row r="10402" spans="1:13">
      <c r="A10402" t="s">
        <v>4</v>
      </c>
      <c r="B10402" s="4" t="s">
        <v>5</v>
      </c>
      <c r="C10402" s="4" t="s">
        <v>7</v>
      </c>
      <c r="D10402" s="4" t="s">
        <v>7</v>
      </c>
      <c r="E10402" s="4" t="s">
        <v>10</v>
      </c>
      <c r="F10402" s="4" t="s">
        <v>9</v>
      </c>
    </row>
    <row r="10403" spans="1:13">
      <c r="A10403" t="n">
        <v>91403</v>
      </c>
      <c r="B10403" s="55" t="n">
        <v>45</v>
      </c>
      <c r="C10403" s="7" t="n">
        <v>11</v>
      </c>
      <c r="D10403" s="7" t="n">
        <v>3</v>
      </c>
      <c r="E10403" s="7" t="n">
        <v>40</v>
      </c>
      <c r="F10403" s="7" t="n">
        <v>0</v>
      </c>
    </row>
    <row r="10404" spans="1:13">
      <c r="A10404" t="s">
        <v>4</v>
      </c>
      <c r="B10404" s="4" t="s">
        <v>5</v>
      </c>
      <c r="C10404" s="4" t="s">
        <v>7</v>
      </c>
      <c r="D10404" s="4" t="s">
        <v>9</v>
      </c>
    </row>
    <row r="10405" spans="1:13">
      <c r="A10405" t="n">
        <v>91412</v>
      </c>
      <c r="B10405" s="25" t="n">
        <v>58</v>
      </c>
      <c r="C10405" s="7" t="n">
        <v>255</v>
      </c>
      <c r="D10405" s="7" t="n">
        <v>0</v>
      </c>
    </row>
    <row r="10406" spans="1:13">
      <c r="A10406" t="s">
        <v>4</v>
      </c>
      <c r="B10406" s="4" t="s">
        <v>5</v>
      </c>
      <c r="C10406" s="4" t="s">
        <v>9</v>
      </c>
    </row>
    <row r="10407" spans="1:13">
      <c r="A10407" t="n">
        <v>91416</v>
      </c>
      <c r="B10407" s="26" t="n">
        <v>16</v>
      </c>
      <c r="C10407" s="7" t="n">
        <v>300</v>
      </c>
    </row>
    <row r="10408" spans="1:13">
      <c r="A10408" t="s">
        <v>4</v>
      </c>
      <c r="B10408" s="4" t="s">
        <v>5</v>
      </c>
      <c r="C10408" s="4" t="s">
        <v>7</v>
      </c>
      <c r="D10408" s="4" t="s">
        <v>9</v>
      </c>
      <c r="E10408" s="4" t="s">
        <v>12</v>
      </c>
    </row>
    <row r="10409" spans="1:13">
      <c r="A10409" t="n">
        <v>91419</v>
      </c>
      <c r="B10409" s="30" t="n">
        <v>51</v>
      </c>
      <c r="C10409" s="7" t="n">
        <v>4</v>
      </c>
      <c r="D10409" s="7" t="n">
        <v>0</v>
      </c>
      <c r="E10409" s="7" t="s">
        <v>278</v>
      </c>
    </row>
    <row r="10410" spans="1:13">
      <c r="A10410" t="s">
        <v>4</v>
      </c>
      <c r="B10410" s="4" t="s">
        <v>5</v>
      </c>
      <c r="C10410" s="4" t="s">
        <v>9</v>
      </c>
    </row>
    <row r="10411" spans="1:13">
      <c r="A10411" t="n">
        <v>91433</v>
      </c>
      <c r="B10411" s="26" t="n">
        <v>16</v>
      </c>
      <c r="C10411" s="7" t="n">
        <v>0</v>
      </c>
    </row>
    <row r="10412" spans="1:13">
      <c r="A10412" t="s">
        <v>4</v>
      </c>
      <c r="B10412" s="4" t="s">
        <v>5</v>
      </c>
      <c r="C10412" s="4" t="s">
        <v>9</v>
      </c>
      <c r="D10412" s="4" t="s">
        <v>7</v>
      </c>
      <c r="E10412" s="4" t="s">
        <v>11</v>
      </c>
      <c r="F10412" s="4" t="s">
        <v>52</v>
      </c>
      <c r="G10412" s="4" t="s">
        <v>7</v>
      </c>
      <c r="H10412" s="4" t="s">
        <v>7</v>
      </c>
      <c r="I10412" s="4" t="s">
        <v>7</v>
      </c>
      <c r="J10412" s="4" t="s">
        <v>11</v>
      </c>
      <c r="K10412" s="4" t="s">
        <v>52</v>
      </c>
      <c r="L10412" s="4" t="s">
        <v>7</v>
      </c>
      <c r="M10412" s="4" t="s">
        <v>7</v>
      </c>
    </row>
    <row r="10413" spans="1:13">
      <c r="A10413" t="n">
        <v>91436</v>
      </c>
      <c r="B10413" s="31" t="n">
        <v>26</v>
      </c>
      <c r="C10413" s="7" t="n">
        <v>0</v>
      </c>
      <c r="D10413" s="7" t="n">
        <v>17</v>
      </c>
      <c r="E10413" s="7" t="n">
        <v>61985</v>
      </c>
      <c r="F10413" s="7" t="s">
        <v>992</v>
      </c>
      <c r="G10413" s="7" t="n">
        <v>2</v>
      </c>
      <c r="H10413" s="7" t="n">
        <v>3</v>
      </c>
      <c r="I10413" s="7" t="n">
        <v>17</v>
      </c>
      <c r="J10413" s="7" t="n">
        <v>61986</v>
      </c>
      <c r="K10413" s="7" t="s">
        <v>993</v>
      </c>
      <c r="L10413" s="7" t="n">
        <v>2</v>
      </c>
      <c r="M10413" s="7" t="n">
        <v>0</v>
      </c>
    </row>
    <row r="10414" spans="1:13">
      <c r="A10414" t="s">
        <v>4</v>
      </c>
      <c r="B10414" s="4" t="s">
        <v>5</v>
      </c>
    </row>
    <row r="10415" spans="1:13">
      <c r="A10415" t="n">
        <v>91534</v>
      </c>
      <c r="B10415" s="32" t="n">
        <v>28</v>
      </c>
    </row>
    <row r="10416" spans="1:13">
      <c r="A10416" t="s">
        <v>4</v>
      </c>
      <c r="B10416" s="4" t="s">
        <v>5</v>
      </c>
      <c r="C10416" s="4" t="s">
        <v>9</v>
      </c>
      <c r="D10416" s="4" t="s">
        <v>7</v>
      </c>
      <c r="E10416" s="4" t="s">
        <v>7</v>
      </c>
      <c r="F10416" s="4" t="s">
        <v>12</v>
      </c>
    </row>
    <row r="10417" spans="1:13">
      <c r="A10417" t="n">
        <v>91535</v>
      </c>
      <c r="B10417" s="48" t="n">
        <v>47</v>
      </c>
      <c r="C10417" s="7" t="n">
        <v>7003</v>
      </c>
      <c r="D10417" s="7" t="n">
        <v>0</v>
      </c>
      <c r="E10417" s="7" t="n">
        <v>0</v>
      </c>
      <c r="F10417" s="7" t="s">
        <v>209</v>
      </c>
    </row>
    <row r="10418" spans="1:13">
      <c r="A10418" t="s">
        <v>4</v>
      </c>
      <c r="B10418" s="4" t="s">
        <v>5</v>
      </c>
      <c r="C10418" s="4" t="s">
        <v>7</v>
      </c>
      <c r="D10418" s="4" t="s">
        <v>9</v>
      </c>
      <c r="E10418" s="4" t="s">
        <v>12</v>
      </c>
    </row>
    <row r="10419" spans="1:13">
      <c r="A10419" t="n">
        <v>91558</v>
      </c>
      <c r="B10419" s="30" t="n">
        <v>51</v>
      </c>
      <c r="C10419" s="7" t="n">
        <v>4</v>
      </c>
      <c r="D10419" s="7" t="n">
        <v>7003</v>
      </c>
      <c r="E10419" s="7" t="s">
        <v>287</v>
      </c>
    </row>
    <row r="10420" spans="1:13">
      <c r="A10420" t="s">
        <v>4</v>
      </c>
      <c r="B10420" s="4" t="s">
        <v>5</v>
      </c>
      <c r="C10420" s="4" t="s">
        <v>9</v>
      </c>
    </row>
    <row r="10421" spans="1:13">
      <c r="A10421" t="n">
        <v>91572</v>
      </c>
      <c r="B10421" s="26" t="n">
        <v>16</v>
      </c>
      <c r="C10421" s="7" t="n">
        <v>0</v>
      </c>
    </row>
    <row r="10422" spans="1:13">
      <c r="A10422" t="s">
        <v>4</v>
      </c>
      <c r="B10422" s="4" t="s">
        <v>5</v>
      </c>
      <c r="C10422" s="4" t="s">
        <v>9</v>
      </c>
      <c r="D10422" s="4" t="s">
        <v>7</v>
      </c>
      <c r="E10422" s="4" t="s">
        <v>11</v>
      </c>
      <c r="F10422" s="4" t="s">
        <v>52</v>
      </c>
      <c r="G10422" s="4" t="s">
        <v>7</v>
      </c>
      <c r="H10422" s="4" t="s">
        <v>7</v>
      </c>
      <c r="I10422" s="4" t="s">
        <v>7</v>
      </c>
      <c r="J10422" s="4" t="s">
        <v>11</v>
      </c>
      <c r="K10422" s="4" t="s">
        <v>52</v>
      </c>
      <c r="L10422" s="4" t="s">
        <v>7</v>
      </c>
      <c r="M10422" s="4" t="s">
        <v>7</v>
      </c>
      <c r="N10422" s="4" t="s">
        <v>7</v>
      </c>
      <c r="O10422" s="4" t="s">
        <v>11</v>
      </c>
      <c r="P10422" s="4" t="s">
        <v>52</v>
      </c>
      <c r="Q10422" s="4" t="s">
        <v>7</v>
      </c>
      <c r="R10422" s="4" t="s">
        <v>7</v>
      </c>
    </row>
    <row r="10423" spans="1:13">
      <c r="A10423" t="n">
        <v>91575</v>
      </c>
      <c r="B10423" s="31" t="n">
        <v>26</v>
      </c>
      <c r="C10423" s="7" t="n">
        <v>7003</v>
      </c>
      <c r="D10423" s="7" t="n">
        <v>17</v>
      </c>
      <c r="E10423" s="7" t="n">
        <v>61987</v>
      </c>
      <c r="F10423" s="7" t="s">
        <v>994</v>
      </c>
      <c r="G10423" s="7" t="n">
        <v>2</v>
      </c>
      <c r="H10423" s="7" t="n">
        <v>3</v>
      </c>
      <c r="I10423" s="7" t="n">
        <v>17</v>
      </c>
      <c r="J10423" s="7" t="n">
        <v>61988</v>
      </c>
      <c r="K10423" s="7" t="s">
        <v>995</v>
      </c>
      <c r="L10423" s="7" t="n">
        <v>2</v>
      </c>
      <c r="M10423" s="7" t="n">
        <v>3</v>
      </c>
      <c r="N10423" s="7" t="n">
        <v>17</v>
      </c>
      <c r="O10423" s="7" t="n">
        <v>61989</v>
      </c>
      <c r="P10423" s="7" t="s">
        <v>996</v>
      </c>
      <c r="Q10423" s="7" t="n">
        <v>2</v>
      </c>
      <c r="R10423" s="7" t="n">
        <v>0</v>
      </c>
    </row>
    <row r="10424" spans="1:13">
      <c r="A10424" t="s">
        <v>4</v>
      </c>
      <c r="B10424" s="4" t="s">
        <v>5</v>
      </c>
    </row>
    <row r="10425" spans="1:13">
      <c r="A10425" t="n">
        <v>91779</v>
      </c>
      <c r="B10425" s="32" t="n">
        <v>28</v>
      </c>
    </row>
    <row r="10426" spans="1:13">
      <c r="A10426" t="s">
        <v>4</v>
      </c>
      <c r="B10426" s="4" t="s">
        <v>5</v>
      </c>
      <c r="C10426" s="4" t="s">
        <v>7</v>
      </c>
      <c r="D10426" s="4" t="s">
        <v>9</v>
      </c>
      <c r="E10426" s="4" t="s">
        <v>12</v>
      </c>
    </row>
    <row r="10427" spans="1:13">
      <c r="A10427" t="n">
        <v>91780</v>
      </c>
      <c r="B10427" s="30" t="n">
        <v>51</v>
      </c>
      <c r="C10427" s="7" t="n">
        <v>4</v>
      </c>
      <c r="D10427" s="7" t="n">
        <v>0</v>
      </c>
      <c r="E10427" s="7" t="s">
        <v>997</v>
      </c>
    </row>
    <row r="10428" spans="1:13">
      <c r="A10428" t="s">
        <v>4</v>
      </c>
      <c r="B10428" s="4" t="s">
        <v>5</v>
      </c>
      <c r="C10428" s="4" t="s">
        <v>9</v>
      </c>
    </row>
    <row r="10429" spans="1:13">
      <c r="A10429" t="n">
        <v>91794</v>
      </c>
      <c r="B10429" s="26" t="n">
        <v>16</v>
      </c>
      <c r="C10429" s="7" t="n">
        <v>0</v>
      </c>
    </row>
    <row r="10430" spans="1:13">
      <c r="A10430" t="s">
        <v>4</v>
      </c>
      <c r="B10430" s="4" t="s">
        <v>5</v>
      </c>
      <c r="C10430" s="4" t="s">
        <v>9</v>
      </c>
      <c r="D10430" s="4" t="s">
        <v>52</v>
      </c>
      <c r="E10430" s="4" t="s">
        <v>7</v>
      </c>
      <c r="F10430" s="4" t="s">
        <v>7</v>
      </c>
    </row>
    <row r="10431" spans="1:13">
      <c r="A10431" t="n">
        <v>91797</v>
      </c>
      <c r="B10431" s="31" t="n">
        <v>26</v>
      </c>
      <c r="C10431" s="7" t="n">
        <v>0</v>
      </c>
      <c r="D10431" s="7" t="s">
        <v>864</v>
      </c>
      <c r="E10431" s="7" t="n">
        <v>2</v>
      </c>
      <c r="F10431" s="7" t="n">
        <v>0</v>
      </c>
    </row>
    <row r="10432" spans="1:13">
      <c r="A10432" t="s">
        <v>4</v>
      </c>
      <c r="B10432" s="4" t="s">
        <v>5</v>
      </c>
    </row>
    <row r="10433" spans="1:18">
      <c r="A10433" t="n">
        <v>91807</v>
      </c>
      <c r="B10433" s="32" t="n">
        <v>28</v>
      </c>
    </row>
    <row r="10434" spans="1:18">
      <c r="A10434" t="s">
        <v>4</v>
      </c>
      <c r="B10434" s="4" t="s">
        <v>5</v>
      </c>
      <c r="C10434" s="4" t="s">
        <v>7</v>
      </c>
      <c r="D10434" s="4" t="s">
        <v>9</v>
      </c>
      <c r="E10434" s="4" t="s">
        <v>10</v>
      </c>
    </row>
    <row r="10435" spans="1:18">
      <c r="A10435" t="n">
        <v>91808</v>
      </c>
      <c r="B10435" s="25" t="n">
        <v>58</v>
      </c>
      <c r="C10435" s="7" t="n">
        <v>101</v>
      </c>
      <c r="D10435" s="7" t="n">
        <v>500</v>
      </c>
      <c r="E10435" s="7" t="n">
        <v>1</v>
      </c>
    </row>
    <row r="10436" spans="1:18">
      <c r="A10436" t="s">
        <v>4</v>
      </c>
      <c r="B10436" s="4" t="s">
        <v>5</v>
      </c>
      <c r="C10436" s="4" t="s">
        <v>7</v>
      </c>
      <c r="D10436" s="4" t="s">
        <v>9</v>
      </c>
    </row>
    <row r="10437" spans="1:18">
      <c r="A10437" t="n">
        <v>91816</v>
      </c>
      <c r="B10437" s="25" t="n">
        <v>58</v>
      </c>
      <c r="C10437" s="7" t="n">
        <v>254</v>
      </c>
      <c r="D10437" s="7" t="n">
        <v>0</v>
      </c>
    </row>
    <row r="10438" spans="1:18">
      <c r="A10438" t="s">
        <v>4</v>
      </c>
      <c r="B10438" s="4" t="s">
        <v>5</v>
      </c>
      <c r="C10438" s="4" t="s">
        <v>7</v>
      </c>
      <c r="D10438" s="4" t="s">
        <v>7</v>
      </c>
      <c r="E10438" s="4" t="s">
        <v>10</v>
      </c>
      <c r="F10438" s="4" t="s">
        <v>10</v>
      </c>
      <c r="G10438" s="4" t="s">
        <v>10</v>
      </c>
      <c r="H10438" s="4" t="s">
        <v>9</v>
      </c>
    </row>
    <row r="10439" spans="1:18">
      <c r="A10439" t="n">
        <v>91820</v>
      </c>
      <c r="B10439" s="55" t="n">
        <v>45</v>
      </c>
      <c r="C10439" s="7" t="n">
        <v>2</v>
      </c>
      <c r="D10439" s="7" t="n">
        <v>3</v>
      </c>
      <c r="E10439" s="7" t="n">
        <v>10.1999998092651</v>
      </c>
      <c r="F10439" s="7" t="n">
        <v>1.23000001907349</v>
      </c>
      <c r="G10439" s="7" t="n">
        <v>21.8899993896484</v>
      </c>
      <c r="H10439" s="7" t="n">
        <v>0</v>
      </c>
    </row>
    <row r="10440" spans="1:18">
      <c r="A10440" t="s">
        <v>4</v>
      </c>
      <c r="B10440" s="4" t="s">
        <v>5</v>
      </c>
      <c r="C10440" s="4" t="s">
        <v>7</v>
      </c>
      <c r="D10440" s="4" t="s">
        <v>7</v>
      </c>
      <c r="E10440" s="4" t="s">
        <v>10</v>
      </c>
      <c r="F10440" s="4" t="s">
        <v>10</v>
      </c>
      <c r="G10440" s="4" t="s">
        <v>10</v>
      </c>
      <c r="H10440" s="4" t="s">
        <v>9</v>
      </c>
      <c r="I10440" s="4" t="s">
        <v>7</v>
      </c>
    </row>
    <row r="10441" spans="1:18">
      <c r="A10441" t="n">
        <v>91837</v>
      </c>
      <c r="B10441" s="55" t="n">
        <v>45</v>
      </c>
      <c r="C10441" s="7" t="n">
        <v>4</v>
      </c>
      <c r="D10441" s="7" t="n">
        <v>3</v>
      </c>
      <c r="E10441" s="7" t="n">
        <v>10.5600004196167</v>
      </c>
      <c r="F10441" s="7" t="n">
        <v>256.470001220703</v>
      </c>
      <c r="G10441" s="7" t="n">
        <v>0</v>
      </c>
      <c r="H10441" s="7" t="n">
        <v>0</v>
      </c>
      <c r="I10441" s="7" t="n">
        <v>1</v>
      </c>
    </row>
    <row r="10442" spans="1:18">
      <c r="A10442" t="s">
        <v>4</v>
      </c>
      <c r="B10442" s="4" t="s">
        <v>5</v>
      </c>
      <c r="C10442" s="4" t="s">
        <v>7</v>
      </c>
      <c r="D10442" s="4" t="s">
        <v>7</v>
      </c>
      <c r="E10442" s="4" t="s">
        <v>10</v>
      </c>
      <c r="F10442" s="4" t="s">
        <v>9</v>
      </c>
    </row>
    <row r="10443" spans="1:18">
      <c r="A10443" t="n">
        <v>91855</v>
      </c>
      <c r="B10443" s="55" t="n">
        <v>45</v>
      </c>
      <c r="C10443" s="7" t="n">
        <v>5</v>
      </c>
      <c r="D10443" s="7" t="n">
        <v>3</v>
      </c>
      <c r="E10443" s="7" t="n">
        <v>2.59999990463257</v>
      </c>
      <c r="F10443" s="7" t="n">
        <v>0</v>
      </c>
    </row>
    <row r="10444" spans="1:18">
      <c r="A10444" t="s">
        <v>4</v>
      </c>
      <c r="B10444" s="4" t="s">
        <v>5</v>
      </c>
      <c r="C10444" s="4" t="s">
        <v>7</v>
      </c>
      <c r="D10444" s="4" t="s">
        <v>7</v>
      </c>
      <c r="E10444" s="4" t="s">
        <v>10</v>
      </c>
      <c r="F10444" s="4" t="s">
        <v>9</v>
      </c>
    </row>
    <row r="10445" spans="1:18">
      <c r="A10445" t="n">
        <v>91864</v>
      </c>
      <c r="B10445" s="55" t="n">
        <v>45</v>
      </c>
      <c r="C10445" s="7" t="n">
        <v>11</v>
      </c>
      <c r="D10445" s="7" t="n">
        <v>3</v>
      </c>
      <c r="E10445" s="7" t="n">
        <v>40</v>
      </c>
      <c r="F10445" s="7" t="n">
        <v>0</v>
      </c>
    </row>
    <row r="10446" spans="1:18">
      <c r="A10446" t="s">
        <v>4</v>
      </c>
      <c r="B10446" s="4" t="s">
        <v>5</v>
      </c>
      <c r="C10446" s="4" t="s">
        <v>7</v>
      </c>
      <c r="D10446" s="4" t="s">
        <v>7</v>
      </c>
      <c r="E10446" s="4" t="s">
        <v>10</v>
      </c>
      <c r="F10446" s="4" t="s">
        <v>10</v>
      </c>
      <c r="G10446" s="4" t="s">
        <v>10</v>
      </c>
      <c r="H10446" s="4" t="s">
        <v>9</v>
      </c>
      <c r="I10446" s="4" t="s">
        <v>7</v>
      </c>
    </row>
    <row r="10447" spans="1:18">
      <c r="A10447" t="n">
        <v>91873</v>
      </c>
      <c r="B10447" s="55" t="n">
        <v>45</v>
      </c>
      <c r="C10447" s="7" t="n">
        <v>4</v>
      </c>
      <c r="D10447" s="7" t="n">
        <v>3</v>
      </c>
      <c r="E10447" s="7" t="n">
        <v>10.5600004196167</v>
      </c>
      <c r="F10447" s="7" t="n">
        <v>268.769989013672</v>
      </c>
      <c r="G10447" s="7" t="n">
        <v>0</v>
      </c>
      <c r="H10447" s="7" t="n">
        <v>20000</v>
      </c>
      <c r="I10447" s="7" t="n">
        <v>1</v>
      </c>
    </row>
    <row r="10448" spans="1:18">
      <c r="A10448" t="s">
        <v>4</v>
      </c>
      <c r="B10448" s="4" t="s">
        <v>5</v>
      </c>
      <c r="C10448" s="4" t="s">
        <v>7</v>
      </c>
      <c r="D10448" s="4" t="s">
        <v>9</v>
      </c>
    </row>
    <row r="10449" spans="1:9">
      <c r="A10449" t="n">
        <v>91891</v>
      </c>
      <c r="B10449" s="25" t="n">
        <v>58</v>
      </c>
      <c r="C10449" s="7" t="n">
        <v>255</v>
      </c>
      <c r="D10449" s="7" t="n">
        <v>0</v>
      </c>
    </row>
    <row r="10450" spans="1:9">
      <c r="A10450" t="s">
        <v>4</v>
      </c>
      <c r="B10450" s="4" t="s">
        <v>5</v>
      </c>
      <c r="C10450" s="4" t="s">
        <v>9</v>
      </c>
      <c r="D10450" s="4" t="s">
        <v>7</v>
      </c>
      <c r="E10450" s="4" t="s">
        <v>7</v>
      </c>
      <c r="F10450" s="4" t="s">
        <v>12</v>
      </c>
    </row>
    <row r="10451" spans="1:9">
      <c r="A10451" t="n">
        <v>91895</v>
      </c>
      <c r="B10451" s="48" t="n">
        <v>47</v>
      </c>
      <c r="C10451" s="7" t="n">
        <v>7003</v>
      </c>
      <c r="D10451" s="7" t="n">
        <v>0</v>
      </c>
      <c r="E10451" s="7" t="n">
        <v>0</v>
      </c>
      <c r="F10451" s="7" t="s">
        <v>212</v>
      </c>
    </row>
    <row r="10452" spans="1:9">
      <c r="A10452" t="s">
        <v>4</v>
      </c>
      <c r="B10452" s="4" t="s">
        <v>5</v>
      </c>
      <c r="C10452" s="4" t="s">
        <v>7</v>
      </c>
      <c r="D10452" s="4" t="s">
        <v>9</v>
      </c>
      <c r="E10452" s="4" t="s">
        <v>12</v>
      </c>
    </row>
    <row r="10453" spans="1:9">
      <c r="A10453" t="n">
        <v>91916</v>
      </c>
      <c r="B10453" s="30" t="n">
        <v>51</v>
      </c>
      <c r="C10453" s="7" t="n">
        <v>4</v>
      </c>
      <c r="D10453" s="7" t="n">
        <v>7003</v>
      </c>
      <c r="E10453" s="7" t="s">
        <v>287</v>
      </c>
    </row>
    <row r="10454" spans="1:9">
      <c r="A10454" t="s">
        <v>4</v>
      </c>
      <c r="B10454" s="4" t="s">
        <v>5</v>
      </c>
      <c r="C10454" s="4" t="s">
        <v>9</v>
      </c>
    </row>
    <row r="10455" spans="1:9">
      <c r="A10455" t="n">
        <v>91930</v>
      </c>
      <c r="B10455" s="26" t="n">
        <v>16</v>
      </c>
      <c r="C10455" s="7" t="n">
        <v>0</v>
      </c>
    </row>
    <row r="10456" spans="1:9">
      <c r="A10456" t="s">
        <v>4</v>
      </c>
      <c r="B10456" s="4" t="s">
        <v>5</v>
      </c>
      <c r="C10456" s="4" t="s">
        <v>9</v>
      </c>
      <c r="D10456" s="4" t="s">
        <v>7</v>
      </c>
      <c r="E10456" s="4" t="s">
        <v>11</v>
      </c>
      <c r="F10456" s="4" t="s">
        <v>52</v>
      </c>
      <c r="G10456" s="4" t="s">
        <v>7</v>
      </c>
      <c r="H10456" s="4" t="s">
        <v>7</v>
      </c>
      <c r="I10456" s="4" t="s">
        <v>7</v>
      </c>
      <c r="J10456" s="4" t="s">
        <v>11</v>
      </c>
      <c r="K10456" s="4" t="s">
        <v>52</v>
      </c>
      <c r="L10456" s="4" t="s">
        <v>7</v>
      </c>
      <c r="M10456" s="4" t="s">
        <v>7</v>
      </c>
    </row>
    <row r="10457" spans="1:9">
      <c r="A10457" t="n">
        <v>91933</v>
      </c>
      <c r="B10457" s="31" t="n">
        <v>26</v>
      </c>
      <c r="C10457" s="7" t="n">
        <v>7003</v>
      </c>
      <c r="D10457" s="7" t="n">
        <v>17</v>
      </c>
      <c r="E10457" s="7" t="n">
        <v>61990</v>
      </c>
      <c r="F10457" s="7" t="s">
        <v>998</v>
      </c>
      <c r="G10457" s="7" t="n">
        <v>2</v>
      </c>
      <c r="H10457" s="7" t="n">
        <v>3</v>
      </c>
      <c r="I10457" s="7" t="n">
        <v>17</v>
      </c>
      <c r="J10457" s="7" t="n">
        <v>61991</v>
      </c>
      <c r="K10457" s="7" t="s">
        <v>999</v>
      </c>
      <c r="L10457" s="7" t="n">
        <v>2</v>
      </c>
      <c r="M10457" s="7" t="n">
        <v>0</v>
      </c>
    </row>
    <row r="10458" spans="1:9">
      <c r="A10458" t="s">
        <v>4</v>
      </c>
      <c r="B10458" s="4" t="s">
        <v>5</v>
      </c>
    </row>
    <row r="10459" spans="1:9">
      <c r="A10459" t="n">
        <v>92019</v>
      </c>
      <c r="B10459" s="32" t="n">
        <v>28</v>
      </c>
    </row>
    <row r="10460" spans="1:9">
      <c r="A10460" t="s">
        <v>4</v>
      </c>
      <c r="B10460" s="4" t="s">
        <v>5</v>
      </c>
      <c r="C10460" s="4" t="s">
        <v>9</v>
      </c>
      <c r="D10460" s="4" t="s">
        <v>7</v>
      </c>
      <c r="E10460" s="4" t="s">
        <v>10</v>
      </c>
      <c r="F10460" s="4" t="s">
        <v>9</v>
      </c>
    </row>
    <row r="10461" spans="1:9">
      <c r="A10461" t="n">
        <v>92020</v>
      </c>
      <c r="B10461" s="47" t="n">
        <v>59</v>
      </c>
      <c r="C10461" s="7" t="n">
        <v>0</v>
      </c>
      <c r="D10461" s="7" t="n">
        <v>13</v>
      </c>
      <c r="E10461" s="7" t="n">
        <v>0.150000005960464</v>
      </c>
      <c r="F10461" s="7" t="n">
        <v>0</v>
      </c>
    </row>
    <row r="10462" spans="1:9">
      <c r="A10462" t="s">
        <v>4</v>
      </c>
      <c r="B10462" s="4" t="s">
        <v>5</v>
      </c>
      <c r="C10462" s="4" t="s">
        <v>9</v>
      </c>
    </row>
    <row r="10463" spans="1:9">
      <c r="A10463" t="n">
        <v>92030</v>
      </c>
      <c r="B10463" s="26" t="n">
        <v>16</v>
      </c>
      <c r="C10463" s="7" t="n">
        <v>1000</v>
      </c>
    </row>
    <row r="10464" spans="1:9">
      <c r="A10464" t="s">
        <v>4</v>
      </c>
      <c r="B10464" s="4" t="s">
        <v>5</v>
      </c>
      <c r="C10464" s="4" t="s">
        <v>7</v>
      </c>
      <c r="D10464" s="4" t="s">
        <v>9</v>
      </c>
      <c r="E10464" s="4" t="s">
        <v>12</v>
      </c>
    </row>
    <row r="10465" spans="1:13">
      <c r="A10465" t="n">
        <v>92033</v>
      </c>
      <c r="B10465" s="30" t="n">
        <v>51</v>
      </c>
      <c r="C10465" s="7" t="n">
        <v>4</v>
      </c>
      <c r="D10465" s="7" t="n">
        <v>0</v>
      </c>
      <c r="E10465" s="7" t="s">
        <v>269</v>
      </c>
    </row>
    <row r="10466" spans="1:13">
      <c r="A10466" t="s">
        <v>4</v>
      </c>
      <c r="B10466" s="4" t="s">
        <v>5</v>
      </c>
      <c r="C10466" s="4" t="s">
        <v>9</v>
      </c>
    </row>
    <row r="10467" spans="1:13">
      <c r="A10467" t="n">
        <v>92046</v>
      </c>
      <c r="B10467" s="26" t="n">
        <v>16</v>
      </c>
      <c r="C10467" s="7" t="n">
        <v>0</v>
      </c>
    </row>
    <row r="10468" spans="1:13">
      <c r="A10468" t="s">
        <v>4</v>
      </c>
      <c r="B10468" s="4" t="s">
        <v>5</v>
      </c>
      <c r="C10468" s="4" t="s">
        <v>9</v>
      </c>
      <c r="D10468" s="4" t="s">
        <v>7</v>
      </c>
      <c r="E10468" s="4" t="s">
        <v>11</v>
      </c>
      <c r="F10468" s="4" t="s">
        <v>52</v>
      </c>
      <c r="G10468" s="4" t="s">
        <v>7</v>
      </c>
      <c r="H10468" s="4" t="s">
        <v>7</v>
      </c>
    </row>
    <row r="10469" spans="1:13">
      <c r="A10469" t="n">
        <v>92049</v>
      </c>
      <c r="B10469" s="31" t="n">
        <v>26</v>
      </c>
      <c r="C10469" s="7" t="n">
        <v>0</v>
      </c>
      <c r="D10469" s="7" t="n">
        <v>17</v>
      </c>
      <c r="E10469" s="7" t="n">
        <v>61992</v>
      </c>
      <c r="F10469" s="7" t="s">
        <v>1000</v>
      </c>
      <c r="G10469" s="7" t="n">
        <v>2</v>
      </c>
      <c r="H10469" s="7" t="n">
        <v>0</v>
      </c>
    </row>
    <row r="10470" spans="1:13">
      <c r="A10470" t="s">
        <v>4</v>
      </c>
      <c r="B10470" s="4" t="s">
        <v>5</v>
      </c>
    </row>
    <row r="10471" spans="1:13">
      <c r="A10471" t="n">
        <v>92117</v>
      </c>
      <c r="B10471" s="32" t="n">
        <v>28</v>
      </c>
    </row>
    <row r="10472" spans="1:13">
      <c r="A10472" t="s">
        <v>4</v>
      </c>
      <c r="B10472" s="4" t="s">
        <v>5</v>
      </c>
      <c r="C10472" s="4" t="s">
        <v>7</v>
      </c>
      <c r="D10472" s="4" t="s">
        <v>9</v>
      </c>
      <c r="E10472" s="4" t="s">
        <v>12</v>
      </c>
    </row>
    <row r="10473" spans="1:13">
      <c r="A10473" t="n">
        <v>92118</v>
      </c>
      <c r="B10473" s="30" t="n">
        <v>51</v>
      </c>
      <c r="C10473" s="7" t="n">
        <v>4</v>
      </c>
      <c r="D10473" s="7" t="n">
        <v>7003</v>
      </c>
      <c r="E10473" s="7" t="s">
        <v>287</v>
      </c>
    </row>
    <row r="10474" spans="1:13">
      <c r="A10474" t="s">
        <v>4</v>
      </c>
      <c r="B10474" s="4" t="s">
        <v>5</v>
      </c>
      <c r="C10474" s="4" t="s">
        <v>9</v>
      </c>
    </row>
    <row r="10475" spans="1:13">
      <c r="A10475" t="n">
        <v>92132</v>
      </c>
      <c r="B10475" s="26" t="n">
        <v>16</v>
      </c>
      <c r="C10475" s="7" t="n">
        <v>0</v>
      </c>
    </row>
    <row r="10476" spans="1:13">
      <c r="A10476" t="s">
        <v>4</v>
      </c>
      <c r="B10476" s="4" t="s">
        <v>5</v>
      </c>
      <c r="C10476" s="4" t="s">
        <v>9</v>
      </c>
      <c r="D10476" s="4" t="s">
        <v>7</v>
      </c>
      <c r="E10476" s="4" t="s">
        <v>11</v>
      </c>
      <c r="F10476" s="4" t="s">
        <v>52</v>
      </c>
      <c r="G10476" s="4" t="s">
        <v>7</v>
      </c>
      <c r="H10476" s="4" t="s">
        <v>7</v>
      </c>
    </row>
    <row r="10477" spans="1:13">
      <c r="A10477" t="n">
        <v>92135</v>
      </c>
      <c r="B10477" s="31" t="n">
        <v>26</v>
      </c>
      <c r="C10477" s="7" t="n">
        <v>7003</v>
      </c>
      <c r="D10477" s="7" t="n">
        <v>17</v>
      </c>
      <c r="E10477" s="7" t="n">
        <v>61993</v>
      </c>
      <c r="F10477" s="7" t="s">
        <v>1001</v>
      </c>
      <c r="G10477" s="7" t="n">
        <v>2</v>
      </c>
      <c r="H10477" s="7" t="n">
        <v>0</v>
      </c>
    </row>
    <row r="10478" spans="1:13">
      <c r="A10478" t="s">
        <v>4</v>
      </c>
      <c r="B10478" s="4" t="s">
        <v>5</v>
      </c>
    </row>
    <row r="10479" spans="1:13">
      <c r="A10479" t="n">
        <v>92177</v>
      </c>
      <c r="B10479" s="32" t="n">
        <v>28</v>
      </c>
    </row>
    <row r="10480" spans="1:13">
      <c r="A10480" t="s">
        <v>4</v>
      </c>
      <c r="B10480" s="4" t="s">
        <v>5</v>
      </c>
      <c r="C10480" s="4" t="s">
        <v>7</v>
      </c>
      <c r="D10480" s="4" t="s">
        <v>9</v>
      </c>
      <c r="E10480" s="4" t="s">
        <v>10</v>
      </c>
    </row>
    <row r="10481" spans="1:8">
      <c r="A10481" t="n">
        <v>92178</v>
      </c>
      <c r="B10481" s="25" t="n">
        <v>58</v>
      </c>
      <c r="C10481" s="7" t="n">
        <v>0</v>
      </c>
      <c r="D10481" s="7" t="n">
        <v>1000</v>
      </c>
      <c r="E10481" s="7" t="n">
        <v>1</v>
      </c>
    </row>
    <row r="10482" spans="1:8">
      <c r="A10482" t="s">
        <v>4</v>
      </c>
      <c r="B10482" s="4" t="s">
        <v>5</v>
      </c>
      <c r="C10482" s="4" t="s">
        <v>7</v>
      </c>
      <c r="D10482" s="4" t="s">
        <v>9</v>
      </c>
    </row>
    <row r="10483" spans="1:8">
      <c r="A10483" t="n">
        <v>92186</v>
      </c>
      <c r="B10483" s="25" t="n">
        <v>58</v>
      </c>
      <c r="C10483" s="7" t="n">
        <v>255</v>
      </c>
      <c r="D10483" s="7" t="n">
        <v>0</v>
      </c>
    </row>
    <row r="10484" spans="1:8">
      <c r="A10484" t="s">
        <v>4</v>
      </c>
      <c r="B10484" s="4" t="s">
        <v>5</v>
      </c>
      <c r="C10484" s="4" t="s">
        <v>9</v>
      </c>
      <c r="D10484" s="4" t="s">
        <v>10</v>
      </c>
      <c r="E10484" s="4" t="s">
        <v>10</v>
      </c>
      <c r="F10484" s="4" t="s">
        <v>10</v>
      </c>
      <c r="G10484" s="4" t="s">
        <v>10</v>
      </c>
    </row>
    <row r="10485" spans="1:8">
      <c r="A10485" t="n">
        <v>92190</v>
      </c>
      <c r="B10485" s="42" t="n">
        <v>46</v>
      </c>
      <c r="C10485" s="7" t="n">
        <v>0</v>
      </c>
      <c r="D10485" s="7" t="n">
        <v>13.25</v>
      </c>
      <c r="E10485" s="7" t="n">
        <v>0.00999999977648258</v>
      </c>
      <c r="F10485" s="7" t="n">
        <v>22.8199996948242</v>
      </c>
      <c r="G10485" s="7" t="n">
        <v>180</v>
      </c>
    </row>
    <row r="10486" spans="1:8">
      <c r="A10486" t="s">
        <v>4</v>
      </c>
      <c r="B10486" s="4" t="s">
        <v>5</v>
      </c>
      <c r="C10486" s="4" t="s">
        <v>9</v>
      </c>
      <c r="D10486" s="4" t="s">
        <v>7</v>
      </c>
      <c r="E10486" s="4" t="s">
        <v>12</v>
      </c>
      <c r="F10486" s="4" t="s">
        <v>10</v>
      </c>
      <c r="G10486" s="4" t="s">
        <v>10</v>
      </c>
      <c r="H10486" s="4" t="s">
        <v>10</v>
      </c>
    </row>
    <row r="10487" spans="1:8">
      <c r="A10487" t="n">
        <v>92209</v>
      </c>
      <c r="B10487" s="45" t="n">
        <v>48</v>
      </c>
      <c r="C10487" s="7" t="n">
        <v>0</v>
      </c>
      <c r="D10487" s="7" t="n">
        <v>0</v>
      </c>
      <c r="E10487" s="7" t="s">
        <v>136</v>
      </c>
      <c r="F10487" s="7" t="n">
        <v>-1</v>
      </c>
      <c r="G10487" s="7" t="n">
        <v>1</v>
      </c>
      <c r="H10487" s="7" t="n">
        <v>1.40129846432482e-45</v>
      </c>
    </row>
    <row r="10488" spans="1:8">
      <c r="A10488" t="s">
        <v>4</v>
      </c>
      <c r="B10488" s="4" t="s">
        <v>5</v>
      </c>
      <c r="C10488" s="4" t="s">
        <v>7</v>
      </c>
      <c r="D10488" s="4" t="s">
        <v>9</v>
      </c>
      <c r="E10488" s="4" t="s">
        <v>12</v>
      </c>
      <c r="F10488" s="4" t="s">
        <v>12</v>
      </c>
      <c r="G10488" s="4" t="s">
        <v>12</v>
      </c>
      <c r="H10488" s="4" t="s">
        <v>12</v>
      </c>
    </row>
    <row r="10489" spans="1:8">
      <c r="A10489" t="n">
        <v>92236</v>
      </c>
      <c r="B10489" s="30" t="n">
        <v>51</v>
      </c>
      <c r="C10489" s="7" t="n">
        <v>3</v>
      </c>
      <c r="D10489" s="7" t="n">
        <v>7003</v>
      </c>
      <c r="E10489" s="7" t="s">
        <v>246</v>
      </c>
      <c r="F10489" s="7" t="s">
        <v>246</v>
      </c>
      <c r="G10489" s="7" t="s">
        <v>245</v>
      </c>
      <c r="H10489" s="7" t="s">
        <v>246</v>
      </c>
    </row>
    <row r="10490" spans="1:8">
      <c r="A10490" t="s">
        <v>4</v>
      </c>
      <c r="B10490" s="4" t="s">
        <v>5</v>
      </c>
      <c r="C10490" s="4" t="s">
        <v>9</v>
      </c>
    </row>
    <row r="10491" spans="1:8">
      <c r="A10491" t="n">
        <v>92249</v>
      </c>
      <c r="B10491" s="26" t="n">
        <v>16</v>
      </c>
      <c r="C10491" s="7" t="n">
        <v>1500</v>
      </c>
    </row>
    <row r="10492" spans="1:8">
      <c r="A10492" t="s">
        <v>4</v>
      </c>
      <c r="B10492" s="4" t="s">
        <v>5</v>
      </c>
      <c r="C10492" s="4" t="s">
        <v>7</v>
      </c>
      <c r="D10492" s="4" t="s">
        <v>7</v>
      </c>
      <c r="E10492" s="4" t="s">
        <v>10</v>
      </c>
      <c r="F10492" s="4" t="s">
        <v>10</v>
      </c>
      <c r="G10492" s="4" t="s">
        <v>10</v>
      </c>
      <c r="H10492" s="4" t="s">
        <v>9</v>
      </c>
    </row>
    <row r="10493" spans="1:8">
      <c r="A10493" t="n">
        <v>92252</v>
      </c>
      <c r="B10493" s="55" t="n">
        <v>45</v>
      </c>
      <c r="C10493" s="7" t="n">
        <v>2</v>
      </c>
      <c r="D10493" s="7" t="n">
        <v>3</v>
      </c>
      <c r="E10493" s="7" t="n">
        <v>12.8199996948242</v>
      </c>
      <c r="F10493" s="7" t="n">
        <v>1.16999995708466</v>
      </c>
      <c r="G10493" s="7" t="n">
        <v>22.5699996948242</v>
      </c>
      <c r="H10493" s="7" t="n">
        <v>0</v>
      </c>
    </row>
    <row r="10494" spans="1:8">
      <c r="A10494" t="s">
        <v>4</v>
      </c>
      <c r="B10494" s="4" t="s">
        <v>5</v>
      </c>
      <c r="C10494" s="4" t="s">
        <v>7</v>
      </c>
      <c r="D10494" s="4" t="s">
        <v>7</v>
      </c>
      <c r="E10494" s="4" t="s">
        <v>10</v>
      </c>
      <c r="F10494" s="4" t="s">
        <v>10</v>
      </c>
      <c r="G10494" s="4" t="s">
        <v>10</v>
      </c>
      <c r="H10494" s="4" t="s">
        <v>9</v>
      </c>
      <c r="I10494" s="4" t="s">
        <v>7</v>
      </c>
    </row>
    <row r="10495" spans="1:8">
      <c r="A10495" t="n">
        <v>92269</v>
      </c>
      <c r="B10495" s="55" t="n">
        <v>45</v>
      </c>
      <c r="C10495" s="7" t="n">
        <v>4</v>
      </c>
      <c r="D10495" s="7" t="n">
        <v>3</v>
      </c>
      <c r="E10495" s="7" t="n">
        <v>8.94999980926514</v>
      </c>
      <c r="F10495" s="7" t="n">
        <v>325.149993896484</v>
      </c>
      <c r="G10495" s="7" t="n">
        <v>0</v>
      </c>
      <c r="H10495" s="7" t="n">
        <v>0</v>
      </c>
      <c r="I10495" s="7" t="n">
        <v>1</v>
      </c>
    </row>
    <row r="10496" spans="1:8">
      <c r="A10496" t="s">
        <v>4</v>
      </c>
      <c r="B10496" s="4" t="s">
        <v>5</v>
      </c>
      <c r="C10496" s="4" t="s">
        <v>7</v>
      </c>
      <c r="D10496" s="4" t="s">
        <v>7</v>
      </c>
      <c r="E10496" s="4" t="s">
        <v>10</v>
      </c>
      <c r="F10496" s="4" t="s">
        <v>9</v>
      </c>
    </row>
    <row r="10497" spans="1:9">
      <c r="A10497" t="n">
        <v>92287</v>
      </c>
      <c r="B10497" s="55" t="n">
        <v>45</v>
      </c>
      <c r="C10497" s="7" t="n">
        <v>5</v>
      </c>
      <c r="D10497" s="7" t="n">
        <v>3</v>
      </c>
      <c r="E10497" s="7" t="n">
        <v>1.39999997615814</v>
      </c>
      <c r="F10497" s="7" t="n">
        <v>0</v>
      </c>
    </row>
    <row r="10498" spans="1:9">
      <c r="A10498" t="s">
        <v>4</v>
      </c>
      <c r="B10498" s="4" t="s">
        <v>5</v>
      </c>
      <c r="C10498" s="4" t="s">
        <v>7</v>
      </c>
      <c r="D10498" s="4" t="s">
        <v>7</v>
      </c>
      <c r="E10498" s="4" t="s">
        <v>10</v>
      </c>
      <c r="F10498" s="4" t="s">
        <v>9</v>
      </c>
    </row>
    <row r="10499" spans="1:9">
      <c r="A10499" t="n">
        <v>92296</v>
      </c>
      <c r="B10499" s="55" t="n">
        <v>45</v>
      </c>
      <c r="C10499" s="7" t="n">
        <v>11</v>
      </c>
      <c r="D10499" s="7" t="n">
        <v>3</v>
      </c>
      <c r="E10499" s="7" t="n">
        <v>40</v>
      </c>
      <c r="F10499" s="7" t="n">
        <v>0</v>
      </c>
    </row>
    <row r="10500" spans="1:9">
      <c r="A10500" t="s">
        <v>4</v>
      </c>
      <c r="B10500" s="4" t="s">
        <v>5</v>
      </c>
      <c r="C10500" s="4" t="s">
        <v>7</v>
      </c>
    </row>
    <row r="10501" spans="1:9">
      <c r="A10501" t="n">
        <v>92305</v>
      </c>
      <c r="B10501" s="54" t="n">
        <v>116</v>
      </c>
      <c r="C10501" s="7" t="n">
        <v>0</v>
      </c>
    </row>
    <row r="10502" spans="1:9">
      <c r="A10502" t="s">
        <v>4</v>
      </c>
      <c r="B10502" s="4" t="s">
        <v>5</v>
      </c>
      <c r="C10502" s="4" t="s">
        <v>7</v>
      </c>
      <c r="D10502" s="4" t="s">
        <v>9</v>
      </c>
    </row>
    <row r="10503" spans="1:9">
      <c r="A10503" t="n">
        <v>92307</v>
      </c>
      <c r="B10503" s="54" t="n">
        <v>116</v>
      </c>
      <c r="C10503" s="7" t="n">
        <v>2</v>
      </c>
      <c r="D10503" s="7" t="n">
        <v>1</v>
      </c>
    </row>
    <row r="10504" spans="1:9">
      <c r="A10504" t="s">
        <v>4</v>
      </c>
      <c r="B10504" s="4" t="s">
        <v>5</v>
      </c>
      <c r="C10504" s="4" t="s">
        <v>7</v>
      </c>
      <c r="D10504" s="4" t="s">
        <v>11</v>
      </c>
    </row>
    <row r="10505" spans="1:9">
      <c r="A10505" t="n">
        <v>92311</v>
      </c>
      <c r="B10505" s="54" t="n">
        <v>116</v>
      </c>
      <c r="C10505" s="7" t="n">
        <v>5</v>
      </c>
      <c r="D10505" s="7" t="n">
        <v>1090519040</v>
      </c>
    </row>
    <row r="10506" spans="1:9">
      <c r="A10506" t="s">
        <v>4</v>
      </c>
      <c r="B10506" s="4" t="s">
        <v>5</v>
      </c>
      <c r="C10506" s="4" t="s">
        <v>7</v>
      </c>
      <c r="D10506" s="4" t="s">
        <v>9</v>
      </c>
    </row>
    <row r="10507" spans="1:9">
      <c r="A10507" t="n">
        <v>92317</v>
      </c>
      <c r="B10507" s="54" t="n">
        <v>116</v>
      </c>
      <c r="C10507" s="7" t="n">
        <v>6</v>
      </c>
      <c r="D10507" s="7" t="n">
        <v>1</v>
      </c>
    </row>
    <row r="10508" spans="1:9">
      <c r="A10508" t="s">
        <v>4</v>
      </c>
      <c r="B10508" s="4" t="s">
        <v>5</v>
      </c>
      <c r="C10508" s="4" t="s">
        <v>7</v>
      </c>
      <c r="D10508" s="4" t="s">
        <v>9</v>
      </c>
      <c r="E10508" s="4" t="s">
        <v>10</v>
      </c>
    </row>
    <row r="10509" spans="1:9">
      <c r="A10509" t="n">
        <v>92321</v>
      </c>
      <c r="B10509" s="25" t="n">
        <v>58</v>
      </c>
      <c r="C10509" s="7" t="n">
        <v>100</v>
      </c>
      <c r="D10509" s="7" t="n">
        <v>1000</v>
      </c>
      <c r="E10509" s="7" t="n">
        <v>1</v>
      </c>
    </row>
    <row r="10510" spans="1:9">
      <c r="A10510" t="s">
        <v>4</v>
      </c>
      <c r="B10510" s="4" t="s">
        <v>5</v>
      </c>
      <c r="C10510" s="4" t="s">
        <v>7</v>
      </c>
      <c r="D10510" s="4" t="s">
        <v>9</v>
      </c>
    </row>
    <row r="10511" spans="1:9">
      <c r="A10511" t="n">
        <v>92329</v>
      </c>
      <c r="B10511" s="25" t="n">
        <v>58</v>
      </c>
      <c r="C10511" s="7" t="n">
        <v>255</v>
      </c>
      <c r="D10511" s="7" t="n">
        <v>0</v>
      </c>
    </row>
    <row r="10512" spans="1:9">
      <c r="A10512" t="s">
        <v>4</v>
      </c>
      <c r="B10512" s="4" t="s">
        <v>5</v>
      </c>
      <c r="C10512" s="4" t="s">
        <v>7</v>
      </c>
      <c r="D10512" s="4" t="s">
        <v>9</v>
      </c>
      <c r="E10512" s="4" t="s">
        <v>12</v>
      </c>
    </row>
    <row r="10513" spans="1:6">
      <c r="A10513" t="n">
        <v>92333</v>
      </c>
      <c r="B10513" s="30" t="n">
        <v>51</v>
      </c>
      <c r="C10513" s="7" t="n">
        <v>4</v>
      </c>
      <c r="D10513" s="7" t="n">
        <v>0</v>
      </c>
      <c r="E10513" s="7" t="s">
        <v>287</v>
      </c>
    </row>
    <row r="10514" spans="1:6">
      <c r="A10514" t="s">
        <v>4</v>
      </c>
      <c r="B10514" s="4" t="s">
        <v>5</v>
      </c>
      <c r="C10514" s="4" t="s">
        <v>9</v>
      </c>
    </row>
    <row r="10515" spans="1:6">
      <c r="A10515" t="n">
        <v>92347</v>
      </c>
      <c r="B10515" s="26" t="n">
        <v>16</v>
      </c>
      <c r="C10515" s="7" t="n">
        <v>0</v>
      </c>
    </row>
    <row r="10516" spans="1:6">
      <c r="A10516" t="s">
        <v>4</v>
      </c>
      <c r="B10516" s="4" t="s">
        <v>5</v>
      </c>
      <c r="C10516" s="4" t="s">
        <v>9</v>
      </c>
      <c r="D10516" s="4" t="s">
        <v>7</v>
      </c>
      <c r="E10516" s="4" t="s">
        <v>11</v>
      </c>
      <c r="F10516" s="4" t="s">
        <v>52</v>
      </c>
      <c r="G10516" s="4" t="s">
        <v>7</v>
      </c>
      <c r="H10516" s="4" t="s">
        <v>7</v>
      </c>
      <c r="I10516" s="4" t="s">
        <v>7</v>
      </c>
      <c r="J10516" s="4" t="s">
        <v>11</v>
      </c>
      <c r="K10516" s="4" t="s">
        <v>52</v>
      </c>
      <c r="L10516" s="4" t="s">
        <v>7</v>
      </c>
      <c r="M10516" s="4" t="s">
        <v>7</v>
      </c>
      <c r="N10516" s="4" t="s">
        <v>7</v>
      </c>
      <c r="O10516" s="4" t="s">
        <v>11</v>
      </c>
      <c r="P10516" s="4" t="s">
        <v>52</v>
      </c>
      <c r="Q10516" s="4" t="s">
        <v>7</v>
      </c>
      <c r="R10516" s="4" t="s">
        <v>7</v>
      </c>
    </row>
    <row r="10517" spans="1:6">
      <c r="A10517" t="n">
        <v>92350</v>
      </c>
      <c r="B10517" s="31" t="n">
        <v>26</v>
      </c>
      <c r="C10517" s="7" t="n">
        <v>0</v>
      </c>
      <c r="D10517" s="7" t="n">
        <v>17</v>
      </c>
      <c r="E10517" s="7" t="n">
        <v>61994</v>
      </c>
      <c r="F10517" s="7" t="s">
        <v>1002</v>
      </c>
      <c r="G10517" s="7" t="n">
        <v>2</v>
      </c>
      <c r="H10517" s="7" t="n">
        <v>3</v>
      </c>
      <c r="I10517" s="7" t="n">
        <v>17</v>
      </c>
      <c r="J10517" s="7" t="n">
        <v>61995</v>
      </c>
      <c r="K10517" s="7" t="s">
        <v>1003</v>
      </c>
      <c r="L10517" s="7" t="n">
        <v>2</v>
      </c>
      <c r="M10517" s="7" t="n">
        <v>3</v>
      </c>
      <c r="N10517" s="7" t="n">
        <v>17</v>
      </c>
      <c r="O10517" s="7" t="n">
        <v>61996</v>
      </c>
      <c r="P10517" s="7" t="s">
        <v>1004</v>
      </c>
      <c r="Q10517" s="7" t="n">
        <v>2</v>
      </c>
      <c r="R10517" s="7" t="n">
        <v>0</v>
      </c>
    </row>
    <row r="10518" spans="1:6">
      <c r="A10518" t="s">
        <v>4</v>
      </c>
      <c r="B10518" s="4" t="s">
        <v>5</v>
      </c>
    </row>
    <row r="10519" spans="1:6">
      <c r="A10519" t="n">
        <v>92542</v>
      </c>
      <c r="B10519" s="32" t="n">
        <v>28</v>
      </c>
    </row>
    <row r="10520" spans="1:6">
      <c r="A10520" t="s">
        <v>4</v>
      </c>
      <c r="B10520" s="4" t="s">
        <v>5</v>
      </c>
      <c r="C10520" s="4" t="s">
        <v>7</v>
      </c>
      <c r="D10520" s="4" t="s">
        <v>9</v>
      </c>
      <c r="E10520" s="4" t="s">
        <v>12</v>
      </c>
    </row>
    <row r="10521" spans="1:6">
      <c r="A10521" t="n">
        <v>92543</v>
      </c>
      <c r="B10521" s="30" t="n">
        <v>51</v>
      </c>
      <c r="C10521" s="7" t="n">
        <v>4</v>
      </c>
      <c r="D10521" s="7" t="n">
        <v>7003</v>
      </c>
      <c r="E10521" s="7" t="s">
        <v>278</v>
      </c>
    </row>
    <row r="10522" spans="1:6">
      <c r="A10522" t="s">
        <v>4</v>
      </c>
      <c r="B10522" s="4" t="s">
        <v>5</v>
      </c>
      <c r="C10522" s="4" t="s">
        <v>9</v>
      </c>
    </row>
    <row r="10523" spans="1:6">
      <c r="A10523" t="n">
        <v>92557</v>
      </c>
      <c r="B10523" s="26" t="n">
        <v>16</v>
      </c>
      <c r="C10523" s="7" t="n">
        <v>0</v>
      </c>
    </row>
    <row r="10524" spans="1:6">
      <c r="A10524" t="s">
        <v>4</v>
      </c>
      <c r="B10524" s="4" t="s">
        <v>5</v>
      </c>
      <c r="C10524" s="4" t="s">
        <v>9</v>
      </c>
      <c r="D10524" s="4" t="s">
        <v>7</v>
      </c>
      <c r="E10524" s="4" t="s">
        <v>11</v>
      </c>
      <c r="F10524" s="4" t="s">
        <v>52</v>
      </c>
      <c r="G10524" s="4" t="s">
        <v>7</v>
      </c>
      <c r="H10524" s="4" t="s">
        <v>7</v>
      </c>
      <c r="I10524" s="4" t="s">
        <v>7</v>
      </c>
      <c r="J10524" s="4" t="s">
        <v>11</v>
      </c>
      <c r="K10524" s="4" t="s">
        <v>52</v>
      </c>
      <c r="L10524" s="4" t="s">
        <v>7</v>
      </c>
      <c r="M10524" s="4" t="s">
        <v>7</v>
      </c>
    </row>
    <row r="10525" spans="1:6">
      <c r="A10525" t="n">
        <v>92560</v>
      </c>
      <c r="B10525" s="31" t="n">
        <v>26</v>
      </c>
      <c r="C10525" s="7" t="n">
        <v>7003</v>
      </c>
      <c r="D10525" s="7" t="n">
        <v>17</v>
      </c>
      <c r="E10525" s="7" t="n">
        <v>61997</v>
      </c>
      <c r="F10525" s="7" t="s">
        <v>1005</v>
      </c>
      <c r="G10525" s="7" t="n">
        <v>2</v>
      </c>
      <c r="H10525" s="7" t="n">
        <v>3</v>
      </c>
      <c r="I10525" s="7" t="n">
        <v>17</v>
      </c>
      <c r="J10525" s="7" t="n">
        <v>61998</v>
      </c>
      <c r="K10525" s="7" t="s">
        <v>1006</v>
      </c>
      <c r="L10525" s="7" t="n">
        <v>2</v>
      </c>
      <c r="M10525" s="7" t="n">
        <v>0</v>
      </c>
    </row>
    <row r="10526" spans="1:6">
      <c r="A10526" t="s">
        <v>4</v>
      </c>
      <c r="B10526" s="4" t="s">
        <v>5</v>
      </c>
    </row>
    <row r="10527" spans="1:6">
      <c r="A10527" t="n">
        <v>92690</v>
      </c>
      <c r="B10527" s="32" t="n">
        <v>28</v>
      </c>
    </row>
    <row r="10528" spans="1:6">
      <c r="A10528" t="s">
        <v>4</v>
      </c>
      <c r="B10528" s="4" t="s">
        <v>5</v>
      </c>
      <c r="C10528" s="4" t="s">
        <v>9</v>
      </c>
      <c r="D10528" s="4" t="s">
        <v>7</v>
      </c>
      <c r="E10528" s="4" t="s">
        <v>10</v>
      </c>
      <c r="F10528" s="4" t="s">
        <v>9</v>
      </c>
    </row>
    <row r="10529" spans="1:18">
      <c r="A10529" t="n">
        <v>92691</v>
      </c>
      <c r="B10529" s="47" t="n">
        <v>59</v>
      </c>
      <c r="C10529" s="7" t="n">
        <v>0</v>
      </c>
      <c r="D10529" s="7" t="n">
        <v>13</v>
      </c>
      <c r="E10529" s="7" t="n">
        <v>0.150000005960464</v>
      </c>
      <c r="F10529" s="7" t="n">
        <v>0</v>
      </c>
    </row>
    <row r="10530" spans="1:18">
      <c r="A10530" t="s">
        <v>4</v>
      </c>
      <c r="B10530" s="4" t="s">
        <v>5</v>
      </c>
      <c r="C10530" s="4" t="s">
        <v>9</v>
      </c>
    </row>
    <row r="10531" spans="1:18">
      <c r="A10531" t="n">
        <v>92701</v>
      </c>
      <c r="B10531" s="26" t="n">
        <v>16</v>
      </c>
      <c r="C10531" s="7" t="n">
        <v>1300</v>
      </c>
    </row>
    <row r="10532" spans="1:18">
      <c r="A10532" t="s">
        <v>4</v>
      </c>
      <c r="B10532" s="4" t="s">
        <v>5</v>
      </c>
      <c r="C10532" s="4" t="s">
        <v>7</v>
      </c>
      <c r="D10532" s="4" t="s">
        <v>9</v>
      </c>
      <c r="E10532" s="4" t="s">
        <v>12</v>
      </c>
    </row>
    <row r="10533" spans="1:18">
      <c r="A10533" t="n">
        <v>92704</v>
      </c>
      <c r="B10533" s="30" t="n">
        <v>51</v>
      </c>
      <c r="C10533" s="7" t="n">
        <v>4</v>
      </c>
      <c r="D10533" s="7" t="n">
        <v>0</v>
      </c>
      <c r="E10533" s="7" t="s">
        <v>304</v>
      </c>
    </row>
    <row r="10534" spans="1:18">
      <c r="A10534" t="s">
        <v>4</v>
      </c>
      <c r="B10534" s="4" t="s">
        <v>5</v>
      </c>
      <c r="C10534" s="4" t="s">
        <v>9</v>
      </c>
    </row>
    <row r="10535" spans="1:18">
      <c r="A10535" t="n">
        <v>92718</v>
      </c>
      <c r="B10535" s="26" t="n">
        <v>16</v>
      </c>
      <c r="C10535" s="7" t="n">
        <v>0</v>
      </c>
    </row>
    <row r="10536" spans="1:18">
      <c r="A10536" t="s">
        <v>4</v>
      </c>
      <c r="B10536" s="4" t="s">
        <v>5</v>
      </c>
      <c r="C10536" s="4" t="s">
        <v>9</v>
      </c>
      <c r="D10536" s="4" t="s">
        <v>52</v>
      </c>
      <c r="E10536" s="4" t="s">
        <v>7</v>
      </c>
      <c r="F10536" s="4" t="s">
        <v>11</v>
      </c>
      <c r="G10536" s="4" t="s">
        <v>52</v>
      </c>
      <c r="H10536" s="4" t="s">
        <v>7</v>
      </c>
      <c r="I10536" s="4" t="s">
        <v>7</v>
      </c>
    </row>
    <row r="10537" spans="1:18">
      <c r="A10537" t="n">
        <v>92721</v>
      </c>
      <c r="B10537" s="31" t="n">
        <v>26</v>
      </c>
      <c r="C10537" s="7" t="n">
        <v>0</v>
      </c>
      <c r="D10537" s="7" t="s">
        <v>1007</v>
      </c>
      <c r="E10537" s="7" t="n">
        <v>17</v>
      </c>
      <c r="F10537" s="7" t="n">
        <v>65299</v>
      </c>
      <c r="G10537" s="7" t="s">
        <v>1008</v>
      </c>
      <c r="H10537" s="7" t="n">
        <v>2</v>
      </c>
      <c r="I10537" s="7" t="n">
        <v>0</v>
      </c>
    </row>
    <row r="10538" spans="1:18">
      <c r="A10538" t="s">
        <v>4</v>
      </c>
      <c r="B10538" s="4" t="s">
        <v>5</v>
      </c>
    </row>
    <row r="10539" spans="1:18">
      <c r="A10539" t="n">
        <v>92738</v>
      </c>
      <c r="B10539" s="32" t="n">
        <v>28</v>
      </c>
    </row>
    <row r="10540" spans="1:18">
      <c r="A10540" t="s">
        <v>4</v>
      </c>
      <c r="B10540" s="4" t="s">
        <v>5</v>
      </c>
      <c r="C10540" s="4" t="s">
        <v>7</v>
      </c>
      <c r="D10540" s="4" t="s">
        <v>9</v>
      </c>
      <c r="E10540" s="4" t="s">
        <v>11</v>
      </c>
      <c r="F10540" s="4" t="s">
        <v>9</v>
      </c>
    </row>
    <row r="10541" spans="1:18">
      <c r="A10541" t="n">
        <v>92739</v>
      </c>
      <c r="B10541" s="9" t="n">
        <v>50</v>
      </c>
      <c r="C10541" s="7" t="n">
        <v>3</v>
      </c>
      <c r="D10541" s="7" t="n">
        <v>5043</v>
      </c>
      <c r="E10541" s="7" t="n">
        <v>1036831949</v>
      </c>
      <c r="F10541" s="7" t="n">
        <v>500</v>
      </c>
    </row>
    <row r="10542" spans="1:18">
      <c r="A10542" t="s">
        <v>4</v>
      </c>
      <c r="B10542" s="4" t="s">
        <v>5</v>
      </c>
      <c r="C10542" s="4" t="s">
        <v>7</v>
      </c>
      <c r="D10542" s="4" t="s">
        <v>10</v>
      </c>
      <c r="E10542" s="4" t="s">
        <v>9</v>
      </c>
      <c r="F10542" s="4" t="s">
        <v>7</v>
      </c>
    </row>
    <row r="10543" spans="1:18">
      <c r="A10543" t="n">
        <v>92749</v>
      </c>
      <c r="B10543" s="13" t="n">
        <v>49</v>
      </c>
      <c r="C10543" s="7" t="n">
        <v>3</v>
      </c>
      <c r="D10543" s="7" t="n">
        <v>0.699999988079071</v>
      </c>
      <c r="E10543" s="7" t="n">
        <v>500</v>
      </c>
      <c r="F10543" s="7" t="n">
        <v>0</v>
      </c>
    </row>
    <row r="10544" spans="1:18">
      <c r="A10544" t="s">
        <v>4</v>
      </c>
      <c r="B10544" s="4" t="s">
        <v>5</v>
      </c>
      <c r="C10544" s="4" t="s">
        <v>7</v>
      </c>
      <c r="D10544" s="4" t="s">
        <v>7</v>
      </c>
      <c r="E10544" s="4" t="s">
        <v>7</v>
      </c>
      <c r="F10544" s="4" t="s">
        <v>10</v>
      </c>
      <c r="G10544" s="4" t="s">
        <v>10</v>
      </c>
      <c r="H10544" s="4" t="s">
        <v>10</v>
      </c>
      <c r="I10544" s="4" t="s">
        <v>10</v>
      </c>
      <c r="J10544" s="4" t="s">
        <v>10</v>
      </c>
    </row>
    <row r="10545" spans="1:10">
      <c r="A10545" t="n">
        <v>92758</v>
      </c>
      <c r="B10545" s="52" t="n">
        <v>76</v>
      </c>
      <c r="C10545" s="7" t="n">
        <v>0</v>
      </c>
      <c r="D10545" s="7" t="n">
        <v>3</v>
      </c>
      <c r="E10545" s="7" t="n">
        <v>0</v>
      </c>
      <c r="F10545" s="7" t="n">
        <v>1</v>
      </c>
      <c r="G10545" s="7" t="n">
        <v>1</v>
      </c>
      <c r="H10545" s="7" t="n">
        <v>1</v>
      </c>
      <c r="I10545" s="7" t="n">
        <v>1</v>
      </c>
      <c r="J10545" s="7" t="n">
        <v>1000</v>
      </c>
    </row>
    <row r="10546" spans="1:10">
      <c r="A10546" t="s">
        <v>4</v>
      </c>
      <c r="B10546" s="4" t="s">
        <v>5</v>
      </c>
      <c r="C10546" s="4" t="s">
        <v>7</v>
      </c>
      <c r="D10546" s="4" t="s">
        <v>7</v>
      </c>
    </row>
    <row r="10547" spans="1:10">
      <c r="A10547" t="n">
        <v>92782</v>
      </c>
      <c r="B10547" s="58" t="n">
        <v>77</v>
      </c>
      <c r="C10547" s="7" t="n">
        <v>0</v>
      </c>
      <c r="D10547" s="7" t="n">
        <v>3</v>
      </c>
    </row>
    <row r="10548" spans="1:10">
      <c r="A10548" t="s">
        <v>4</v>
      </c>
      <c r="B10548" s="4" t="s">
        <v>5</v>
      </c>
      <c r="C10548" s="4" t="s">
        <v>9</v>
      </c>
    </row>
    <row r="10549" spans="1:10">
      <c r="A10549" t="n">
        <v>92785</v>
      </c>
      <c r="B10549" s="26" t="n">
        <v>16</v>
      </c>
      <c r="C10549" s="7" t="n">
        <v>1500</v>
      </c>
    </row>
    <row r="10550" spans="1:10">
      <c r="A10550" t="s">
        <v>4</v>
      </c>
      <c r="B10550" s="4" t="s">
        <v>5</v>
      </c>
      <c r="C10550" s="4" t="s">
        <v>7</v>
      </c>
      <c r="D10550" s="4" t="s">
        <v>9</v>
      </c>
      <c r="E10550" s="4" t="s">
        <v>11</v>
      </c>
      <c r="F10550" s="4" t="s">
        <v>9</v>
      </c>
    </row>
    <row r="10551" spans="1:10">
      <c r="A10551" t="n">
        <v>92788</v>
      </c>
      <c r="B10551" s="9" t="n">
        <v>50</v>
      </c>
      <c r="C10551" s="7" t="n">
        <v>3</v>
      </c>
      <c r="D10551" s="7" t="n">
        <v>5043</v>
      </c>
      <c r="E10551" s="7" t="n">
        <v>1045220557</v>
      </c>
      <c r="F10551" s="7" t="n">
        <v>1000</v>
      </c>
    </row>
    <row r="10552" spans="1:10">
      <c r="A10552" t="s">
        <v>4</v>
      </c>
      <c r="B10552" s="4" t="s">
        <v>5</v>
      </c>
      <c r="C10552" s="4" t="s">
        <v>7</v>
      </c>
      <c r="D10552" s="4" t="s">
        <v>10</v>
      </c>
      <c r="E10552" s="4" t="s">
        <v>9</v>
      </c>
      <c r="F10552" s="4" t="s">
        <v>7</v>
      </c>
    </row>
    <row r="10553" spans="1:10">
      <c r="A10553" t="n">
        <v>92798</v>
      </c>
      <c r="B10553" s="13" t="n">
        <v>49</v>
      </c>
      <c r="C10553" s="7" t="n">
        <v>3</v>
      </c>
      <c r="D10553" s="7" t="n">
        <v>1</v>
      </c>
      <c r="E10553" s="7" t="n">
        <v>1000</v>
      </c>
      <c r="F10553" s="7" t="n">
        <v>0</v>
      </c>
    </row>
    <row r="10554" spans="1:10">
      <c r="A10554" t="s">
        <v>4</v>
      </c>
      <c r="B10554" s="4" t="s">
        <v>5</v>
      </c>
      <c r="C10554" s="4" t="s">
        <v>7</v>
      </c>
      <c r="D10554" s="4" t="s">
        <v>7</v>
      </c>
      <c r="E10554" s="4" t="s">
        <v>7</v>
      </c>
      <c r="F10554" s="4" t="s">
        <v>10</v>
      </c>
      <c r="G10554" s="4" t="s">
        <v>10</v>
      </c>
      <c r="H10554" s="4" t="s">
        <v>10</v>
      </c>
      <c r="I10554" s="4" t="s">
        <v>10</v>
      </c>
      <c r="J10554" s="4" t="s">
        <v>10</v>
      </c>
    </row>
    <row r="10555" spans="1:10">
      <c r="A10555" t="n">
        <v>92807</v>
      </c>
      <c r="B10555" s="52" t="n">
        <v>76</v>
      </c>
      <c r="C10555" s="7" t="n">
        <v>0</v>
      </c>
      <c r="D10555" s="7" t="n">
        <v>3</v>
      </c>
      <c r="E10555" s="7" t="n">
        <v>0</v>
      </c>
      <c r="F10555" s="7" t="n">
        <v>1</v>
      </c>
      <c r="G10555" s="7" t="n">
        <v>1</v>
      </c>
      <c r="H10555" s="7" t="n">
        <v>1</v>
      </c>
      <c r="I10555" s="7" t="n">
        <v>0</v>
      </c>
      <c r="J10555" s="7" t="n">
        <v>1000</v>
      </c>
    </row>
    <row r="10556" spans="1:10">
      <c r="A10556" t="s">
        <v>4</v>
      </c>
      <c r="B10556" s="4" t="s">
        <v>5</v>
      </c>
      <c r="C10556" s="4" t="s">
        <v>7</v>
      </c>
      <c r="D10556" s="4" t="s">
        <v>7</v>
      </c>
    </row>
    <row r="10557" spans="1:10">
      <c r="A10557" t="n">
        <v>92831</v>
      </c>
      <c r="B10557" s="58" t="n">
        <v>77</v>
      </c>
      <c r="C10557" s="7" t="n">
        <v>0</v>
      </c>
      <c r="D10557" s="7" t="n">
        <v>3</v>
      </c>
    </row>
    <row r="10558" spans="1:10">
      <c r="A10558" t="s">
        <v>4</v>
      </c>
      <c r="B10558" s="4" t="s">
        <v>5</v>
      </c>
      <c r="C10558" s="4" t="s">
        <v>9</v>
      </c>
    </row>
    <row r="10559" spans="1:10">
      <c r="A10559" t="n">
        <v>92834</v>
      </c>
      <c r="B10559" s="26" t="n">
        <v>16</v>
      </c>
      <c r="C10559" s="7" t="n">
        <v>500</v>
      </c>
    </row>
    <row r="10560" spans="1:10">
      <c r="A10560" t="s">
        <v>4</v>
      </c>
      <c r="B10560" s="4" t="s">
        <v>5</v>
      </c>
      <c r="C10560" s="4" t="s">
        <v>7</v>
      </c>
      <c r="D10560" s="4" t="s">
        <v>9</v>
      </c>
      <c r="E10560" s="4" t="s">
        <v>12</v>
      </c>
    </row>
    <row r="10561" spans="1:10">
      <c r="A10561" t="n">
        <v>92837</v>
      </c>
      <c r="B10561" s="30" t="n">
        <v>51</v>
      </c>
      <c r="C10561" s="7" t="n">
        <v>4</v>
      </c>
      <c r="D10561" s="7" t="n">
        <v>0</v>
      </c>
      <c r="E10561" s="7" t="s">
        <v>668</v>
      </c>
    </row>
    <row r="10562" spans="1:10">
      <c r="A10562" t="s">
        <v>4</v>
      </c>
      <c r="B10562" s="4" t="s">
        <v>5</v>
      </c>
      <c r="C10562" s="4" t="s">
        <v>9</v>
      </c>
    </row>
    <row r="10563" spans="1:10">
      <c r="A10563" t="n">
        <v>92851</v>
      </c>
      <c r="B10563" s="26" t="n">
        <v>16</v>
      </c>
      <c r="C10563" s="7" t="n">
        <v>0</v>
      </c>
    </row>
    <row r="10564" spans="1:10">
      <c r="A10564" t="s">
        <v>4</v>
      </c>
      <c r="B10564" s="4" t="s">
        <v>5</v>
      </c>
      <c r="C10564" s="4" t="s">
        <v>9</v>
      </c>
      <c r="D10564" s="4" t="s">
        <v>7</v>
      </c>
      <c r="E10564" s="4" t="s">
        <v>11</v>
      </c>
      <c r="F10564" s="4" t="s">
        <v>52</v>
      </c>
      <c r="G10564" s="4" t="s">
        <v>7</v>
      </c>
      <c r="H10564" s="4" t="s">
        <v>7</v>
      </c>
    </row>
    <row r="10565" spans="1:10">
      <c r="A10565" t="n">
        <v>92854</v>
      </c>
      <c r="B10565" s="31" t="n">
        <v>26</v>
      </c>
      <c r="C10565" s="7" t="n">
        <v>0</v>
      </c>
      <c r="D10565" s="7" t="n">
        <v>17</v>
      </c>
      <c r="E10565" s="7" t="n">
        <v>61999</v>
      </c>
      <c r="F10565" s="7" t="s">
        <v>1009</v>
      </c>
      <c r="G10565" s="7" t="n">
        <v>2</v>
      </c>
      <c r="H10565" s="7" t="n">
        <v>0</v>
      </c>
    </row>
    <row r="10566" spans="1:10">
      <c r="A10566" t="s">
        <v>4</v>
      </c>
      <c r="B10566" s="4" t="s">
        <v>5</v>
      </c>
    </row>
    <row r="10567" spans="1:10">
      <c r="A10567" t="n">
        <v>92931</v>
      </c>
      <c r="B10567" s="32" t="n">
        <v>28</v>
      </c>
    </row>
    <row r="10568" spans="1:10">
      <c r="A10568" t="s">
        <v>4</v>
      </c>
      <c r="B10568" s="4" t="s">
        <v>5</v>
      </c>
      <c r="C10568" s="4" t="s">
        <v>7</v>
      </c>
      <c r="D10568" s="4" t="s">
        <v>9</v>
      </c>
      <c r="E10568" s="4" t="s">
        <v>12</v>
      </c>
    </row>
    <row r="10569" spans="1:10">
      <c r="A10569" t="n">
        <v>92932</v>
      </c>
      <c r="B10569" s="30" t="n">
        <v>51</v>
      </c>
      <c r="C10569" s="7" t="n">
        <v>4</v>
      </c>
      <c r="D10569" s="7" t="n">
        <v>7003</v>
      </c>
      <c r="E10569" s="7" t="s">
        <v>856</v>
      </c>
    </row>
    <row r="10570" spans="1:10">
      <c r="A10570" t="s">
        <v>4</v>
      </c>
      <c r="B10570" s="4" t="s">
        <v>5</v>
      </c>
      <c r="C10570" s="4" t="s">
        <v>9</v>
      </c>
    </row>
    <row r="10571" spans="1:10">
      <c r="A10571" t="n">
        <v>92946</v>
      </c>
      <c r="B10571" s="26" t="n">
        <v>16</v>
      </c>
      <c r="C10571" s="7" t="n">
        <v>0</v>
      </c>
    </row>
    <row r="10572" spans="1:10">
      <c r="A10572" t="s">
        <v>4</v>
      </c>
      <c r="B10572" s="4" t="s">
        <v>5</v>
      </c>
      <c r="C10572" s="4" t="s">
        <v>9</v>
      </c>
      <c r="D10572" s="4" t="s">
        <v>7</v>
      </c>
      <c r="E10572" s="4" t="s">
        <v>11</v>
      </c>
      <c r="F10572" s="4" t="s">
        <v>52</v>
      </c>
      <c r="G10572" s="4" t="s">
        <v>7</v>
      </c>
      <c r="H10572" s="4" t="s">
        <v>7</v>
      </c>
      <c r="I10572" s="4" t="s">
        <v>7</v>
      </c>
      <c r="J10572" s="4" t="s">
        <v>11</v>
      </c>
      <c r="K10572" s="4" t="s">
        <v>52</v>
      </c>
      <c r="L10572" s="4" t="s">
        <v>7</v>
      </c>
      <c r="M10572" s="4" t="s">
        <v>7</v>
      </c>
      <c r="N10572" s="4" t="s">
        <v>7</v>
      </c>
      <c r="O10572" s="4" t="s">
        <v>11</v>
      </c>
      <c r="P10572" s="4" t="s">
        <v>52</v>
      </c>
      <c r="Q10572" s="4" t="s">
        <v>7</v>
      </c>
      <c r="R10572" s="4" t="s">
        <v>7</v>
      </c>
      <c r="S10572" s="4" t="s">
        <v>7</v>
      </c>
      <c r="T10572" s="4" t="s">
        <v>11</v>
      </c>
      <c r="U10572" s="4" t="s">
        <v>52</v>
      </c>
      <c r="V10572" s="4" t="s">
        <v>7</v>
      </c>
      <c r="W10572" s="4" t="s">
        <v>7</v>
      </c>
    </row>
    <row r="10573" spans="1:10">
      <c r="A10573" t="n">
        <v>92949</v>
      </c>
      <c r="B10573" s="31" t="n">
        <v>26</v>
      </c>
      <c r="C10573" s="7" t="n">
        <v>7003</v>
      </c>
      <c r="D10573" s="7" t="n">
        <v>17</v>
      </c>
      <c r="E10573" s="7" t="n">
        <v>62000</v>
      </c>
      <c r="F10573" s="7" t="s">
        <v>1010</v>
      </c>
      <c r="G10573" s="7" t="n">
        <v>2</v>
      </c>
      <c r="H10573" s="7" t="n">
        <v>3</v>
      </c>
      <c r="I10573" s="7" t="n">
        <v>17</v>
      </c>
      <c r="J10573" s="7" t="n">
        <v>62001</v>
      </c>
      <c r="K10573" s="7" t="s">
        <v>1011</v>
      </c>
      <c r="L10573" s="7" t="n">
        <v>2</v>
      </c>
      <c r="M10573" s="7" t="n">
        <v>3</v>
      </c>
      <c r="N10573" s="7" t="n">
        <v>17</v>
      </c>
      <c r="O10573" s="7" t="n">
        <v>62002</v>
      </c>
      <c r="P10573" s="7" t="s">
        <v>1012</v>
      </c>
      <c r="Q10573" s="7" t="n">
        <v>2</v>
      </c>
      <c r="R10573" s="7" t="n">
        <v>3</v>
      </c>
      <c r="S10573" s="7" t="n">
        <v>17</v>
      </c>
      <c r="T10573" s="7" t="n">
        <v>62003</v>
      </c>
      <c r="U10573" s="7" t="s">
        <v>1013</v>
      </c>
      <c r="V10573" s="7" t="n">
        <v>2</v>
      </c>
      <c r="W10573" s="7" t="n">
        <v>0</v>
      </c>
    </row>
    <row r="10574" spans="1:10">
      <c r="A10574" t="s">
        <v>4</v>
      </c>
      <c r="B10574" s="4" t="s">
        <v>5</v>
      </c>
    </row>
    <row r="10575" spans="1:10">
      <c r="A10575" t="n">
        <v>93257</v>
      </c>
      <c r="B10575" s="32" t="n">
        <v>28</v>
      </c>
    </row>
    <row r="10576" spans="1:10">
      <c r="A10576" t="s">
        <v>4</v>
      </c>
      <c r="B10576" s="4" t="s">
        <v>5</v>
      </c>
      <c r="C10576" s="4" t="s">
        <v>7</v>
      </c>
      <c r="D10576" s="4" t="s">
        <v>9</v>
      </c>
      <c r="E10576" s="4" t="s">
        <v>10</v>
      </c>
    </row>
    <row r="10577" spans="1:23">
      <c r="A10577" t="n">
        <v>93258</v>
      </c>
      <c r="B10577" s="25" t="n">
        <v>58</v>
      </c>
      <c r="C10577" s="7" t="n">
        <v>101</v>
      </c>
      <c r="D10577" s="7" t="n">
        <v>500</v>
      </c>
      <c r="E10577" s="7" t="n">
        <v>1</v>
      </c>
    </row>
    <row r="10578" spans="1:23">
      <c r="A10578" t="s">
        <v>4</v>
      </c>
      <c r="B10578" s="4" t="s">
        <v>5</v>
      </c>
      <c r="C10578" s="4" t="s">
        <v>7</v>
      </c>
      <c r="D10578" s="4" t="s">
        <v>9</v>
      </c>
    </row>
    <row r="10579" spans="1:23">
      <c r="A10579" t="n">
        <v>93266</v>
      </c>
      <c r="B10579" s="25" t="n">
        <v>58</v>
      </c>
      <c r="C10579" s="7" t="n">
        <v>254</v>
      </c>
      <c r="D10579" s="7" t="n">
        <v>0</v>
      </c>
    </row>
    <row r="10580" spans="1:23">
      <c r="A10580" t="s">
        <v>4</v>
      </c>
      <c r="B10580" s="4" t="s">
        <v>5</v>
      </c>
      <c r="C10580" s="4" t="s">
        <v>7</v>
      </c>
      <c r="D10580" s="4" t="s">
        <v>7</v>
      </c>
      <c r="E10580" s="4" t="s">
        <v>10</v>
      </c>
      <c r="F10580" s="4" t="s">
        <v>10</v>
      </c>
      <c r="G10580" s="4" t="s">
        <v>10</v>
      </c>
      <c r="H10580" s="4" t="s">
        <v>9</v>
      </c>
    </row>
    <row r="10581" spans="1:23">
      <c r="A10581" t="n">
        <v>93270</v>
      </c>
      <c r="B10581" s="55" t="n">
        <v>45</v>
      </c>
      <c r="C10581" s="7" t="n">
        <v>2</v>
      </c>
      <c r="D10581" s="7" t="n">
        <v>3</v>
      </c>
      <c r="E10581" s="7" t="n">
        <v>13.289999961853</v>
      </c>
      <c r="F10581" s="7" t="n">
        <v>0.870000004768372</v>
      </c>
      <c r="G10581" s="7" t="n">
        <v>21.7800006866455</v>
      </c>
      <c r="H10581" s="7" t="n">
        <v>0</v>
      </c>
    </row>
    <row r="10582" spans="1:23">
      <c r="A10582" t="s">
        <v>4</v>
      </c>
      <c r="B10582" s="4" t="s">
        <v>5</v>
      </c>
      <c r="C10582" s="4" t="s">
        <v>7</v>
      </c>
      <c r="D10582" s="4" t="s">
        <v>7</v>
      </c>
      <c r="E10582" s="4" t="s">
        <v>10</v>
      </c>
      <c r="F10582" s="4" t="s">
        <v>10</v>
      </c>
      <c r="G10582" s="4" t="s">
        <v>10</v>
      </c>
      <c r="H10582" s="4" t="s">
        <v>9</v>
      </c>
      <c r="I10582" s="4" t="s">
        <v>7</v>
      </c>
    </row>
    <row r="10583" spans="1:23">
      <c r="A10583" t="n">
        <v>93287</v>
      </c>
      <c r="B10583" s="55" t="n">
        <v>45</v>
      </c>
      <c r="C10583" s="7" t="n">
        <v>4</v>
      </c>
      <c r="D10583" s="7" t="n">
        <v>3</v>
      </c>
      <c r="E10583" s="7" t="n">
        <v>18.8899993896484</v>
      </c>
      <c r="F10583" s="7" t="n">
        <v>215.080001831055</v>
      </c>
      <c r="G10583" s="7" t="n">
        <v>0</v>
      </c>
      <c r="H10583" s="7" t="n">
        <v>0</v>
      </c>
      <c r="I10583" s="7" t="n">
        <v>1</v>
      </c>
    </row>
    <row r="10584" spans="1:23">
      <c r="A10584" t="s">
        <v>4</v>
      </c>
      <c r="B10584" s="4" t="s">
        <v>5</v>
      </c>
      <c r="C10584" s="4" t="s">
        <v>7</v>
      </c>
      <c r="D10584" s="4" t="s">
        <v>7</v>
      </c>
      <c r="E10584" s="4" t="s">
        <v>10</v>
      </c>
      <c r="F10584" s="4" t="s">
        <v>9</v>
      </c>
    </row>
    <row r="10585" spans="1:23">
      <c r="A10585" t="n">
        <v>93305</v>
      </c>
      <c r="B10585" s="55" t="n">
        <v>45</v>
      </c>
      <c r="C10585" s="7" t="n">
        <v>5</v>
      </c>
      <c r="D10585" s="7" t="n">
        <v>3</v>
      </c>
      <c r="E10585" s="7" t="n">
        <v>4.40000009536743</v>
      </c>
      <c r="F10585" s="7" t="n">
        <v>0</v>
      </c>
    </row>
    <row r="10586" spans="1:23">
      <c r="A10586" t="s">
        <v>4</v>
      </c>
      <c r="B10586" s="4" t="s">
        <v>5</v>
      </c>
      <c r="C10586" s="4" t="s">
        <v>7</v>
      </c>
      <c r="D10586" s="4" t="s">
        <v>7</v>
      </c>
      <c r="E10586" s="4" t="s">
        <v>10</v>
      </c>
      <c r="F10586" s="4" t="s">
        <v>9</v>
      </c>
    </row>
    <row r="10587" spans="1:23">
      <c r="A10587" t="n">
        <v>93314</v>
      </c>
      <c r="B10587" s="55" t="n">
        <v>45</v>
      </c>
      <c r="C10587" s="7" t="n">
        <v>11</v>
      </c>
      <c r="D10587" s="7" t="n">
        <v>3</v>
      </c>
      <c r="E10587" s="7" t="n">
        <v>40</v>
      </c>
      <c r="F10587" s="7" t="n">
        <v>0</v>
      </c>
    </row>
    <row r="10588" spans="1:23">
      <c r="A10588" t="s">
        <v>4</v>
      </c>
      <c r="B10588" s="4" t="s">
        <v>5</v>
      </c>
      <c r="C10588" s="4" t="s">
        <v>7</v>
      </c>
      <c r="D10588" s="4" t="s">
        <v>7</v>
      </c>
      <c r="E10588" s="4" t="s">
        <v>10</v>
      </c>
      <c r="F10588" s="4" t="s">
        <v>10</v>
      </c>
      <c r="G10588" s="4" t="s">
        <v>10</v>
      </c>
      <c r="H10588" s="4" t="s">
        <v>9</v>
      </c>
      <c r="I10588" s="4" t="s">
        <v>7</v>
      </c>
    </row>
    <row r="10589" spans="1:23">
      <c r="A10589" t="n">
        <v>93323</v>
      </c>
      <c r="B10589" s="55" t="n">
        <v>45</v>
      </c>
      <c r="C10589" s="7" t="n">
        <v>4</v>
      </c>
      <c r="D10589" s="7" t="n">
        <v>3</v>
      </c>
      <c r="E10589" s="7" t="n">
        <v>18.8899993896484</v>
      </c>
      <c r="F10589" s="7" t="n">
        <v>312</v>
      </c>
      <c r="G10589" s="7" t="n">
        <v>0</v>
      </c>
      <c r="H10589" s="7" t="n">
        <v>60000</v>
      </c>
      <c r="I10589" s="7" t="n">
        <v>1</v>
      </c>
    </row>
    <row r="10590" spans="1:23">
      <c r="A10590" t="s">
        <v>4</v>
      </c>
      <c r="B10590" s="4" t="s">
        <v>5</v>
      </c>
      <c r="C10590" s="4" t="s">
        <v>7</v>
      </c>
      <c r="D10590" s="4" t="s">
        <v>9</v>
      </c>
    </row>
    <row r="10591" spans="1:23">
      <c r="A10591" t="n">
        <v>93341</v>
      </c>
      <c r="B10591" s="25" t="n">
        <v>58</v>
      </c>
      <c r="C10591" s="7" t="n">
        <v>255</v>
      </c>
      <c r="D10591" s="7" t="n">
        <v>0</v>
      </c>
    </row>
    <row r="10592" spans="1:23">
      <c r="A10592" t="s">
        <v>4</v>
      </c>
      <c r="B10592" s="4" t="s">
        <v>5</v>
      </c>
      <c r="C10592" s="4" t="s">
        <v>7</v>
      </c>
      <c r="D10592" s="4" t="s">
        <v>9</v>
      </c>
      <c r="E10592" s="4" t="s">
        <v>12</v>
      </c>
    </row>
    <row r="10593" spans="1:9">
      <c r="A10593" t="n">
        <v>93345</v>
      </c>
      <c r="B10593" s="30" t="n">
        <v>51</v>
      </c>
      <c r="C10593" s="7" t="n">
        <v>4</v>
      </c>
      <c r="D10593" s="7" t="n">
        <v>0</v>
      </c>
      <c r="E10593" s="7" t="s">
        <v>1014</v>
      </c>
    </row>
    <row r="10594" spans="1:9">
      <c r="A10594" t="s">
        <v>4</v>
      </c>
      <c r="B10594" s="4" t="s">
        <v>5</v>
      </c>
      <c r="C10594" s="4" t="s">
        <v>9</v>
      </c>
    </row>
    <row r="10595" spans="1:9">
      <c r="A10595" t="n">
        <v>93359</v>
      </c>
      <c r="B10595" s="26" t="n">
        <v>16</v>
      </c>
      <c r="C10595" s="7" t="n">
        <v>0</v>
      </c>
    </row>
    <row r="10596" spans="1:9">
      <c r="A10596" t="s">
        <v>4</v>
      </c>
      <c r="B10596" s="4" t="s">
        <v>5</v>
      </c>
      <c r="C10596" s="4" t="s">
        <v>9</v>
      </c>
      <c r="D10596" s="4" t="s">
        <v>52</v>
      </c>
      <c r="E10596" s="4" t="s">
        <v>7</v>
      </c>
      <c r="F10596" s="4" t="s">
        <v>7</v>
      </c>
      <c r="G10596" s="4" t="s">
        <v>7</v>
      </c>
      <c r="H10596" s="4" t="s">
        <v>11</v>
      </c>
      <c r="I10596" s="4" t="s">
        <v>52</v>
      </c>
      <c r="J10596" s="4" t="s">
        <v>7</v>
      </c>
      <c r="K10596" s="4" t="s">
        <v>7</v>
      </c>
      <c r="L10596" s="4" t="s">
        <v>7</v>
      </c>
      <c r="M10596" s="4" t="s">
        <v>11</v>
      </c>
      <c r="N10596" s="4" t="s">
        <v>52</v>
      </c>
      <c r="O10596" s="4" t="s">
        <v>7</v>
      </c>
      <c r="P10596" s="4" t="s">
        <v>7</v>
      </c>
    </row>
    <row r="10597" spans="1:9">
      <c r="A10597" t="n">
        <v>93362</v>
      </c>
      <c r="B10597" s="31" t="n">
        <v>26</v>
      </c>
      <c r="C10597" s="7" t="n">
        <v>0</v>
      </c>
      <c r="D10597" s="7" t="s">
        <v>864</v>
      </c>
      <c r="E10597" s="7" t="n">
        <v>2</v>
      </c>
      <c r="F10597" s="7" t="n">
        <v>3</v>
      </c>
      <c r="G10597" s="7" t="n">
        <v>17</v>
      </c>
      <c r="H10597" s="7" t="n">
        <v>62004</v>
      </c>
      <c r="I10597" s="7" t="s">
        <v>1015</v>
      </c>
      <c r="J10597" s="7" t="n">
        <v>2</v>
      </c>
      <c r="K10597" s="7" t="n">
        <v>3</v>
      </c>
      <c r="L10597" s="7" t="n">
        <v>17</v>
      </c>
      <c r="M10597" s="7" t="n">
        <v>62005</v>
      </c>
      <c r="N10597" s="7" t="s">
        <v>1016</v>
      </c>
      <c r="O10597" s="7" t="n">
        <v>2</v>
      </c>
      <c r="P10597" s="7" t="n">
        <v>0</v>
      </c>
    </row>
    <row r="10598" spans="1:9">
      <c r="A10598" t="s">
        <v>4</v>
      </c>
      <c r="B10598" s="4" t="s">
        <v>5</v>
      </c>
    </row>
    <row r="10599" spans="1:9">
      <c r="A10599" t="n">
        <v>93552</v>
      </c>
      <c r="B10599" s="32" t="n">
        <v>28</v>
      </c>
    </row>
    <row r="10600" spans="1:9">
      <c r="A10600" t="s">
        <v>4</v>
      </c>
      <c r="B10600" s="4" t="s">
        <v>5</v>
      </c>
      <c r="C10600" s="4" t="s">
        <v>7</v>
      </c>
      <c r="D10600" s="4" t="s">
        <v>9</v>
      </c>
      <c r="E10600" s="4" t="s">
        <v>12</v>
      </c>
    </row>
    <row r="10601" spans="1:9">
      <c r="A10601" t="n">
        <v>93553</v>
      </c>
      <c r="B10601" s="30" t="n">
        <v>51</v>
      </c>
      <c r="C10601" s="7" t="n">
        <v>4</v>
      </c>
      <c r="D10601" s="7" t="n">
        <v>7003</v>
      </c>
      <c r="E10601" s="7" t="s">
        <v>287</v>
      </c>
    </row>
    <row r="10602" spans="1:9">
      <c r="A10602" t="s">
        <v>4</v>
      </c>
      <c r="B10602" s="4" t="s">
        <v>5</v>
      </c>
      <c r="C10602" s="4" t="s">
        <v>9</v>
      </c>
    </row>
    <row r="10603" spans="1:9">
      <c r="A10603" t="n">
        <v>93567</v>
      </c>
      <c r="B10603" s="26" t="n">
        <v>16</v>
      </c>
      <c r="C10603" s="7" t="n">
        <v>0</v>
      </c>
    </row>
    <row r="10604" spans="1:9">
      <c r="A10604" t="s">
        <v>4</v>
      </c>
      <c r="B10604" s="4" t="s">
        <v>5</v>
      </c>
      <c r="C10604" s="4" t="s">
        <v>9</v>
      </c>
      <c r="D10604" s="4" t="s">
        <v>7</v>
      </c>
      <c r="E10604" s="4" t="s">
        <v>11</v>
      </c>
      <c r="F10604" s="4" t="s">
        <v>52</v>
      </c>
      <c r="G10604" s="4" t="s">
        <v>7</v>
      </c>
      <c r="H10604" s="4" t="s">
        <v>7</v>
      </c>
    </row>
    <row r="10605" spans="1:9">
      <c r="A10605" t="n">
        <v>93570</v>
      </c>
      <c r="B10605" s="31" t="n">
        <v>26</v>
      </c>
      <c r="C10605" s="7" t="n">
        <v>7003</v>
      </c>
      <c r="D10605" s="7" t="n">
        <v>17</v>
      </c>
      <c r="E10605" s="7" t="n">
        <v>62006</v>
      </c>
      <c r="F10605" s="7" t="s">
        <v>1017</v>
      </c>
      <c r="G10605" s="7" t="n">
        <v>2</v>
      </c>
      <c r="H10605" s="7" t="n">
        <v>0</v>
      </c>
    </row>
    <row r="10606" spans="1:9">
      <c r="A10606" t="s">
        <v>4</v>
      </c>
      <c r="B10606" s="4" t="s">
        <v>5</v>
      </c>
    </row>
    <row r="10607" spans="1:9">
      <c r="A10607" t="n">
        <v>93609</v>
      </c>
      <c r="B10607" s="32" t="n">
        <v>28</v>
      </c>
    </row>
    <row r="10608" spans="1:9">
      <c r="A10608" t="s">
        <v>4</v>
      </c>
      <c r="B10608" s="4" t="s">
        <v>5</v>
      </c>
      <c r="C10608" s="4" t="s">
        <v>9</v>
      </c>
      <c r="D10608" s="4" t="s">
        <v>7</v>
      </c>
      <c r="E10608" s="4" t="s">
        <v>10</v>
      </c>
      <c r="F10608" s="4" t="s">
        <v>9</v>
      </c>
    </row>
    <row r="10609" spans="1:16">
      <c r="A10609" t="n">
        <v>93610</v>
      </c>
      <c r="B10609" s="47" t="n">
        <v>59</v>
      </c>
      <c r="C10609" s="7" t="n">
        <v>7003</v>
      </c>
      <c r="D10609" s="7" t="n">
        <v>8</v>
      </c>
      <c r="E10609" s="7" t="n">
        <v>0.150000005960464</v>
      </c>
      <c r="F10609" s="7" t="n">
        <v>0</v>
      </c>
    </row>
    <row r="10610" spans="1:16">
      <c r="A10610" t="s">
        <v>4</v>
      </c>
      <c r="B10610" s="4" t="s">
        <v>5</v>
      </c>
      <c r="C10610" s="4" t="s">
        <v>9</v>
      </c>
    </row>
    <row r="10611" spans="1:16">
      <c r="A10611" t="n">
        <v>93620</v>
      </c>
      <c r="B10611" s="26" t="n">
        <v>16</v>
      </c>
      <c r="C10611" s="7" t="n">
        <v>2000</v>
      </c>
    </row>
    <row r="10612" spans="1:16">
      <c r="A10612" t="s">
        <v>4</v>
      </c>
      <c r="B10612" s="4" t="s">
        <v>5</v>
      </c>
      <c r="C10612" s="4" t="s">
        <v>9</v>
      </c>
      <c r="D10612" s="4" t="s">
        <v>7</v>
      </c>
      <c r="E10612" s="4" t="s">
        <v>10</v>
      </c>
      <c r="F10612" s="4" t="s">
        <v>9</v>
      </c>
    </row>
    <row r="10613" spans="1:16">
      <c r="A10613" t="n">
        <v>93623</v>
      </c>
      <c r="B10613" s="47" t="n">
        <v>59</v>
      </c>
      <c r="C10613" s="7" t="n">
        <v>7003</v>
      </c>
      <c r="D10613" s="7" t="n">
        <v>255</v>
      </c>
      <c r="E10613" s="7" t="n">
        <v>0</v>
      </c>
      <c r="F10613" s="7" t="n">
        <v>0</v>
      </c>
    </row>
    <row r="10614" spans="1:16">
      <c r="A10614" t="s">
        <v>4</v>
      </c>
      <c r="B10614" s="4" t="s">
        <v>5</v>
      </c>
      <c r="C10614" s="4" t="s">
        <v>7</v>
      </c>
      <c r="D10614" s="4" t="s">
        <v>9</v>
      </c>
      <c r="E10614" s="4" t="s">
        <v>12</v>
      </c>
    </row>
    <row r="10615" spans="1:16">
      <c r="A10615" t="n">
        <v>93633</v>
      </c>
      <c r="B10615" s="30" t="n">
        <v>51</v>
      </c>
      <c r="C10615" s="7" t="n">
        <v>4</v>
      </c>
      <c r="D10615" s="7" t="n">
        <v>7003</v>
      </c>
      <c r="E10615" s="7" t="s">
        <v>433</v>
      </c>
    </row>
    <row r="10616" spans="1:16">
      <c r="A10616" t="s">
        <v>4</v>
      </c>
      <c r="B10616" s="4" t="s">
        <v>5</v>
      </c>
      <c r="C10616" s="4" t="s">
        <v>9</v>
      </c>
    </row>
    <row r="10617" spans="1:16">
      <c r="A10617" t="n">
        <v>93647</v>
      </c>
      <c r="B10617" s="26" t="n">
        <v>16</v>
      </c>
      <c r="C10617" s="7" t="n">
        <v>0</v>
      </c>
    </row>
    <row r="10618" spans="1:16">
      <c r="A10618" t="s">
        <v>4</v>
      </c>
      <c r="B10618" s="4" t="s">
        <v>5</v>
      </c>
      <c r="C10618" s="4" t="s">
        <v>9</v>
      </c>
      <c r="D10618" s="4" t="s">
        <v>7</v>
      </c>
      <c r="E10618" s="4" t="s">
        <v>11</v>
      </c>
      <c r="F10618" s="4" t="s">
        <v>52</v>
      </c>
      <c r="G10618" s="4" t="s">
        <v>7</v>
      </c>
      <c r="H10618" s="4" t="s">
        <v>7</v>
      </c>
      <c r="I10618" s="4" t="s">
        <v>7</v>
      </c>
      <c r="J10618" s="4" t="s">
        <v>11</v>
      </c>
      <c r="K10618" s="4" t="s">
        <v>52</v>
      </c>
      <c r="L10618" s="4" t="s">
        <v>7</v>
      </c>
      <c r="M10618" s="4" t="s">
        <v>7</v>
      </c>
      <c r="N10618" s="4" t="s">
        <v>7</v>
      </c>
      <c r="O10618" s="4" t="s">
        <v>11</v>
      </c>
      <c r="P10618" s="4" t="s">
        <v>52</v>
      </c>
      <c r="Q10618" s="4" t="s">
        <v>7</v>
      </c>
      <c r="R10618" s="4" t="s">
        <v>7</v>
      </c>
      <c r="S10618" s="4" t="s">
        <v>7</v>
      </c>
      <c r="T10618" s="4" t="s">
        <v>11</v>
      </c>
      <c r="U10618" s="4" t="s">
        <v>52</v>
      </c>
      <c r="V10618" s="4" t="s">
        <v>7</v>
      </c>
      <c r="W10618" s="4" t="s">
        <v>7</v>
      </c>
    </row>
    <row r="10619" spans="1:16">
      <c r="A10619" t="n">
        <v>93650</v>
      </c>
      <c r="B10619" s="31" t="n">
        <v>26</v>
      </c>
      <c r="C10619" s="7" t="n">
        <v>7003</v>
      </c>
      <c r="D10619" s="7" t="n">
        <v>17</v>
      </c>
      <c r="E10619" s="7" t="n">
        <v>62007</v>
      </c>
      <c r="F10619" s="7" t="s">
        <v>1018</v>
      </c>
      <c r="G10619" s="7" t="n">
        <v>2</v>
      </c>
      <c r="H10619" s="7" t="n">
        <v>3</v>
      </c>
      <c r="I10619" s="7" t="n">
        <v>17</v>
      </c>
      <c r="J10619" s="7" t="n">
        <v>62008</v>
      </c>
      <c r="K10619" s="7" t="s">
        <v>1019</v>
      </c>
      <c r="L10619" s="7" t="n">
        <v>2</v>
      </c>
      <c r="M10619" s="7" t="n">
        <v>3</v>
      </c>
      <c r="N10619" s="7" t="n">
        <v>17</v>
      </c>
      <c r="O10619" s="7" t="n">
        <v>62009</v>
      </c>
      <c r="P10619" s="7" t="s">
        <v>1020</v>
      </c>
      <c r="Q10619" s="7" t="n">
        <v>2</v>
      </c>
      <c r="R10619" s="7" t="n">
        <v>3</v>
      </c>
      <c r="S10619" s="7" t="n">
        <v>17</v>
      </c>
      <c r="T10619" s="7" t="n">
        <v>62010</v>
      </c>
      <c r="U10619" s="7" t="s">
        <v>1021</v>
      </c>
      <c r="V10619" s="7" t="n">
        <v>2</v>
      </c>
      <c r="W10619" s="7" t="n">
        <v>0</v>
      </c>
    </row>
    <row r="10620" spans="1:16">
      <c r="A10620" t="s">
        <v>4</v>
      </c>
      <c r="B10620" s="4" t="s">
        <v>5</v>
      </c>
    </row>
    <row r="10621" spans="1:16">
      <c r="A10621" t="n">
        <v>94045</v>
      </c>
      <c r="B10621" s="32" t="n">
        <v>28</v>
      </c>
    </row>
    <row r="10622" spans="1:16">
      <c r="A10622" t="s">
        <v>4</v>
      </c>
      <c r="B10622" s="4" t="s">
        <v>5</v>
      </c>
      <c r="C10622" s="4" t="s">
        <v>7</v>
      </c>
      <c r="D10622" s="4" t="s">
        <v>9</v>
      </c>
      <c r="E10622" s="4" t="s">
        <v>12</v>
      </c>
    </row>
    <row r="10623" spans="1:16">
      <c r="A10623" t="n">
        <v>94046</v>
      </c>
      <c r="B10623" s="30" t="n">
        <v>51</v>
      </c>
      <c r="C10623" s="7" t="n">
        <v>4</v>
      </c>
      <c r="D10623" s="7" t="n">
        <v>0</v>
      </c>
      <c r="E10623" s="7" t="s">
        <v>269</v>
      </c>
    </row>
    <row r="10624" spans="1:16">
      <c r="A10624" t="s">
        <v>4</v>
      </c>
      <c r="B10624" s="4" t="s">
        <v>5</v>
      </c>
      <c r="C10624" s="4" t="s">
        <v>9</v>
      </c>
    </row>
    <row r="10625" spans="1:23">
      <c r="A10625" t="n">
        <v>94059</v>
      </c>
      <c r="B10625" s="26" t="n">
        <v>16</v>
      </c>
      <c r="C10625" s="7" t="n">
        <v>0</v>
      </c>
    </row>
    <row r="10626" spans="1:23">
      <c r="A10626" t="s">
        <v>4</v>
      </c>
      <c r="B10626" s="4" t="s">
        <v>5</v>
      </c>
      <c r="C10626" s="4" t="s">
        <v>9</v>
      </c>
      <c r="D10626" s="4" t="s">
        <v>7</v>
      </c>
      <c r="E10626" s="4" t="s">
        <v>11</v>
      </c>
      <c r="F10626" s="4" t="s">
        <v>52</v>
      </c>
      <c r="G10626" s="4" t="s">
        <v>7</v>
      </c>
      <c r="H10626" s="4" t="s">
        <v>7</v>
      </c>
    </row>
    <row r="10627" spans="1:23">
      <c r="A10627" t="n">
        <v>94062</v>
      </c>
      <c r="B10627" s="31" t="n">
        <v>26</v>
      </c>
      <c r="C10627" s="7" t="n">
        <v>0</v>
      </c>
      <c r="D10627" s="7" t="n">
        <v>17</v>
      </c>
      <c r="E10627" s="7" t="n">
        <v>62011</v>
      </c>
      <c r="F10627" s="7" t="s">
        <v>1022</v>
      </c>
      <c r="G10627" s="7" t="n">
        <v>2</v>
      </c>
      <c r="H10627" s="7" t="n">
        <v>0</v>
      </c>
    </row>
    <row r="10628" spans="1:23">
      <c r="A10628" t="s">
        <v>4</v>
      </c>
      <c r="B10628" s="4" t="s">
        <v>5</v>
      </c>
    </row>
    <row r="10629" spans="1:23">
      <c r="A10629" t="n">
        <v>94082</v>
      </c>
      <c r="B10629" s="32" t="n">
        <v>28</v>
      </c>
    </row>
    <row r="10630" spans="1:23">
      <c r="A10630" t="s">
        <v>4</v>
      </c>
      <c r="B10630" s="4" t="s">
        <v>5</v>
      </c>
      <c r="C10630" s="4" t="s">
        <v>7</v>
      </c>
      <c r="D10630" s="4" t="s">
        <v>9</v>
      </c>
      <c r="E10630" s="4" t="s">
        <v>12</v>
      </c>
      <c r="F10630" s="4" t="s">
        <v>12</v>
      </c>
      <c r="G10630" s="4" t="s">
        <v>12</v>
      </c>
      <c r="H10630" s="4" t="s">
        <v>12</v>
      </c>
    </row>
    <row r="10631" spans="1:23">
      <c r="A10631" t="n">
        <v>94083</v>
      </c>
      <c r="B10631" s="30" t="n">
        <v>51</v>
      </c>
      <c r="C10631" s="7" t="n">
        <v>3</v>
      </c>
      <c r="D10631" s="7" t="n">
        <v>0</v>
      </c>
      <c r="E10631" s="7" t="s">
        <v>243</v>
      </c>
      <c r="F10631" s="7" t="s">
        <v>246</v>
      </c>
      <c r="G10631" s="7" t="s">
        <v>245</v>
      </c>
      <c r="H10631" s="7" t="s">
        <v>246</v>
      </c>
    </row>
    <row r="10632" spans="1:23">
      <c r="A10632" t="s">
        <v>4</v>
      </c>
      <c r="B10632" s="4" t="s">
        <v>5</v>
      </c>
      <c r="C10632" s="4" t="s">
        <v>9</v>
      </c>
      <c r="D10632" s="4" t="s">
        <v>7</v>
      </c>
      <c r="E10632" s="4" t="s">
        <v>10</v>
      </c>
      <c r="F10632" s="4" t="s">
        <v>9</v>
      </c>
    </row>
    <row r="10633" spans="1:23">
      <c r="A10633" t="n">
        <v>94096</v>
      </c>
      <c r="B10633" s="47" t="n">
        <v>59</v>
      </c>
      <c r="C10633" s="7" t="n">
        <v>0</v>
      </c>
      <c r="D10633" s="7" t="n">
        <v>8</v>
      </c>
      <c r="E10633" s="7" t="n">
        <v>0.150000005960464</v>
      </c>
      <c r="F10633" s="7" t="n">
        <v>0</v>
      </c>
    </row>
    <row r="10634" spans="1:23">
      <c r="A10634" t="s">
        <v>4</v>
      </c>
      <c r="B10634" s="4" t="s">
        <v>5</v>
      </c>
      <c r="C10634" s="4" t="s">
        <v>9</v>
      </c>
    </row>
    <row r="10635" spans="1:23">
      <c r="A10635" t="n">
        <v>94106</v>
      </c>
      <c r="B10635" s="26" t="n">
        <v>16</v>
      </c>
      <c r="C10635" s="7" t="n">
        <v>2000</v>
      </c>
    </row>
    <row r="10636" spans="1:23">
      <c r="A10636" t="s">
        <v>4</v>
      </c>
      <c r="B10636" s="4" t="s">
        <v>5</v>
      </c>
      <c r="C10636" s="4" t="s">
        <v>9</v>
      </c>
      <c r="D10636" s="4" t="s">
        <v>7</v>
      </c>
      <c r="E10636" s="4" t="s">
        <v>10</v>
      </c>
      <c r="F10636" s="4" t="s">
        <v>9</v>
      </c>
    </row>
    <row r="10637" spans="1:23">
      <c r="A10637" t="n">
        <v>94109</v>
      </c>
      <c r="B10637" s="47" t="n">
        <v>59</v>
      </c>
      <c r="C10637" s="7" t="n">
        <v>0</v>
      </c>
      <c r="D10637" s="7" t="n">
        <v>255</v>
      </c>
      <c r="E10637" s="7" t="n">
        <v>0</v>
      </c>
      <c r="F10637" s="7" t="n">
        <v>0</v>
      </c>
    </row>
    <row r="10638" spans="1:23">
      <c r="A10638" t="s">
        <v>4</v>
      </c>
      <c r="B10638" s="4" t="s">
        <v>5</v>
      </c>
      <c r="C10638" s="4" t="s">
        <v>9</v>
      </c>
    </row>
    <row r="10639" spans="1:23">
      <c r="A10639" t="n">
        <v>94119</v>
      </c>
      <c r="B10639" s="26" t="n">
        <v>16</v>
      </c>
      <c r="C10639" s="7" t="n">
        <v>300</v>
      </c>
    </row>
    <row r="10640" spans="1:23">
      <c r="A10640" t="s">
        <v>4</v>
      </c>
      <c r="B10640" s="4" t="s">
        <v>5</v>
      </c>
      <c r="C10640" s="4" t="s">
        <v>7</v>
      </c>
      <c r="D10640" s="4" t="s">
        <v>9</v>
      </c>
      <c r="E10640" s="4" t="s">
        <v>10</v>
      </c>
    </row>
    <row r="10641" spans="1:8">
      <c r="A10641" t="n">
        <v>94122</v>
      </c>
      <c r="B10641" s="25" t="n">
        <v>58</v>
      </c>
      <c r="C10641" s="7" t="n">
        <v>101</v>
      </c>
      <c r="D10641" s="7" t="n">
        <v>500</v>
      </c>
      <c r="E10641" s="7" t="n">
        <v>1</v>
      </c>
    </row>
    <row r="10642" spans="1:8">
      <c r="A10642" t="s">
        <v>4</v>
      </c>
      <c r="B10642" s="4" t="s">
        <v>5</v>
      </c>
      <c r="C10642" s="4" t="s">
        <v>7</v>
      </c>
      <c r="D10642" s="4" t="s">
        <v>9</v>
      </c>
    </row>
    <row r="10643" spans="1:8">
      <c r="A10643" t="n">
        <v>94130</v>
      </c>
      <c r="B10643" s="25" t="n">
        <v>58</v>
      </c>
      <c r="C10643" s="7" t="n">
        <v>254</v>
      </c>
      <c r="D10643" s="7" t="n">
        <v>0</v>
      </c>
    </row>
    <row r="10644" spans="1:8">
      <c r="A10644" t="s">
        <v>4</v>
      </c>
      <c r="B10644" s="4" t="s">
        <v>5</v>
      </c>
      <c r="C10644" s="4" t="s">
        <v>7</v>
      </c>
      <c r="D10644" s="4" t="s">
        <v>7</v>
      </c>
      <c r="E10644" s="4" t="s">
        <v>10</v>
      </c>
      <c r="F10644" s="4" t="s">
        <v>10</v>
      </c>
      <c r="G10644" s="4" t="s">
        <v>10</v>
      </c>
      <c r="H10644" s="4" t="s">
        <v>9</v>
      </c>
    </row>
    <row r="10645" spans="1:8">
      <c r="A10645" t="n">
        <v>94134</v>
      </c>
      <c r="B10645" s="55" t="n">
        <v>45</v>
      </c>
      <c r="C10645" s="7" t="n">
        <v>2</v>
      </c>
      <c r="D10645" s="7" t="n">
        <v>3</v>
      </c>
      <c r="E10645" s="7" t="n">
        <v>12.8199996948242</v>
      </c>
      <c r="F10645" s="7" t="n">
        <v>1.16999995708466</v>
      </c>
      <c r="G10645" s="7" t="n">
        <v>22.5699996948242</v>
      </c>
      <c r="H10645" s="7" t="n">
        <v>0</v>
      </c>
    </row>
    <row r="10646" spans="1:8">
      <c r="A10646" t="s">
        <v>4</v>
      </c>
      <c r="B10646" s="4" t="s">
        <v>5</v>
      </c>
      <c r="C10646" s="4" t="s">
        <v>7</v>
      </c>
      <c r="D10646" s="4" t="s">
        <v>7</v>
      </c>
      <c r="E10646" s="4" t="s">
        <v>10</v>
      </c>
      <c r="F10646" s="4" t="s">
        <v>10</v>
      </c>
      <c r="G10646" s="4" t="s">
        <v>10</v>
      </c>
      <c r="H10646" s="4" t="s">
        <v>9</v>
      </c>
      <c r="I10646" s="4" t="s">
        <v>7</v>
      </c>
    </row>
    <row r="10647" spans="1:8">
      <c r="A10647" t="n">
        <v>94151</v>
      </c>
      <c r="B10647" s="55" t="n">
        <v>45</v>
      </c>
      <c r="C10647" s="7" t="n">
        <v>4</v>
      </c>
      <c r="D10647" s="7" t="n">
        <v>3</v>
      </c>
      <c r="E10647" s="7" t="n">
        <v>8.94999980926514</v>
      </c>
      <c r="F10647" s="7" t="n">
        <v>325.149993896484</v>
      </c>
      <c r="G10647" s="7" t="n">
        <v>0</v>
      </c>
      <c r="H10647" s="7" t="n">
        <v>0</v>
      </c>
      <c r="I10647" s="7" t="n">
        <v>1</v>
      </c>
    </row>
    <row r="10648" spans="1:8">
      <c r="A10648" t="s">
        <v>4</v>
      </c>
      <c r="B10648" s="4" t="s">
        <v>5</v>
      </c>
      <c r="C10648" s="4" t="s">
        <v>7</v>
      </c>
      <c r="D10648" s="4" t="s">
        <v>7</v>
      </c>
      <c r="E10648" s="4" t="s">
        <v>10</v>
      </c>
      <c r="F10648" s="4" t="s">
        <v>9</v>
      </c>
    </row>
    <row r="10649" spans="1:8">
      <c r="A10649" t="n">
        <v>94169</v>
      </c>
      <c r="B10649" s="55" t="n">
        <v>45</v>
      </c>
      <c r="C10649" s="7" t="n">
        <v>5</v>
      </c>
      <c r="D10649" s="7" t="n">
        <v>3</v>
      </c>
      <c r="E10649" s="7" t="n">
        <v>1.39999997615814</v>
      </c>
      <c r="F10649" s="7" t="n">
        <v>0</v>
      </c>
    </row>
    <row r="10650" spans="1:8">
      <c r="A10650" t="s">
        <v>4</v>
      </c>
      <c r="B10650" s="4" t="s">
        <v>5</v>
      </c>
      <c r="C10650" s="4" t="s">
        <v>7</v>
      </c>
      <c r="D10650" s="4" t="s">
        <v>7</v>
      </c>
      <c r="E10650" s="4" t="s">
        <v>10</v>
      </c>
      <c r="F10650" s="4" t="s">
        <v>9</v>
      </c>
    </row>
    <row r="10651" spans="1:8">
      <c r="A10651" t="n">
        <v>94178</v>
      </c>
      <c r="B10651" s="55" t="n">
        <v>45</v>
      </c>
      <c r="C10651" s="7" t="n">
        <v>11</v>
      </c>
      <c r="D10651" s="7" t="n">
        <v>3</v>
      </c>
      <c r="E10651" s="7" t="n">
        <v>40</v>
      </c>
      <c r="F10651" s="7" t="n">
        <v>0</v>
      </c>
    </row>
    <row r="10652" spans="1:8">
      <c r="A10652" t="s">
        <v>4</v>
      </c>
      <c r="B10652" s="4" t="s">
        <v>5</v>
      </c>
      <c r="C10652" s="4" t="s">
        <v>7</v>
      </c>
      <c r="D10652" s="4" t="s">
        <v>9</v>
      </c>
    </row>
    <row r="10653" spans="1:8">
      <c r="A10653" t="n">
        <v>94187</v>
      </c>
      <c r="B10653" s="25" t="n">
        <v>58</v>
      </c>
      <c r="C10653" s="7" t="n">
        <v>255</v>
      </c>
      <c r="D10653" s="7" t="n">
        <v>0</v>
      </c>
    </row>
    <row r="10654" spans="1:8">
      <c r="A10654" t="s">
        <v>4</v>
      </c>
      <c r="B10654" s="4" t="s">
        <v>5</v>
      </c>
      <c r="C10654" s="4" t="s">
        <v>9</v>
      </c>
    </row>
    <row r="10655" spans="1:8">
      <c r="A10655" t="n">
        <v>94191</v>
      </c>
      <c r="B10655" s="26" t="n">
        <v>16</v>
      </c>
      <c r="C10655" s="7" t="n">
        <v>300</v>
      </c>
    </row>
    <row r="10656" spans="1:8">
      <c r="A10656" t="s">
        <v>4</v>
      </c>
      <c r="B10656" s="4" t="s">
        <v>5</v>
      </c>
      <c r="C10656" s="4" t="s">
        <v>7</v>
      </c>
      <c r="D10656" s="4" t="s">
        <v>9</v>
      </c>
      <c r="E10656" s="4" t="s">
        <v>12</v>
      </c>
    </row>
    <row r="10657" spans="1:9">
      <c r="A10657" t="n">
        <v>94194</v>
      </c>
      <c r="B10657" s="30" t="n">
        <v>51</v>
      </c>
      <c r="C10657" s="7" t="n">
        <v>4</v>
      </c>
      <c r="D10657" s="7" t="n">
        <v>0</v>
      </c>
      <c r="E10657" s="7" t="s">
        <v>278</v>
      </c>
    </row>
    <row r="10658" spans="1:9">
      <c r="A10658" t="s">
        <v>4</v>
      </c>
      <c r="B10658" s="4" t="s">
        <v>5</v>
      </c>
      <c r="C10658" s="4" t="s">
        <v>9</v>
      </c>
    </row>
    <row r="10659" spans="1:9">
      <c r="A10659" t="n">
        <v>94208</v>
      </c>
      <c r="B10659" s="26" t="n">
        <v>16</v>
      </c>
      <c r="C10659" s="7" t="n">
        <v>0</v>
      </c>
    </row>
    <row r="10660" spans="1:9">
      <c r="A10660" t="s">
        <v>4</v>
      </c>
      <c r="B10660" s="4" t="s">
        <v>5</v>
      </c>
      <c r="C10660" s="4" t="s">
        <v>9</v>
      </c>
      <c r="D10660" s="4" t="s">
        <v>7</v>
      </c>
      <c r="E10660" s="4" t="s">
        <v>11</v>
      </c>
      <c r="F10660" s="4" t="s">
        <v>52</v>
      </c>
      <c r="G10660" s="4" t="s">
        <v>7</v>
      </c>
      <c r="H10660" s="4" t="s">
        <v>7</v>
      </c>
      <c r="I10660" s="4" t="s">
        <v>7</v>
      </c>
      <c r="J10660" s="4" t="s">
        <v>11</v>
      </c>
      <c r="K10660" s="4" t="s">
        <v>52</v>
      </c>
      <c r="L10660" s="4" t="s">
        <v>7</v>
      </c>
      <c r="M10660" s="4" t="s">
        <v>7</v>
      </c>
    </row>
    <row r="10661" spans="1:9">
      <c r="A10661" t="n">
        <v>94211</v>
      </c>
      <c r="B10661" s="31" t="n">
        <v>26</v>
      </c>
      <c r="C10661" s="7" t="n">
        <v>0</v>
      </c>
      <c r="D10661" s="7" t="n">
        <v>17</v>
      </c>
      <c r="E10661" s="7" t="n">
        <v>62012</v>
      </c>
      <c r="F10661" s="7" t="s">
        <v>1023</v>
      </c>
      <c r="G10661" s="7" t="n">
        <v>2</v>
      </c>
      <c r="H10661" s="7" t="n">
        <v>3</v>
      </c>
      <c r="I10661" s="7" t="n">
        <v>17</v>
      </c>
      <c r="J10661" s="7" t="n">
        <v>62013</v>
      </c>
      <c r="K10661" s="7" t="s">
        <v>1024</v>
      </c>
      <c r="L10661" s="7" t="n">
        <v>2</v>
      </c>
      <c r="M10661" s="7" t="n">
        <v>0</v>
      </c>
    </row>
    <row r="10662" spans="1:9">
      <c r="A10662" t="s">
        <v>4</v>
      </c>
      <c r="B10662" s="4" t="s">
        <v>5</v>
      </c>
    </row>
    <row r="10663" spans="1:9">
      <c r="A10663" t="n">
        <v>94373</v>
      </c>
      <c r="B10663" s="32" t="n">
        <v>28</v>
      </c>
    </row>
    <row r="10664" spans="1:9">
      <c r="A10664" t="s">
        <v>4</v>
      </c>
      <c r="B10664" s="4" t="s">
        <v>5</v>
      </c>
      <c r="C10664" s="4" t="s">
        <v>7</v>
      </c>
      <c r="D10664" s="4" t="s">
        <v>9</v>
      </c>
      <c r="E10664" s="4" t="s">
        <v>12</v>
      </c>
      <c r="F10664" s="4" t="s">
        <v>12</v>
      </c>
      <c r="G10664" s="4" t="s">
        <v>12</v>
      </c>
      <c r="H10664" s="4" t="s">
        <v>12</v>
      </c>
    </row>
    <row r="10665" spans="1:9">
      <c r="A10665" t="n">
        <v>94374</v>
      </c>
      <c r="B10665" s="30" t="n">
        <v>51</v>
      </c>
      <c r="C10665" s="7" t="n">
        <v>3</v>
      </c>
      <c r="D10665" s="7" t="n">
        <v>7003</v>
      </c>
      <c r="E10665" s="7" t="s">
        <v>262</v>
      </c>
      <c r="F10665" s="7" t="s">
        <v>244</v>
      </c>
      <c r="G10665" s="7" t="s">
        <v>245</v>
      </c>
      <c r="H10665" s="7" t="s">
        <v>246</v>
      </c>
    </row>
    <row r="10666" spans="1:9">
      <c r="A10666" t="s">
        <v>4</v>
      </c>
      <c r="B10666" s="4" t="s">
        <v>5</v>
      </c>
      <c r="C10666" s="4" t="s">
        <v>9</v>
      </c>
      <c r="D10666" s="4" t="s">
        <v>7</v>
      </c>
      <c r="E10666" s="4" t="s">
        <v>10</v>
      </c>
      <c r="F10666" s="4" t="s">
        <v>9</v>
      </c>
    </row>
    <row r="10667" spans="1:9">
      <c r="A10667" t="n">
        <v>94387</v>
      </c>
      <c r="B10667" s="47" t="n">
        <v>59</v>
      </c>
      <c r="C10667" s="7" t="n">
        <v>7003</v>
      </c>
      <c r="D10667" s="7" t="n">
        <v>13</v>
      </c>
      <c r="E10667" s="7" t="n">
        <v>0.150000005960464</v>
      </c>
      <c r="F10667" s="7" t="n">
        <v>0</v>
      </c>
    </row>
    <row r="10668" spans="1:9">
      <c r="A10668" t="s">
        <v>4</v>
      </c>
      <c r="B10668" s="4" t="s">
        <v>5</v>
      </c>
      <c r="C10668" s="4" t="s">
        <v>9</v>
      </c>
    </row>
    <row r="10669" spans="1:9">
      <c r="A10669" t="n">
        <v>94397</v>
      </c>
      <c r="B10669" s="26" t="n">
        <v>16</v>
      </c>
      <c r="C10669" s="7" t="n">
        <v>1000</v>
      </c>
    </row>
    <row r="10670" spans="1:9">
      <c r="A10670" t="s">
        <v>4</v>
      </c>
      <c r="B10670" s="4" t="s">
        <v>5</v>
      </c>
      <c r="C10670" s="4" t="s">
        <v>7</v>
      </c>
      <c r="D10670" s="4" t="s">
        <v>9</v>
      </c>
      <c r="E10670" s="4" t="s">
        <v>12</v>
      </c>
    </row>
    <row r="10671" spans="1:9">
      <c r="A10671" t="n">
        <v>94400</v>
      </c>
      <c r="B10671" s="30" t="n">
        <v>51</v>
      </c>
      <c r="C10671" s="7" t="n">
        <v>4</v>
      </c>
      <c r="D10671" s="7" t="n">
        <v>7003</v>
      </c>
      <c r="E10671" s="7" t="s">
        <v>668</v>
      </c>
    </row>
    <row r="10672" spans="1:9">
      <c r="A10672" t="s">
        <v>4</v>
      </c>
      <c r="B10672" s="4" t="s">
        <v>5</v>
      </c>
      <c r="C10672" s="4" t="s">
        <v>9</v>
      </c>
    </row>
    <row r="10673" spans="1:13">
      <c r="A10673" t="n">
        <v>94414</v>
      </c>
      <c r="B10673" s="26" t="n">
        <v>16</v>
      </c>
      <c r="C10673" s="7" t="n">
        <v>0</v>
      </c>
    </row>
    <row r="10674" spans="1:13">
      <c r="A10674" t="s">
        <v>4</v>
      </c>
      <c r="B10674" s="4" t="s">
        <v>5</v>
      </c>
      <c r="C10674" s="4" t="s">
        <v>9</v>
      </c>
      <c r="D10674" s="4" t="s">
        <v>7</v>
      </c>
      <c r="E10674" s="4" t="s">
        <v>11</v>
      </c>
      <c r="F10674" s="4" t="s">
        <v>52</v>
      </c>
      <c r="G10674" s="4" t="s">
        <v>7</v>
      </c>
      <c r="H10674" s="4" t="s">
        <v>7</v>
      </c>
      <c r="I10674" s="4" t="s">
        <v>7</v>
      </c>
      <c r="J10674" s="4" t="s">
        <v>11</v>
      </c>
      <c r="K10674" s="4" t="s">
        <v>52</v>
      </c>
      <c r="L10674" s="4" t="s">
        <v>7</v>
      </c>
      <c r="M10674" s="4" t="s">
        <v>7</v>
      </c>
    </row>
    <row r="10675" spans="1:13">
      <c r="A10675" t="n">
        <v>94417</v>
      </c>
      <c r="B10675" s="31" t="n">
        <v>26</v>
      </c>
      <c r="C10675" s="7" t="n">
        <v>7003</v>
      </c>
      <c r="D10675" s="7" t="n">
        <v>17</v>
      </c>
      <c r="E10675" s="7" t="n">
        <v>62014</v>
      </c>
      <c r="F10675" s="7" t="s">
        <v>1025</v>
      </c>
      <c r="G10675" s="7" t="n">
        <v>2</v>
      </c>
      <c r="H10675" s="7" t="n">
        <v>3</v>
      </c>
      <c r="I10675" s="7" t="n">
        <v>17</v>
      </c>
      <c r="J10675" s="7" t="n">
        <v>62015</v>
      </c>
      <c r="K10675" s="7" t="s">
        <v>1026</v>
      </c>
      <c r="L10675" s="7" t="n">
        <v>2</v>
      </c>
      <c r="M10675" s="7" t="n">
        <v>0</v>
      </c>
    </row>
    <row r="10676" spans="1:13">
      <c r="A10676" t="s">
        <v>4</v>
      </c>
      <c r="B10676" s="4" t="s">
        <v>5</v>
      </c>
    </row>
    <row r="10677" spans="1:13">
      <c r="A10677" t="n">
        <v>94534</v>
      </c>
      <c r="B10677" s="32" t="n">
        <v>28</v>
      </c>
    </row>
    <row r="10678" spans="1:13">
      <c r="A10678" t="s">
        <v>4</v>
      </c>
      <c r="B10678" s="4" t="s">
        <v>5</v>
      </c>
      <c r="C10678" s="4" t="s">
        <v>7</v>
      </c>
      <c r="D10678" s="4" t="s">
        <v>9</v>
      </c>
      <c r="E10678" s="4" t="s">
        <v>12</v>
      </c>
    </row>
    <row r="10679" spans="1:13">
      <c r="A10679" t="n">
        <v>94535</v>
      </c>
      <c r="B10679" s="30" t="n">
        <v>51</v>
      </c>
      <c r="C10679" s="7" t="n">
        <v>4</v>
      </c>
      <c r="D10679" s="7" t="n">
        <v>0</v>
      </c>
      <c r="E10679" s="7" t="s">
        <v>278</v>
      </c>
    </row>
    <row r="10680" spans="1:13">
      <c r="A10680" t="s">
        <v>4</v>
      </c>
      <c r="B10680" s="4" t="s">
        <v>5</v>
      </c>
      <c r="C10680" s="4" t="s">
        <v>9</v>
      </c>
    </row>
    <row r="10681" spans="1:13">
      <c r="A10681" t="n">
        <v>94549</v>
      </c>
      <c r="B10681" s="26" t="n">
        <v>16</v>
      </c>
      <c r="C10681" s="7" t="n">
        <v>0</v>
      </c>
    </row>
    <row r="10682" spans="1:13">
      <c r="A10682" t="s">
        <v>4</v>
      </c>
      <c r="B10682" s="4" t="s">
        <v>5</v>
      </c>
      <c r="C10682" s="4" t="s">
        <v>9</v>
      </c>
      <c r="D10682" s="4" t="s">
        <v>7</v>
      </c>
      <c r="E10682" s="4" t="s">
        <v>11</v>
      </c>
      <c r="F10682" s="4" t="s">
        <v>52</v>
      </c>
      <c r="G10682" s="4" t="s">
        <v>7</v>
      </c>
      <c r="H10682" s="4" t="s">
        <v>7</v>
      </c>
      <c r="I10682" s="4" t="s">
        <v>7</v>
      </c>
      <c r="J10682" s="4" t="s">
        <v>11</v>
      </c>
      <c r="K10682" s="4" t="s">
        <v>52</v>
      </c>
      <c r="L10682" s="4" t="s">
        <v>7</v>
      </c>
      <c r="M10682" s="4" t="s">
        <v>7</v>
      </c>
      <c r="N10682" s="4" t="s">
        <v>7</v>
      </c>
      <c r="O10682" s="4" t="s">
        <v>11</v>
      </c>
      <c r="P10682" s="4" t="s">
        <v>52</v>
      </c>
      <c r="Q10682" s="4" t="s">
        <v>7</v>
      </c>
      <c r="R10682" s="4" t="s">
        <v>7</v>
      </c>
    </row>
    <row r="10683" spans="1:13">
      <c r="A10683" t="n">
        <v>94552</v>
      </c>
      <c r="B10683" s="31" t="n">
        <v>26</v>
      </c>
      <c r="C10683" s="7" t="n">
        <v>0</v>
      </c>
      <c r="D10683" s="7" t="n">
        <v>17</v>
      </c>
      <c r="E10683" s="7" t="n">
        <v>62016</v>
      </c>
      <c r="F10683" s="7" t="s">
        <v>1027</v>
      </c>
      <c r="G10683" s="7" t="n">
        <v>2</v>
      </c>
      <c r="H10683" s="7" t="n">
        <v>3</v>
      </c>
      <c r="I10683" s="7" t="n">
        <v>17</v>
      </c>
      <c r="J10683" s="7" t="n">
        <v>62017</v>
      </c>
      <c r="K10683" s="7" t="s">
        <v>1028</v>
      </c>
      <c r="L10683" s="7" t="n">
        <v>2</v>
      </c>
      <c r="M10683" s="7" t="n">
        <v>3</v>
      </c>
      <c r="N10683" s="7" t="n">
        <v>17</v>
      </c>
      <c r="O10683" s="7" t="n">
        <v>62018</v>
      </c>
      <c r="P10683" s="7" t="s">
        <v>1029</v>
      </c>
      <c r="Q10683" s="7" t="n">
        <v>2</v>
      </c>
      <c r="R10683" s="7" t="n">
        <v>0</v>
      </c>
    </row>
    <row r="10684" spans="1:13">
      <c r="A10684" t="s">
        <v>4</v>
      </c>
      <c r="B10684" s="4" t="s">
        <v>5</v>
      </c>
    </row>
    <row r="10685" spans="1:13">
      <c r="A10685" t="n">
        <v>94790</v>
      </c>
      <c r="B10685" s="32" t="n">
        <v>28</v>
      </c>
    </row>
    <row r="10686" spans="1:13">
      <c r="A10686" t="s">
        <v>4</v>
      </c>
      <c r="B10686" s="4" t="s">
        <v>5</v>
      </c>
      <c r="C10686" s="4" t="s">
        <v>7</v>
      </c>
      <c r="D10686" s="4" t="s">
        <v>9</v>
      </c>
      <c r="E10686" s="4" t="s">
        <v>10</v>
      </c>
    </row>
    <row r="10687" spans="1:13">
      <c r="A10687" t="n">
        <v>94791</v>
      </c>
      <c r="B10687" s="25" t="n">
        <v>58</v>
      </c>
      <c r="C10687" s="7" t="n">
        <v>101</v>
      </c>
      <c r="D10687" s="7" t="n">
        <v>500</v>
      </c>
      <c r="E10687" s="7" t="n">
        <v>1</v>
      </c>
    </row>
    <row r="10688" spans="1:13">
      <c r="A10688" t="s">
        <v>4</v>
      </c>
      <c r="B10688" s="4" t="s">
        <v>5</v>
      </c>
      <c r="C10688" s="4" t="s">
        <v>7</v>
      </c>
      <c r="D10688" s="4" t="s">
        <v>9</v>
      </c>
    </row>
    <row r="10689" spans="1:18">
      <c r="A10689" t="n">
        <v>94799</v>
      </c>
      <c r="B10689" s="25" t="n">
        <v>58</v>
      </c>
      <c r="C10689" s="7" t="n">
        <v>254</v>
      </c>
      <c r="D10689" s="7" t="n">
        <v>0</v>
      </c>
    </row>
    <row r="10690" spans="1:18">
      <c r="A10690" t="s">
        <v>4</v>
      </c>
      <c r="B10690" s="4" t="s">
        <v>5</v>
      </c>
      <c r="C10690" s="4" t="s">
        <v>7</v>
      </c>
      <c r="D10690" s="4" t="s">
        <v>7</v>
      </c>
      <c r="E10690" s="4" t="s">
        <v>10</v>
      </c>
      <c r="F10690" s="4" t="s">
        <v>10</v>
      </c>
      <c r="G10690" s="4" t="s">
        <v>10</v>
      </c>
      <c r="H10690" s="4" t="s">
        <v>9</v>
      </c>
    </row>
    <row r="10691" spans="1:18">
      <c r="A10691" t="n">
        <v>94803</v>
      </c>
      <c r="B10691" s="55" t="n">
        <v>45</v>
      </c>
      <c r="C10691" s="7" t="n">
        <v>2</v>
      </c>
      <c r="D10691" s="7" t="n">
        <v>3</v>
      </c>
      <c r="E10691" s="7" t="n">
        <v>13.3000001907349</v>
      </c>
      <c r="F10691" s="7" t="n">
        <v>1.19000005722046</v>
      </c>
      <c r="G10691" s="7" t="n">
        <v>20.7600002288818</v>
      </c>
      <c r="H10691" s="7" t="n">
        <v>0</v>
      </c>
    </row>
    <row r="10692" spans="1:18">
      <c r="A10692" t="s">
        <v>4</v>
      </c>
      <c r="B10692" s="4" t="s">
        <v>5</v>
      </c>
      <c r="C10692" s="4" t="s">
        <v>7</v>
      </c>
      <c r="D10692" s="4" t="s">
        <v>7</v>
      </c>
      <c r="E10692" s="4" t="s">
        <v>10</v>
      </c>
      <c r="F10692" s="4" t="s">
        <v>10</v>
      </c>
      <c r="G10692" s="4" t="s">
        <v>10</v>
      </c>
      <c r="H10692" s="4" t="s">
        <v>9</v>
      </c>
      <c r="I10692" s="4" t="s">
        <v>7</v>
      </c>
    </row>
    <row r="10693" spans="1:18">
      <c r="A10693" t="n">
        <v>94820</v>
      </c>
      <c r="B10693" s="55" t="n">
        <v>45</v>
      </c>
      <c r="C10693" s="7" t="n">
        <v>4</v>
      </c>
      <c r="D10693" s="7" t="n">
        <v>3</v>
      </c>
      <c r="E10693" s="7" t="n">
        <v>357.839996337891</v>
      </c>
      <c r="F10693" s="7" t="n">
        <v>44.5900001525879</v>
      </c>
      <c r="G10693" s="7" t="n">
        <v>0</v>
      </c>
      <c r="H10693" s="7" t="n">
        <v>0</v>
      </c>
      <c r="I10693" s="7" t="n">
        <v>1</v>
      </c>
    </row>
    <row r="10694" spans="1:18">
      <c r="A10694" t="s">
        <v>4</v>
      </c>
      <c r="B10694" s="4" t="s">
        <v>5</v>
      </c>
      <c r="C10694" s="4" t="s">
        <v>7</v>
      </c>
      <c r="D10694" s="4" t="s">
        <v>7</v>
      </c>
      <c r="E10694" s="4" t="s">
        <v>10</v>
      </c>
      <c r="F10694" s="4" t="s">
        <v>9</v>
      </c>
    </row>
    <row r="10695" spans="1:18">
      <c r="A10695" t="n">
        <v>94838</v>
      </c>
      <c r="B10695" s="55" t="n">
        <v>45</v>
      </c>
      <c r="C10695" s="7" t="n">
        <v>5</v>
      </c>
      <c r="D10695" s="7" t="n">
        <v>3</v>
      </c>
      <c r="E10695" s="7" t="n">
        <v>1.5</v>
      </c>
      <c r="F10695" s="7" t="n">
        <v>0</v>
      </c>
    </row>
    <row r="10696" spans="1:18">
      <c r="A10696" t="s">
        <v>4</v>
      </c>
      <c r="B10696" s="4" t="s">
        <v>5</v>
      </c>
      <c r="C10696" s="4" t="s">
        <v>7</v>
      </c>
      <c r="D10696" s="4" t="s">
        <v>7</v>
      </c>
      <c r="E10696" s="4" t="s">
        <v>10</v>
      </c>
      <c r="F10696" s="4" t="s">
        <v>9</v>
      </c>
    </row>
    <row r="10697" spans="1:18">
      <c r="A10697" t="n">
        <v>94847</v>
      </c>
      <c r="B10697" s="55" t="n">
        <v>45</v>
      </c>
      <c r="C10697" s="7" t="n">
        <v>11</v>
      </c>
      <c r="D10697" s="7" t="n">
        <v>3</v>
      </c>
      <c r="E10697" s="7" t="n">
        <v>40</v>
      </c>
      <c r="F10697" s="7" t="n">
        <v>0</v>
      </c>
    </row>
    <row r="10698" spans="1:18">
      <c r="A10698" t="s">
        <v>4</v>
      </c>
      <c r="B10698" s="4" t="s">
        <v>5</v>
      </c>
      <c r="C10698" s="4" t="s">
        <v>7</v>
      </c>
      <c r="D10698" s="4" t="s">
        <v>7</v>
      </c>
      <c r="E10698" s="4" t="s">
        <v>10</v>
      </c>
      <c r="F10698" s="4" t="s">
        <v>10</v>
      </c>
      <c r="G10698" s="4" t="s">
        <v>10</v>
      </c>
      <c r="H10698" s="4" t="s">
        <v>9</v>
      </c>
      <c r="I10698" s="4" t="s">
        <v>7</v>
      </c>
    </row>
    <row r="10699" spans="1:18">
      <c r="A10699" t="n">
        <v>94856</v>
      </c>
      <c r="B10699" s="55" t="n">
        <v>45</v>
      </c>
      <c r="C10699" s="7" t="n">
        <v>4</v>
      </c>
      <c r="D10699" s="7" t="n">
        <v>3</v>
      </c>
      <c r="E10699" s="7" t="n">
        <v>357.839996337891</v>
      </c>
      <c r="F10699" s="7" t="n">
        <v>17.5799999237061</v>
      </c>
      <c r="G10699" s="7" t="n">
        <v>0</v>
      </c>
      <c r="H10699" s="7" t="n">
        <v>20000</v>
      </c>
      <c r="I10699" s="7" t="n">
        <v>1</v>
      </c>
    </row>
    <row r="10700" spans="1:18">
      <c r="A10700" t="s">
        <v>4</v>
      </c>
      <c r="B10700" s="4" t="s">
        <v>5</v>
      </c>
      <c r="C10700" s="4" t="s">
        <v>7</v>
      </c>
      <c r="D10700" s="4" t="s">
        <v>9</v>
      </c>
    </row>
    <row r="10701" spans="1:18">
      <c r="A10701" t="n">
        <v>94874</v>
      </c>
      <c r="B10701" s="25" t="n">
        <v>58</v>
      </c>
      <c r="C10701" s="7" t="n">
        <v>255</v>
      </c>
      <c r="D10701" s="7" t="n">
        <v>0</v>
      </c>
    </row>
    <row r="10702" spans="1:18">
      <c r="A10702" t="s">
        <v>4</v>
      </c>
      <c r="B10702" s="4" t="s">
        <v>5</v>
      </c>
      <c r="C10702" s="4" t="s">
        <v>9</v>
      </c>
      <c r="D10702" s="4" t="s">
        <v>7</v>
      </c>
      <c r="E10702" s="4" t="s">
        <v>7</v>
      </c>
      <c r="F10702" s="4" t="s">
        <v>12</v>
      </c>
    </row>
    <row r="10703" spans="1:18">
      <c r="A10703" t="n">
        <v>94878</v>
      </c>
      <c r="B10703" s="48" t="n">
        <v>47</v>
      </c>
      <c r="C10703" s="7" t="n">
        <v>7003</v>
      </c>
      <c r="D10703" s="7" t="n">
        <v>0</v>
      </c>
      <c r="E10703" s="7" t="n">
        <v>0</v>
      </c>
      <c r="F10703" s="7" t="s">
        <v>532</v>
      </c>
    </row>
    <row r="10704" spans="1:18">
      <c r="A10704" t="s">
        <v>4</v>
      </c>
      <c r="B10704" s="4" t="s">
        <v>5</v>
      </c>
      <c r="C10704" s="4" t="s">
        <v>9</v>
      </c>
    </row>
    <row r="10705" spans="1:9">
      <c r="A10705" t="n">
        <v>94905</v>
      </c>
      <c r="B10705" s="26" t="n">
        <v>16</v>
      </c>
      <c r="C10705" s="7" t="n">
        <v>500</v>
      </c>
    </row>
    <row r="10706" spans="1:9">
      <c r="A10706" t="s">
        <v>4</v>
      </c>
      <c r="B10706" s="4" t="s">
        <v>5</v>
      </c>
      <c r="C10706" s="4" t="s">
        <v>7</v>
      </c>
      <c r="D10706" s="4" t="s">
        <v>9</v>
      </c>
      <c r="E10706" s="4" t="s">
        <v>12</v>
      </c>
    </row>
    <row r="10707" spans="1:9">
      <c r="A10707" t="n">
        <v>94908</v>
      </c>
      <c r="B10707" s="30" t="n">
        <v>51</v>
      </c>
      <c r="C10707" s="7" t="n">
        <v>4</v>
      </c>
      <c r="D10707" s="7" t="n">
        <v>7003</v>
      </c>
      <c r="E10707" s="7" t="s">
        <v>433</v>
      </c>
    </row>
    <row r="10708" spans="1:9">
      <c r="A10708" t="s">
        <v>4</v>
      </c>
      <c r="B10708" s="4" t="s">
        <v>5</v>
      </c>
      <c r="C10708" s="4" t="s">
        <v>9</v>
      </c>
    </row>
    <row r="10709" spans="1:9">
      <c r="A10709" t="n">
        <v>94922</v>
      </c>
      <c r="B10709" s="26" t="n">
        <v>16</v>
      </c>
      <c r="C10709" s="7" t="n">
        <v>0</v>
      </c>
    </row>
    <row r="10710" spans="1:9">
      <c r="A10710" t="s">
        <v>4</v>
      </c>
      <c r="B10710" s="4" t="s">
        <v>5</v>
      </c>
      <c r="C10710" s="4" t="s">
        <v>9</v>
      </c>
      <c r="D10710" s="4" t="s">
        <v>7</v>
      </c>
      <c r="E10710" s="4" t="s">
        <v>11</v>
      </c>
      <c r="F10710" s="4" t="s">
        <v>52</v>
      </c>
      <c r="G10710" s="4" t="s">
        <v>7</v>
      </c>
      <c r="H10710" s="4" t="s">
        <v>7</v>
      </c>
      <c r="I10710" s="4" t="s">
        <v>7</v>
      </c>
      <c r="J10710" s="4" t="s">
        <v>11</v>
      </c>
      <c r="K10710" s="4" t="s">
        <v>52</v>
      </c>
      <c r="L10710" s="4" t="s">
        <v>7</v>
      </c>
      <c r="M10710" s="4" t="s">
        <v>7</v>
      </c>
      <c r="N10710" s="4" t="s">
        <v>7</v>
      </c>
      <c r="O10710" s="4" t="s">
        <v>11</v>
      </c>
      <c r="P10710" s="4" t="s">
        <v>52</v>
      </c>
      <c r="Q10710" s="4" t="s">
        <v>7</v>
      </c>
      <c r="R10710" s="4" t="s">
        <v>7</v>
      </c>
      <c r="S10710" s="4" t="s">
        <v>7</v>
      </c>
      <c r="T10710" s="4" t="s">
        <v>11</v>
      </c>
      <c r="U10710" s="4" t="s">
        <v>52</v>
      </c>
      <c r="V10710" s="4" t="s">
        <v>7</v>
      </c>
      <c r="W10710" s="4" t="s">
        <v>7</v>
      </c>
    </row>
    <row r="10711" spans="1:9">
      <c r="A10711" t="n">
        <v>94925</v>
      </c>
      <c r="B10711" s="31" t="n">
        <v>26</v>
      </c>
      <c r="C10711" s="7" t="n">
        <v>7003</v>
      </c>
      <c r="D10711" s="7" t="n">
        <v>17</v>
      </c>
      <c r="E10711" s="7" t="n">
        <v>62019</v>
      </c>
      <c r="F10711" s="7" t="s">
        <v>1030</v>
      </c>
      <c r="G10711" s="7" t="n">
        <v>2</v>
      </c>
      <c r="H10711" s="7" t="n">
        <v>3</v>
      </c>
      <c r="I10711" s="7" t="n">
        <v>17</v>
      </c>
      <c r="J10711" s="7" t="n">
        <v>62020</v>
      </c>
      <c r="K10711" s="7" t="s">
        <v>1031</v>
      </c>
      <c r="L10711" s="7" t="n">
        <v>2</v>
      </c>
      <c r="M10711" s="7" t="n">
        <v>3</v>
      </c>
      <c r="N10711" s="7" t="n">
        <v>17</v>
      </c>
      <c r="O10711" s="7" t="n">
        <v>62021</v>
      </c>
      <c r="P10711" s="7" t="s">
        <v>1032</v>
      </c>
      <c r="Q10711" s="7" t="n">
        <v>2</v>
      </c>
      <c r="R10711" s="7" t="n">
        <v>3</v>
      </c>
      <c r="S10711" s="7" t="n">
        <v>17</v>
      </c>
      <c r="T10711" s="7" t="n">
        <v>62022</v>
      </c>
      <c r="U10711" s="7" t="s">
        <v>1033</v>
      </c>
      <c r="V10711" s="7" t="n">
        <v>2</v>
      </c>
      <c r="W10711" s="7" t="n">
        <v>0</v>
      </c>
    </row>
    <row r="10712" spans="1:9">
      <c r="A10712" t="s">
        <v>4</v>
      </c>
      <c r="B10712" s="4" t="s">
        <v>5</v>
      </c>
    </row>
    <row r="10713" spans="1:9">
      <c r="A10713" t="n">
        <v>95215</v>
      </c>
      <c r="B10713" s="32" t="n">
        <v>28</v>
      </c>
    </row>
    <row r="10714" spans="1:9">
      <c r="A10714" t="s">
        <v>4</v>
      </c>
      <c r="B10714" s="4" t="s">
        <v>5</v>
      </c>
      <c r="C10714" s="4" t="s">
        <v>7</v>
      </c>
      <c r="D10714" s="4" t="s">
        <v>10</v>
      </c>
      <c r="E10714" s="4" t="s">
        <v>10</v>
      </c>
      <c r="F10714" s="4" t="s">
        <v>10</v>
      </c>
    </row>
    <row r="10715" spans="1:9">
      <c r="A10715" t="n">
        <v>95216</v>
      </c>
      <c r="B10715" s="55" t="n">
        <v>45</v>
      </c>
      <c r="C10715" s="7" t="n">
        <v>9</v>
      </c>
      <c r="D10715" s="7" t="n">
        <v>0.0299999993294477</v>
      </c>
      <c r="E10715" s="7" t="n">
        <v>0.0299999993294477</v>
      </c>
      <c r="F10715" s="7" t="n">
        <v>0.150000005960464</v>
      </c>
    </row>
    <row r="10716" spans="1:9">
      <c r="A10716" t="s">
        <v>4</v>
      </c>
      <c r="B10716" s="4" t="s">
        <v>5</v>
      </c>
      <c r="C10716" s="4" t="s">
        <v>7</v>
      </c>
      <c r="D10716" s="4" t="s">
        <v>9</v>
      </c>
      <c r="E10716" s="4" t="s">
        <v>9</v>
      </c>
      <c r="F10716" s="4" t="s">
        <v>7</v>
      </c>
    </row>
    <row r="10717" spans="1:9">
      <c r="A10717" t="n">
        <v>95230</v>
      </c>
      <c r="B10717" s="35" t="n">
        <v>25</v>
      </c>
      <c r="C10717" s="7" t="n">
        <v>1</v>
      </c>
      <c r="D10717" s="7" t="n">
        <v>60</v>
      </c>
      <c r="E10717" s="7" t="n">
        <v>640</v>
      </c>
      <c r="F10717" s="7" t="n">
        <v>1</v>
      </c>
    </row>
    <row r="10718" spans="1:9">
      <c r="A10718" t="s">
        <v>4</v>
      </c>
      <c r="B10718" s="4" t="s">
        <v>5</v>
      </c>
      <c r="C10718" s="4" t="s">
        <v>7</v>
      </c>
      <c r="D10718" s="4" t="s">
        <v>9</v>
      </c>
      <c r="E10718" s="4" t="s">
        <v>12</v>
      </c>
    </row>
    <row r="10719" spans="1:9">
      <c r="A10719" t="n">
        <v>95237</v>
      </c>
      <c r="B10719" s="30" t="n">
        <v>51</v>
      </c>
      <c r="C10719" s="7" t="n">
        <v>4</v>
      </c>
      <c r="D10719" s="7" t="n">
        <v>0</v>
      </c>
      <c r="E10719" s="7" t="s">
        <v>1034</v>
      </c>
    </row>
    <row r="10720" spans="1:9">
      <c r="A10720" t="s">
        <v>4</v>
      </c>
      <c r="B10720" s="4" t="s">
        <v>5</v>
      </c>
      <c r="C10720" s="4" t="s">
        <v>9</v>
      </c>
    </row>
    <row r="10721" spans="1:23">
      <c r="A10721" t="n">
        <v>95251</v>
      </c>
      <c r="B10721" s="26" t="n">
        <v>16</v>
      </c>
      <c r="C10721" s="7" t="n">
        <v>0</v>
      </c>
    </row>
    <row r="10722" spans="1:23">
      <c r="A10722" t="s">
        <v>4</v>
      </c>
      <c r="B10722" s="4" t="s">
        <v>5</v>
      </c>
      <c r="C10722" s="4" t="s">
        <v>9</v>
      </c>
      <c r="D10722" s="4" t="s">
        <v>52</v>
      </c>
      <c r="E10722" s="4" t="s">
        <v>7</v>
      </c>
      <c r="F10722" s="4" t="s">
        <v>11</v>
      </c>
      <c r="G10722" s="4" t="s">
        <v>52</v>
      </c>
      <c r="H10722" s="4" t="s">
        <v>7</v>
      </c>
      <c r="I10722" s="4" t="s">
        <v>7</v>
      </c>
    </row>
    <row r="10723" spans="1:23">
      <c r="A10723" t="n">
        <v>95254</v>
      </c>
      <c r="B10723" s="31" t="n">
        <v>26</v>
      </c>
      <c r="C10723" s="7" t="n">
        <v>0</v>
      </c>
      <c r="D10723" s="7" t="s">
        <v>1035</v>
      </c>
      <c r="E10723" s="7" t="n">
        <v>17</v>
      </c>
      <c r="F10723" s="7" t="n">
        <v>65298</v>
      </c>
      <c r="G10723" s="7" t="s">
        <v>342</v>
      </c>
      <c r="H10723" s="7" t="n">
        <v>2</v>
      </c>
      <c r="I10723" s="7" t="n">
        <v>0</v>
      </c>
    </row>
    <row r="10724" spans="1:23">
      <c r="A10724" t="s">
        <v>4</v>
      </c>
      <c r="B10724" s="4" t="s">
        <v>5</v>
      </c>
    </row>
    <row r="10725" spans="1:23">
      <c r="A10725" t="n">
        <v>95272</v>
      </c>
      <c r="B10725" s="32" t="n">
        <v>28</v>
      </c>
    </row>
    <row r="10726" spans="1:23">
      <c r="A10726" t="s">
        <v>4</v>
      </c>
      <c r="B10726" s="4" t="s">
        <v>5</v>
      </c>
      <c r="C10726" s="4" t="s">
        <v>7</v>
      </c>
      <c r="D10726" s="4" t="s">
        <v>9</v>
      </c>
      <c r="E10726" s="4" t="s">
        <v>9</v>
      </c>
      <c r="F10726" s="4" t="s">
        <v>7</v>
      </c>
    </row>
    <row r="10727" spans="1:23">
      <c r="A10727" t="n">
        <v>95273</v>
      </c>
      <c r="B10727" s="35" t="n">
        <v>25</v>
      </c>
      <c r="C10727" s="7" t="n">
        <v>1</v>
      </c>
      <c r="D10727" s="7" t="n">
        <v>65535</v>
      </c>
      <c r="E10727" s="7" t="n">
        <v>65535</v>
      </c>
      <c r="F10727" s="7" t="n">
        <v>0</v>
      </c>
    </row>
    <row r="10728" spans="1:23">
      <c r="A10728" t="s">
        <v>4</v>
      </c>
      <c r="B10728" s="4" t="s">
        <v>5</v>
      </c>
      <c r="C10728" s="4" t="s">
        <v>7</v>
      </c>
      <c r="D10728" s="4" t="s">
        <v>9</v>
      </c>
      <c r="E10728" s="4" t="s">
        <v>12</v>
      </c>
      <c r="F10728" s="4" t="s">
        <v>12</v>
      </c>
      <c r="G10728" s="4" t="s">
        <v>12</v>
      </c>
      <c r="H10728" s="4" t="s">
        <v>12</v>
      </c>
    </row>
    <row r="10729" spans="1:23">
      <c r="A10729" t="n">
        <v>95280</v>
      </c>
      <c r="B10729" s="30" t="n">
        <v>51</v>
      </c>
      <c r="C10729" s="7" t="n">
        <v>3</v>
      </c>
      <c r="D10729" s="7" t="n">
        <v>7003</v>
      </c>
      <c r="E10729" s="7" t="s">
        <v>266</v>
      </c>
      <c r="F10729" s="7" t="s">
        <v>246</v>
      </c>
      <c r="G10729" s="7" t="s">
        <v>245</v>
      </c>
      <c r="H10729" s="7" t="s">
        <v>246</v>
      </c>
    </row>
    <row r="10730" spans="1:23">
      <c r="A10730" t="s">
        <v>4</v>
      </c>
      <c r="B10730" s="4" t="s">
        <v>5</v>
      </c>
      <c r="C10730" s="4" t="s">
        <v>9</v>
      </c>
      <c r="D10730" s="4" t="s">
        <v>7</v>
      </c>
      <c r="E10730" s="4" t="s">
        <v>12</v>
      </c>
      <c r="F10730" s="4" t="s">
        <v>10</v>
      </c>
      <c r="G10730" s="4" t="s">
        <v>10</v>
      </c>
      <c r="H10730" s="4" t="s">
        <v>10</v>
      </c>
    </row>
    <row r="10731" spans="1:23">
      <c r="A10731" t="n">
        <v>95293</v>
      </c>
      <c r="B10731" s="45" t="n">
        <v>48</v>
      </c>
      <c r="C10731" s="7" t="n">
        <v>7003</v>
      </c>
      <c r="D10731" s="7" t="n">
        <v>0</v>
      </c>
      <c r="E10731" s="7" t="s">
        <v>212</v>
      </c>
      <c r="F10731" s="7" t="n">
        <v>-1</v>
      </c>
      <c r="G10731" s="7" t="n">
        <v>1</v>
      </c>
      <c r="H10731" s="7" t="n">
        <v>2.80259692864963e-45</v>
      </c>
    </row>
    <row r="10732" spans="1:23">
      <c r="A10732" t="s">
        <v>4</v>
      </c>
      <c r="B10732" s="4" t="s">
        <v>5</v>
      </c>
      <c r="C10732" s="4" t="s">
        <v>9</v>
      </c>
    </row>
    <row r="10733" spans="1:23">
      <c r="A10733" t="n">
        <v>95325</v>
      </c>
      <c r="B10733" s="26" t="n">
        <v>16</v>
      </c>
      <c r="C10733" s="7" t="n">
        <v>500</v>
      </c>
    </row>
    <row r="10734" spans="1:23">
      <c r="A10734" t="s">
        <v>4</v>
      </c>
      <c r="B10734" s="4" t="s">
        <v>5</v>
      </c>
      <c r="C10734" s="4" t="s">
        <v>7</v>
      </c>
      <c r="D10734" s="4" t="s">
        <v>9</v>
      </c>
      <c r="E10734" s="4" t="s">
        <v>12</v>
      </c>
    </row>
    <row r="10735" spans="1:23">
      <c r="A10735" t="n">
        <v>95328</v>
      </c>
      <c r="B10735" s="30" t="n">
        <v>51</v>
      </c>
      <c r="C10735" s="7" t="n">
        <v>4</v>
      </c>
      <c r="D10735" s="7" t="n">
        <v>7003</v>
      </c>
      <c r="E10735" s="7" t="s">
        <v>287</v>
      </c>
    </row>
    <row r="10736" spans="1:23">
      <c r="A10736" t="s">
        <v>4</v>
      </c>
      <c r="B10736" s="4" t="s">
        <v>5</v>
      </c>
      <c r="C10736" s="4" t="s">
        <v>9</v>
      </c>
    </row>
    <row r="10737" spans="1:9">
      <c r="A10737" t="n">
        <v>95342</v>
      </c>
      <c r="B10737" s="26" t="n">
        <v>16</v>
      </c>
      <c r="C10737" s="7" t="n">
        <v>0</v>
      </c>
    </row>
    <row r="10738" spans="1:9">
      <c r="A10738" t="s">
        <v>4</v>
      </c>
      <c r="B10738" s="4" t="s">
        <v>5</v>
      </c>
      <c r="C10738" s="4" t="s">
        <v>9</v>
      </c>
      <c r="D10738" s="4" t="s">
        <v>7</v>
      </c>
      <c r="E10738" s="4" t="s">
        <v>11</v>
      </c>
      <c r="F10738" s="4" t="s">
        <v>52</v>
      </c>
      <c r="G10738" s="4" t="s">
        <v>7</v>
      </c>
      <c r="H10738" s="4" t="s">
        <v>7</v>
      </c>
      <c r="I10738" s="4" t="s">
        <v>7</v>
      </c>
      <c r="J10738" s="4" t="s">
        <v>11</v>
      </c>
      <c r="K10738" s="4" t="s">
        <v>52</v>
      </c>
      <c r="L10738" s="4" t="s">
        <v>7</v>
      </c>
      <c r="M10738" s="4" t="s">
        <v>7</v>
      </c>
      <c r="N10738" s="4" t="s">
        <v>7</v>
      </c>
      <c r="O10738" s="4" t="s">
        <v>11</v>
      </c>
      <c r="P10738" s="4" t="s">
        <v>52</v>
      </c>
      <c r="Q10738" s="4" t="s">
        <v>7</v>
      </c>
      <c r="R10738" s="4" t="s">
        <v>7</v>
      </c>
    </row>
    <row r="10739" spans="1:9">
      <c r="A10739" t="n">
        <v>95345</v>
      </c>
      <c r="B10739" s="31" t="n">
        <v>26</v>
      </c>
      <c r="C10739" s="7" t="n">
        <v>7003</v>
      </c>
      <c r="D10739" s="7" t="n">
        <v>17</v>
      </c>
      <c r="E10739" s="7" t="n">
        <v>62023</v>
      </c>
      <c r="F10739" s="7" t="s">
        <v>1036</v>
      </c>
      <c r="G10739" s="7" t="n">
        <v>2</v>
      </c>
      <c r="H10739" s="7" t="n">
        <v>3</v>
      </c>
      <c r="I10739" s="7" t="n">
        <v>17</v>
      </c>
      <c r="J10739" s="7" t="n">
        <v>62024</v>
      </c>
      <c r="K10739" s="7" t="s">
        <v>1037</v>
      </c>
      <c r="L10739" s="7" t="n">
        <v>2</v>
      </c>
      <c r="M10739" s="7" t="n">
        <v>3</v>
      </c>
      <c r="N10739" s="7" t="n">
        <v>17</v>
      </c>
      <c r="O10739" s="7" t="n">
        <v>62025</v>
      </c>
      <c r="P10739" s="7" t="s">
        <v>1038</v>
      </c>
      <c r="Q10739" s="7" t="n">
        <v>2</v>
      </c>
      <c r="R10739" s="7" t="n">
        <v>0</v>
      </c>
    </row>
    <row r="10740" spans="1:9">
      <c r="A10740" t="s">
        <v>4</v>
      </c>
      <c r="B10740" s="4" t="s">
        <v>5</v>
      </c>
    </row>
    <row r="10741" spans="1:9">
      <c r="A10741" t="n">
        <v>95529</v>
      </c>
      <c r="B10741" s="32" t="n">
        <v>28</v>
      </c>
    </row>
    <row r="10742" spans="1:9">
      <c r="A10742" t="s">
        <v>4</v>
      </c>
      <c r="B10742" s="4" t="s">
        <v>5</v>
      </c>
      <c r="C10742" s="4" t="s">
        <v>7</v>
      </c>
      <c r="D10742" s="4" t="s">
        <v>9</v>
      </c>
      <c r="E10742" s="4" t="s">
        <v>10</v>
      </c>
    </row>
    <row r="10743" spans="1:9">
      <c r="A10743" t="n">
        <v>95530</v>
      </c>
      <c r="B10743" s="25" t="n">
        <v>58</v>
      </c>
      <c r="C10743" s="7" t="n">
        <v>101</v>
      </c>
      <c r="D10743" s="7" t="n">
        <v>500</v>
      </c>
      <c r="E10743" s="7" t="n">
        <v>1</v>
      </c>
    </row>
    <row r="10744" spans="1:9">
      <c r="A10744" t="s">
        <v>4</v>
      </c>
      <c r="B10744" s="4" t="s">
        <v>5</v>
      </c>
      <c r="C10744" s="4" t="s">
        <v>7</v>
      </c>
      <c r="D10744" s="4" t="s">
        <v>9</v>
      </c>
    </row>
    <row r="10745" spans="1:9">
      <c r="A10745" t="n">
        <v>95538</v>
      </c>
      <c r="B10745" s="25" t="n">
        <v>58</v>
      </c>
      <c r="C10745" s="7" t="n">
        <v>254</v>
      </c>
      <c r="D10745" s="7" t="n">
        <v>0</v>
      </c>
    </row>
    <row r="10746" spans="1:9">
      <c r="A10746" t="s">
        <v>4</v>
      </c>
      <c r="B10746" s="4" t="s">
        <v>5</v>
      </c>
      <c r="C10746" s="4" t="s">
        <v>7</v>
      </c>
      <c r="D10746" s="4" t="s">
        <v>7</v>
      </c>
      <c r="E10746" s="4" t="s">
        <v>10</v>
      </c>
      <c r="F10746" s="4" t="s">
        <v>10</v>
      </c>
      <c r="G10746" s="4" t="s">
        <v>10</v>
      </c>
      <c r="H10746" s="4" t="s">
        <v>9</v>
      </c>
    </row>
    <row r="10747" spans="1:9">
      <c r="A10747" t="n">
        <v>95542</v>
      </c>
      <c r="B10747" s="55" t="n">
        <v>45</v>
      </c>
      <c r="C10747" s="7" t="n">
        <v>2</v>
      </c>
      <c r="D10747" s="7" t="n">
        <v>3</v>
      </c>
      <c r="E10747" s="7" t="n">
        <v>13.8599996566772</v>
      </c>
      <c r="F10747" s="7" t="n">
        <v>1.48000001907349</v>
      </c>
      <c r="G10747" s="7" t="n">
        <v>21.0799999237061</v>
      </c>
      <c r="H10747" s="7" t="n">
        <v>0</v>
      </c>
    </row>
    <row r="10748" spans="1:9">
      <c r="A10748" t="s">
        <v>4</v>
      </c>
      <c r="B10748" s="4" t="s">
        <v>5</v>
      </c>
      <c r="C10748" s="4" t="s">
        <v>7</v>
      </c>
      <c r="D10748" s="4" t="s">
        <v>7</v>
      </c>
      <c r="E10748" s="4" t="s">
        <v>10</v>
      </c>
      <c r="F10748" s="4" t="s">
        <v>10</v>
      </c>
      <c r="G10748" s="4" t="s">
        <v>10</v>
      </c>
      <c r="H10748" s="4" t="s">
        <v>9</v>
      </c>
      <c r="I10748" s="4" t="s">
        <v>7</v>
      </c>
    </row>
    <row r="10749" spans="1:9">
      <c r="A10749" t="n">
        <v>95559</v>
      </c>
      <c r="B10749" s="55" t="n">
        <v>45</v>
      </c>
      <c r="C10749" s="7" t="n">
        <v>4</v>
      </c>
      <c r="D10749" s="7" t="n">
        <v>3</v>
      </c>
      <c r="E10749" s="7" t="n">
        <v>20.0900001525879</v>
      </c>
      <c r="F10749" s="7" t="n">
        <v>134.610000610352</v>
      </c>
      <c r="G10749" s="7" t="n">
        <v>0</v>
      </c>
      <c r="H10749" s="7" t="n">
        <v>0</v>
      </c>
      <c r="I10749" s="7" t="n">
        <v>1</v>
      </c>
    </row>
    <row r="10750" spans="1:9">
      <c r="A10750" t="s">
        <v>4</v>
      </c>
      <c r="B10750" s="4" t="s">
        <v>5</v>
      </c>
      <c r="C10750" s="4" t="s">
        <v>7</v>
      </c>
      <c r="D10750" s="4" t="s">
        <v>7</v>
      </c>
      <c r="E10750" s="4" t="s">
        <v>10</v>
      </c>
      <c r="F10750" s="4" t="s">
        <v>9</v>
      </c>
    </row>
    <row r="10751" spans="1:9">
      <c r="A10751" t="n">
        <v>95577</v>
      </c>
      <c r="B10751" s="55" t="n">
        <v>45</v>
      </c>
      <c r="C10751" s="7" t="n">
        <v>5</v>
      </c>
      <c r="D10751" s="7" t="n">
        <v>3</v>
      </c>
      <c r="E10751" s="7" t="n">
        <v>2.90000009536743</v>
      </c>
      <c r="F10751" s="7" t="n">
        <v>0</v>
      </c>
    </row>
    <row r="10752" spans="1:9">
      <c r="A10752" t="s">
        <v>4</v>
      </c>
      <c r="B10752" s="4" t="s">
        <v>5</v>
      </c>
      <c r="C10752" s="4" t="s">
        <v>7</v>
      </c>
      <c r="D10752" s="4" t="s">
        <v>7</v>
      </c>
      <c r="E10752" s="4" t="s">
        <v>10</v>
      </c>
      <c r="F10752" s="4" t="s">
        <v>9</v>
      </c>
    </row>
    <row r="10753" spans="1:18">
      <c r="A10753" t="n">
        <v>95586</v>
      </c>
      <c r="B10753" s="55" t="n">
        <v>45</v>
      </c>
      <c r="C10753" s="7" t="n">
        <v>11</v>
      </c>
      <c r="D10753" s="7" t="n">
        <v>3</v>
      </c>
      <c r="E10753" s="7" t="n">
        <v>40</v>
      </c>
      <c r="F10753" s="7" t="n">
        <v>0</v>
      </c>
    </row>
    <row r="10754" spans="1:18">
      <c r="A10754" t="s">
        <v>4</v>
      </c>
      <c r="B10754" s="4" t="s">
        <v>5</v>
      </c>
      <c r="C10754" s="4" t="s">
        <v>7</v>
      </c>
    </row>
    <row r="10755" spans="1:18">
      <c r="A10755" t="n">
        <v>95595</v>
      </c>
      <c r="B10755" s="54" t="n">
        <v>116</v>
      </c>
      <c r="C10755" s="7" t="n">
        <v>0</v>
      </c>
    </row>
    <row r="10756" spans="1:18">
      <c r="A10756" t="s">
        <v>4</v>
      </c>
      <c r="B10756" s="4" t="s">
        <v>5</v>
      </c>
      <c r="C10756" s="4" t="s">
        <v>7</v>
      </c>
      <c r="D10756" s="4" t="s">
        <v>9</v>
      </c>
    </row>
    <row r="10757" spans="1:18">
      <c r="A10757" t="n">
        <v>95597</v>
      </c>
      <c r="B10757" s="54" t="n">
        <v>116</v>
      </c>
      <c r="C10757" s="7" t="n">
        <v>2</v>
      </c>
      <c r="D10757" s="7" t="n">
        <v>1</v>
      </c>
    </row>
    <row r="10758" spans="1:18">
      <c r="A10758" t="s">
        <v>4</v>
      </c>
      <c r="B10758" s="4" t="s">
        <v>5</v>
      </c>
      <c r="C10758" s="4" t="s">
        <v>7</v>
      </c>
      <c r="D10758" s="4" t="s">
        <v>11</v>
      </c>
    </row>
    <row r="10759" spans="1:18">
      <c r="A10759" t="n">
        <v>95601</v>
      </c>
      <c r="B10759" s="54" t="n">
        <v>116</v>
      </c>
      <c r="C10759" s="7" t="n">
        <v>5</v>
      </c>
      <c r="D10759" s="7" t="n">
        <v>1097859072</v>
      </c>
    </row>
    <row r="10760" spans="1:18">
      <c r="A10760" t="s">
        <v>4</v>
      </c>
      <c r="B10760" s="4" t="s">
        <v>5</v>
      </c>
      <c r="C10760" s="4" t="s">
        <v>7</v>
      </c>
      <c r="D10760" s="4" t="s">
        <v>9</v>
      </c>
    </row>
    <row r="10761" spans="1:18">
      <c r="A10761" t="n">
        <v>95607</v>
      </c>
      <c r="B10761" s="54" t="n">
        <v>116</v>
      </c>
      <c r="C10761" s="7" t="n">
        <v>6</v>
      </c>
      <c r="D10761" s="7" t="n">
        <v>1</v>
      </c>
    </row>
    <row r="10762" spans="1:18">
      <c r="A10762" t="s">
        <v>4</v>
      </c>
      <c r="B10762" s="4" t="s">
        <v>5</v>
      </c>
      <c r="C10762" s="4" t="s">
        <v>7</v>
      </c>
      <c r="D10762" s="4" t="s">
        <v>9</v>
      </c>
      <c r="E10762" s="4" t="s">
        <v>12</v>
      </c>
      <c r="F10762" s="4" t="s">
        <v>12</v>
      </c>
      <c r="G10762" s="4" t="s">
        <v>12</v>
      </c>
      <c r="H10762" s="4" t="s">
        <v>12</v>
      </c>
    </row>
    <row r="10763" spans="1:18">
      <c r="A10763" t="n">
        <v>95611</v>
      </c>
      <c r="B10763" s="30" t="n">
        <v>51</v>
      </c>
      <c r="C10763" s="7" t="n">
        <v>3</v>
      </c>
      <c r="D10763" s="7" t="n">
        <v>0</v>
      </c>
      <c r="E10763" s="7" t="s">
        <v>343</v>
      </c>
      <c r="F10763" s="7" t="s">
        <v>246</v>
      </c>
      <c r="G10763" s="7" t="s">
        <v>245</v>
      </c>
      <c r="H10763" s="7" t="s">
        <v>246</v>
      </c>
    </row>
    <row r="10764" spans="1:18">
      <c r="A10764" t="s">
        <v>4</v>
      </c>
      <c r="B10764" s="4" t="s">
        <v>5</v>
      </c>
      <c r="C10764" s="4" t="s">
        <v>7</v>
      </c>
      <c r="D10764" s="4" t="s">
        <v>9</v>
      </c>
    </row>
    <row r="10765" spans="1:18">
      <c r="A10765" t="n">
        <v>95624</v>
      </c>
      <c r="B10765" s="25" t="n">
        <v>58</v>
      </c>
      <c r="C10765" s="7" t="n">
        <v>255</v>
      </c>
      <c r="D10765" s="7" t="n">
        <v>0</v>
      </c>
    </row>
    <row r="10766" spans="1:18">
      <c r="A10766" t="s">
        <v>4</v>
      </c>
      <c r="B10766" s="4" t="s">
        <v>5</v>
      </c>
      <c r="C10766" s="4" t="s">
        <v>9</v>
      </c>
      <c r="D10766" s="4" t="s">
        <v>9</v>
      </c>
      <c r="E10766" s="4" t="s">
        <v>9</v>
      </c>
    </row>
    <row r="10767" spans="1:18">
      <c r="A10767" t="n">
        <v>95628</v>
      </c>
      <c r="B10767" s="63" t="n">
        <v>61</v>
      </c>
      <c r="C10767" s="7" t="n">
        <v>0</v>
      </c>
      <c r="D10767" s="7" t="n">
        <v>65533</v>
      </c>
      <c r="E10767" s="7" t="n">
        <v>1000</v>
      </c>
    </row>
    <row r="10768" spans="1:18">
      <c r="A10768" t="s">
        <v>4</v>
      </c>
      <c r="B10768" s="4" t="s">
        <v>5</v>
      </c>
      <c r="C10768" s="4" t="s">
        <v>9</v>
      </c>
      <c r="D10768" s="4" t="s">
        <v>7</v>
      </c>
      <c r="E10768" s="4" t="s">
        <v>7</v>
      </c>
      <c r="F10768" s="4" t="s">
        <v>12</v>
      </c>
    </row>
    <row r="10769" spans="1:8">
      <c r="A10769" t="n">
        <v>95635</v>
      </c>
      <c r="B10769" s="48" t="n">
        <v>47</v>
      </c>
      <c r="C10769" s="7" t="n">
        <v>0</v>
      </c>
      <c r="D10769" s="7" t="n">
        <v>0</v>
      </c>
      <c r="E10769" s="7" t="n">
        <v>0</v>
      </c>
      <c r="F10769" s="7" t="s">
        <v>205</v>
      </c>
    </row>
    <row r="10770" spans="1:8">
      <c r="A10770" t="s">
        <v>4</v>
      </c>
      <c r="B10770" s="4" t="s">
        <v>5</v>
      </c>
      <c r="C10770" s="4" t="s">
        <v>9</v>
      </c>
    </row>
    <row r="10771" spans="1:8">
      <c r="A10771" t="n">
        <v>95652</v>
      </c>
      <c r="B10771" s="26" t="n">
        <v>16</v>
      </c>
      <c r="C10771" s="7" t="n">
        <v>300</v>
      </c>
    </row>
    <row r="10772" spans="1:8">
      <c r="A10772" t="s">
        <v>4</v>
      </c>
      <c r="B10772" s="4" t="s">
        <v>5</v>
      </c>
      <c r="C10772" s="4" t="s">
        <v>7</v>
      </c>
      <c r="D10772" s="4" t="s">
        <v>9</v>
      </c>
      <c r="E10772" s="4" t="s">
        <v>10</v>
      </c>
      <c r="F10772" s="4" t="s">
        <v>9</v>
      </c>
      <c r="G10772" s="4" t="s">
        <v>11</v>
      </c>
      <c r="H10772" s="4" t="s">
        <v>11</v>
      </c>
      <c r="I10772" s="4" t="s">
        <v>9</v>
      </c>
      <c r="J10772" s="4" t="s">
        <v>9</v>
      </c>
      <c r="K10772" s="4" t="s">
        <v>11</v>
      </c>
      <c r="L10772" s="4" t="s">
        <v>11</v>
      </c>
      <c r="M10772" s="4" t="s">
        <v>11</v>
      </c>
      <c r="N10772" s="4" t="s">
        <v>11</v>
      </c>
      <c r="O10772" s="4" t="s">
        <v>12</v>
      </c>
    </row>
    <row r="10773" spans="1:8">
      <c r="A10773" t="n">
        <v>95655</v>
      </c>
      <c r="B10773" s="9" t="n">
        <v>50</v>
      </c>
      <c r="C10773" s="7" t="n">
        <v>0</v>
      </c>
      <c r="D10773" s="7" t="n">
        <v>2000</v>
      </c>
      <c r="E10773" s="7" t="n">
        <v>0.5</v>
      </c>
      <c r="F10773" s="7" t="n">
        <v>0</v>
      </c>
      <c r="G10773" s="7" t="n">
        <v>0</v>
      </c>
      <c r="H10773" s="7" t="n">
        <v>0</v>
      </c>
      <c r="I10773" s="7" t="n">
        <v>0</v>
      </c>
      <c r="J10773" s="7" t="n">
        <v>65533</v>
      </c>
      <c r="K10773" s="7" t="n">
        <v>0</v>
      </c>
      <c r="L10773" s="7" t="n">
        <v>0</v>
      </c>
      <c r="M10773" s="7" t="n">
        <v>0</v>
      </c>
      <c r="N10773" s="7" t="n">
        <v>0</v>
      </c>
      <c r="O10773" s="7" t="s">
        <v>13</v>
      </c>
    </row>
    <row r="10774" spans="1:8">
      <c r="A10774" t="s">
        <v>4</v>
      </c>
      <c r="B10774" s="4" t="s">
        <v>5</v>
      </c>
      <c r="C10774" s="4" t="s">
        <v>9</v>
      </c>
      <c r="D10774" s="4" t="s">
        <v>11</v>
      </c>
      <c r="E10774" s="4" t="s">
        <v>7</v>
      </c>
    </row>
    <row r="10775" spans="1:8">
      <c r="A10775" t="n">
        <v>95694</v>
      </c>
      <c r="B10775" s="76" t="n">
        <v>35</v>
      </c>
      <c r="C10775" s="7" t="n">
        <v>0</v>
      </c>
      <c r="D10775" s="7" t="n">
        <v>0</v>
      </c>
      <c r="E10775" s="7" t="n">
        <v>0</v>
      </c>
    </row>
    <row r="10776" spans="1:8">
      <c r="A10776" t="s">
        <v>4</v>
      </c>
      <c r="B10776" s="4" t="s">
        <v>5</v>
      </c>
      <c r="C10776" s="4" t="s">
        <v>9</v>
      </c>
    </row>
    <row r="10777" spans="1:8">
      <c r="A10777" t="n">
        <v>95702</v>
      </c>
      <c r="B10777" s="26" t="n">
        <v>16</v>
      </c>
      <c r="C10777" s="7" t="n">
        <v>300</v>
      </c>
    </row>
    <row r="10778" spans="1:8">
      <c r="A10778" t="s">
        <v>4</v>
      </c>
      <c r="B10778" s="4" t="s">
        <v>5</v>
      </c>
      <c r="C10778" s="4" t="s">
        <v>7</v>
      </c>
      <c r="D10778" s="4" t="s">
        <v>9</v>
      </c>
      <c r="E10778" s="4" t="s">
        <v>12</v>
      </c>
    </row>
    <row r="10779" spans="1:8">
      <c r="A10779" t="n">
        <v>95705</v>
      </c>
      <c r="B10779" s="30" t="n">
        <v>51</v>
      </c>
      <c r="C10779" s="7" t="n">
        <v>4</v>
      </c>
      <c r="D10779" s="7" t="n">
        <v>0</v>
      </c>
      <c r="E10779" s="7" t="s">
        <v>278</v>
      </c>
    </row>
    <row r="10780" spans="1:8">
      <c r="A10780" t="s">
        <v>4</v>
      </c>
      <c r="B10780" s="4" t="s">
        <v>5</v>
      </c>
      <c r="C10780" s="4" t="s">
        <v>9</v>
      </c>
    </row>
    <row r="10781" spans="1:8">
      <c r="A10781" t="n">
        <v>95719</v>
      </c>
      <c r="B10781" s="26" t="n">
        <v>16</v>
      </c>
      <c r="C10781" s="7" t="n">
        <v>0</v>
      </c>
    </row>
    <row r="10782" spans="1:8">
      <c r="A10782" t="s">
        <v>4</v>
      </c>
      <c r="B10782" s="4" t="s">
        <v>5</v>
      </c>
      <c r="C10782" s="4" t="s">
        <v>9</v>
      </c>
      <c r="D10782" s="4" t="s">
        <v>7</v>
      </c>
      <c r="E10782" s="4" t="s">
        <v>11</v>
      </c>
      <c r="F10782" s="4" t="s">
        <v>52</v>
      </c>
      <c r="G10782" s="4" t="s">
        <v>7</v>
      </c>
      <c r="H10782" s="4" t="s">
        <v>7</v>
      </c>
    </row>
    <row r="10783" spans="1:8">
      <c r="A10783" t="n">
        <v>95722</v>
      </c>
      <c r="B10783" s="31" t="n">
        <v>26</v>
      </c>
      <c r="C10783" s="7" t="n">
        <v>0</v>
      </c>
      <c r="D10783" s="7" t="n">
        <v>17</v>
      </c>
      <c r="E10783" s="7" t="n">
        <v>62026</v>
      </c>
      <c r="F10783" s="7" t="s">
        <v>1039</v>
      </c>
      <c r="G10783" s="7" t="n">
        <v>2</v>
      </c>
      <c r="H10783" s="7" t="n">
        <v>0</v>
      </c>
    </row>
    <row r="10784" spans="1:8">
      <c r="A10784" t="s">
        <v>4</v>
      </c>
      <c r="B10784" s="4" t="s">
        <v>5</v>
      </c>
    </row>
    <row r="10785" spans="1:15">
      <c r="A10785" t="n">
        <v>95747</v>
      </c>
      <c r="B10785" s="32" t="n">
        <v>28</v>
      </c>
    </row>
    <row r="10786" spans="1:15">
      <c r="A10786" t="s">
        <v>4</v>
      </c>
      <c r="B10786" s="4" t="s">
        <v>5</v>
      </c>
      <c r="C10786" s="4" t="s">
        <v>9</v>
      </c>
      <c r="D10786" s="4" t="s">
        <v>10</v>
      </c>
      <c r="E10786" s="4" t="s">
        <v>10</v>
      </c>
      <c r="F10786" s="4" t="s">
        <v>7</v>
      </c>
    </row>
    <row r="10787" spans="1:15">
      <c r="A10787" t="n">
        <v>95748</v>
      </c>
      <c r="B10787" s="68" t="n">
        <v>52</v>
      </c>
      <c r="C10787" s="7" t="n">
        <v>0</v>
      </c>
      <c r="D10787" s="7" t="n">
        <v>270</v>
      </c>
      <c r="E10787" s="7" t="n">
        <v>5</v>
      </c>
      <c r="F10787" s="7" t="n">
        <v>0</v>
      </c>
    </row>
    <row r="10788" spans="1:15">
      <c r="A10788" t="s">
        <v>4</v>
      </c>
      <c r="B10788" s="4" t="s">
        <v>5</v>
      </c>
      <c r="C10788" s="4" t="s">
        <v>9</v>
      </c>
    </row>
    <row r="10789" spans="1:15">
      <c r="A10789" t="n">
        <v>95760</v>
      </c>
      <c r="B10789" s="69" t="n">
        <v>54</v>
      </c>
      <c r="C10789" s="7" t="n">
        <v>0</v>
      </c>
    </row>
    <row r="10790" spans="1:15">
      <c r="A10790" t="s">
        <v>4</v>
      </c>
      <c r="B10790" s="4" t="s">
        <v>5</v>
      </c>
      <c r="C10790" s="4" t="s">
        <v>7</v>
      </c>
      <c r="D10790" s="4" t="s">
        <v>7</v>
      </c>
      <c r="E10790" s="4" t="s">
        <v>10</v>
      </c>
      <c r="F10790" s="4" t="s">
        <v>10</v>
      </c>
      <c r="G10790" s="4" t="s">
        <v>10</v>
      </c>
      <c r="H10790" s="4" t="s">
        <v>9</v>
      </c>
    </row>
    <row r="10791" spans="1:15">
      <c r="A10791" t="n">
        <v>95763</v>
      </c>
      <c r="B10791" s="55" t="n">
        <v>45</v>
      </c>
      <c r="C10791" s="7" t="n">
        <v>2</v>
      </c>
      <c r="D10791" s="7" t="n">
        <v>3</v>
      </c>
      <c r="E10791" s="7" t="n">
        <v>13.5</v>
      </c>
      <c r="F10791" s="7" t="n">
        <v>1.48000001907349</v>
      </c>
      <c r="G10791" s="7" t="n">
        <v>21.1200008392334</v>
      </c>
      <c r="H10791" s="7" t="n">
        <v>5000</v>
      </c>
    </row>
    <row r="10792" spans="1:15">
      <c r="A10792" t="s">
        <v>4</v>
      </c>
      <c r="B10792" s="4" t="s">
        <v>5</v>
      </c>
      <c r="C10792" s="4" t="s">
        <v>7</v>
      </c>
      <c r="D10792" s="4" t="s">
        <v>7</v>
      </c>
      <c r="E10792" s="4" t="s">
        <v>10</v>
      </c>
      <c r="F10792" s="4" t="s">
        <v>10</v>
      </c>
      <c r="G10792" s="4" t="s">
        <v>10</v>
      </c>
      <c r="H10792" s="4" t="s">
        <v>9</v>
      </c>
      <c r="I10792" s="4" t="s">
        <v>7</v>
      </c>
    </row>
    <row r="10793" spans="1:15">
      <c r="A10793" t="n">
        <v>95780</v>
      </c>
      <c r="B10793" s="55" t="n">
        <v>45</v>
      </c>
      <c r="C10793" s="7" t="n">
        <v>4</v>
      </c>
      <c r="D10793" s="7" t="n">
        <v>3</v>
      </c>
      <c r="E10793" s="7" t="n">
        <v>8.18000030517578</v>
      </c>
      <c r="F10793" s="7" t="n">
        <v>121.269996643066</v>
      </c>
      <c r="G10793" s="7" t="n">
        <v>0</v>
      </c>
      <c r="H10793" s="7" t="n">
        <v>5000</v>
      </c>
      <c r="I10793" s="7" t="n">
        <v>1</v>
      </c>
    </row>
    <row r="10794" spans="1:15">
      <c r="A10794" t="s">
        <v>4</v>
      </c>
      <c r="B10794" s="4" t="s">
        <v>5</v>
      </c>
      <c r="C10794" s="4" t="s">
        <v>9</v>
      </c>
      <c r="D10794" s="4" t="s">
        <v>9</v>
      </c>
      <c r="E10794" s="4" t="s">
        <v>10</v>
      </c>
      <c r="F10794" s="4" t="s">
        <v>10</v>
      </c>
      <c r="G10794" s="4" t="s">
        <v>10</v>
      </c>
      <c r="H10794" s="4" t="s">
        <v>10</v>
      </c>
      <c r="I10794" s="4" t="s">
        <v>7</v>
      </c>
      <c r="J10794" s="4" t="s">
        <v>9</v>
      </c>
    </row>
    <row r="10795" spans="1:15">
      <c r="A10795" t="n">
        <v>95798</v>
      </c>
      <c r="B10795" s="66" t="n">
        <v>55</v>
      </c>
      <c r="C10795" s="7" t="n">
        <v>0</v>
      </c>
      <c r="D10795" s="7" t="n">
        <v>65533</v>
      </c>
      <c r="E10795" s="7" t="n">
        <v>6.84000015258789</v>
      </c>
      <c r="F10795" s="7" t="n">
        <v>0</v>
      </c>
      <c r="G10795" s="7" t="n">
        <v>22.3600006103516</v>
      </c>
      <c r="H10795" s="7" t="n">
        <v>1.20000004768372</v>
      </c>
      <c r="I10795" s="7" t="n">
        <v>1</v>
      </c>
      <c r="J10795" s="7" t="n">
        <v>0</v>
      </c>
    </row>
    <row r="10796" spans="1:15">
      <c r="A10796" t="s">
        <v>4</v>
      </c>
      <c r="B10796" s="4" t="s">
        <v>5</v>
      </c>
      <c r="C10796" s="4" t="s">
        <v>9</v>
      </c>
      <c r="D10796" s="4" t="s">
        <v>7</v>
      </c>
    </row>
    <row r="10797" spans="1:15">
      <c r="A10797" t="n">
        <v>95822</v>
      </c>
      <c r="B10797" s="67" t="n">
        <v>56</v>
      </c>
      <c r="C10797" s="7" t="n">
        <v>0</v>
      </c>
      <c r="D10797" s="7" t="n">
        <v>0</v>
      </c>
    </row>
    <row r="10798" spans="1:15">
      <c r="A10798" t="s">
        <v>4</v>
      </c>
      <c r="B10798" s="4" t="s">
        <v>5</v>
      </c>
      <c r="C10798" s="4" t="s">
        <v>9</v>
      </c>
      <c r="D10798" s="4" t="s">
        <v>7</v>
      </c>
      <c r="E10798" s="4" t="s">
        <v>7</v>
      </c>
      <c r="F10798" s="4" t="s">
        <v>12</v>
      </c>
    </row>
    <row r="10799" spans="1:15">
      <c r="A10799" t="n">
        <v>95826</v>
      </c>
      <c r="B10799" s="48" t="n">
        <v>47</v>
      </c>
      <c r="C10799" s="7" t="n">
        <v>0</v>
      </c>
      <c r="D10799" s="7" t="n">
        <v>0</v>
      </c>
      <c r="E10799" s="7" t="n">
        <v>0</v>
      </c>
      <c r="F10799" s="7" t="s">
        <v>503</v>
      </c>
    </row>
    <row r="10800" spans="1:15">
      <c r="A10800" t="s">
        <v>4</v>
      </c>
      <c r="B10800" s="4" t="s">
        <v>5</v>
      </c>
      <c r="C10800" s="4" t="s">
        <v>9</v>
      </c>
    </row>
    <row r="10801" spans="1:10">
      <c r="A10801" t="n">
        <v>95844</v>
      </c>
      <c r="B10801" s="26" t="n">
        <v>16</v>
      </c>
      <c r="C10801" s="7" t="n">
        <v>1000</v>
      </c>
    </row>
    <row r="10802" spans="1:10">
      <c r="A10802" t="s">
        <v>4</v>
      </c>
      <c r="B10802" s="4" t="s">
        <v>5</v>
      </c>
      <c r="C10802" s="4" t="s">
        <v>7</v>
      </c>
      <c r="D10802" s="4" t="s">
        <v>9</v>
      </c>
      <c r="E10802" s="4" t="s">
        <v>10</v>
      </c>
    </row>
    <row r="10803" spans="1:10">
      <c r="A10803" t="n">
        <v>95847</v>
      </c>
      <c r="B10803" s="25" t="n">
        <v>58</v>
      </c>
      <c r="C10803" s="7" t="n">
        <v>101</v>
      </c>
      <c r="D10803" s="7" t="n">
        <v>500</v>
      </c>
      <c r="E10803" s="7" t="n">
        <v>1</v>
      </c>
    </row>
    <row r="10804" spans="1:10">
      <c r="A10804" t="s">
        <v>4</v>
      </c>
      <c r="B10804" s="4" t="s">
        <v>5</v>
      </c>
      <c r="C10804" s="4" t="s">
        <v>7</v>
      </c>
      <c r="D10804" s="4" t="s">
        <v>9</v>
      </c>
    </row>
    <row r="10805" spans="1:10">
      <c r="A10805" t="n">
        <v>95855</v>
      </c>
      <c r="B10805" s="25" t="n">
        <v>58</v>
      </c>
      <c r="C10805" s="7" t="n">
        <v>254</v>
      </c>
      <c r="D10805" s="7" t="n">
        <v>0</v>
      </c>
    </row>
    <row r="10806" spans="1:10">
      <c r="A10806" t="s">
        <v>4</v>
      </c>
      <c r="B10806" s="4" t="s">
        <v>5</v>
      </c>
      <c r="C10806" s="4" t="s">
        <v>7</v>
      </c>
      <c r="D10806" s="4" t="s">
        <v>7</v>
      </c>
      <c r="E10806" s="4" t="s">
        <v>10</v>
      </c>
      <c r="F10806" s="4" t="s">
        <v>10</v>
      </c>
      <c r="G10806" s="4" t="s">
        <v>10</v>
      </c>
      <c r="H10806" s="4" t="s">
        <v>9</v>
      </c>
    </row>
    <row r="10807" spans="1:10">
      <c r="A10807" t="n">
        <v>95859</v>
      </c>
      <c r="B10807" s="55" t="n">
        <v>45</v>
      </c>
      <c r="C10807" s="7" t="n">
        <v>2</v>
      </c>
      <c r="D10807" s="7" t="n">
        <v>3</v>
      </c>
      <c r="E10807" s="7" t="n">
        <v>12.8699998855591</v>
      </c>
      <c r="F10807" s="7" t="n">
        <v>1.19000005722046</v>
      </c>
      <c r="G10807" s="7" t="n">
        <v>21.3999996185303</v>
      </c>
      <c r="H10807" s="7" t="n">
        <v>0</v>
      </c>
    </row>
    <row r="10808" spans="1:10">
      <c r="A10808" t="s">
        <v>4</v>
      </c>
      <c r="B10808" s="4" t="s">
        <v>5</v>
      </c>
      <c r="C10808" s="4" t="s">
        <v>7</v>
      </c>
      <c r="D10808" s="4" t="s">
        <v>7</v>
      </c>
      <c r="E10808" s="4" t="s">
        <v>10</v>
      </c>
      <c r="F10808" s="4" t="s">
        <v>10</v>
      </c>
      <c r="G10808" s="4" t="s">
        <v>10</v>
      </c>
      <c r="H10808" s="4" t="s">
        <v>9</v>
      </c>
      <c r="I10808" s="4" t="s">
        <v>7</v>
      </c>
    </row>
    <row r="10809" spans="1:10">
      <c r="A10809" t="n">
        <v>95876</v>
      </c>
      <c r="B10809" s="55" t="n">
        <v>45</v>
      </c>
      <c r="C10809" s="7" t="n">
        <v>4</v>
      </c>
      <c r="D10809" s="7" t="n">
        <v>3</v>
      </c>
      <c r="E10809" s="7" t="n">
        <v>356.899993896484</v>
      </c>
      <c r="F10809" s="7" t="n">
        <v>301.820007324219</v>
      </c>
      <c r="G10809" s="7" t="n">
        <v>0</v>
      </c>
      <c r="H10809" s="7" t="n">
        <v>0</v>
      </c>
      <c r="I10809" s="7" t="n">
        <v>1</v>
      </c>
    </row>
    <row r="10810" spans="1:10">
      <c r="A10810" t="s">
        <v>4</v>
      </c>
      <c r="B10810" s="4" t="s">
        <v>5</v>
      </c>
      <c r="C10810" s="4" t="s">
        <v>7</v>
      </c>
      <c r="D10810" s="4" t="s">
        <v>7</v>
      </c>
      <c r="E10810" s="4" t="s">
        <v>10</v>
      </c>
      <c r="F10810" s="4" t="s">
        <v>9</v>
      </c>
    </row>
    <row r="10811" spans="1:10">
      <c r="A10811" t="n">
        <v>95894</v>
      </c>
      <c r="B10811" s="55" t="n">
        <v>45</v>
      </c>
      <c r="C10811" s="7" t="n">
        <v>5</v>
      </c>
      <c r="D10811" s="7" t="n">
        <v>3</v>
      </c>
      <c r="E10811" s="7" t="n">
        <v>2.59999990463257</v>
      </c>
      <c r="F10811" s="7" t="n">
        <v>0</v>
      </c>
    </row>
    <row r="10812" spans="1:10">
      <c r="A10812" t="s">
        <v>4</v>
      </c>
      <c r="B10812" s="4" t="s">
        <v>5</v>
      </c>
      <c r="C10812" s="4" t="s">
        <v>7</v>
      </c>
      <c r="D10812" s="4" t="s">
        <v>7</v>
      </c>
      <c r="E10812" s="4" t="s">
        <v>10</v>
      </c>
      <c r="F10812" s="4" t="s">
        <v>9</v>
      </c>
    </row>
    <row r="10813" spans="1:10">
      <c r="A10813" t="n">
        <v>95903</v>
      </c>
      <c r="B10813" s="55" t="n">
        <v>45</v>
      </c>
      <c r="C10813" s="7" t="n">
        <v>11</v>
      </c>
      <c r="D10813" s="7" t="n">
        <v>3</v>
      </c>
      <c r="E10813" s="7" t="n">
        <v>40</v>
      </c>
      <c r="F10813" s="7" t="n">
        <v>0</v>
      </c>
    </row>
    <row r="10814" spans="1:10">
      <c r="A10814" t="s">
        <v>4</v>
      </c>
      <c r="B10814" s="4" t="s">
        <v>5</v>
      </c>
      <c r="C10814" s="4" t="s">
        <v>7</v>
      </c>
      <c r="D10814" s="4" t="s">
        <v>7</v>
      </c>
      <c r="E10814" s="4" t="s">
        <v>10</v>
      </c>
      <c r="F10814" s="4" t="s">
        <v>9</v>
      </c>
    </row>
    <row r="10815" spans="1:10">
      <c r="A10815" t="n">
        <v>95912</v>
      </c>
      <c r="B10815" s="55" t="n">
        <v>45</v>
      </c>
      <c r="C10815" s="7" t="n">
        <v>5</v>
      </c>
      <c r="D10815" s="7" t="n">
        <v>3</v>
      </c>
      <c r="E10815" s="7" t="n">
        <v>1.79999995231628</v>
      </c>
      <c r="F10815" s="7" t="n">
        <v>20000</v>
      </c>
    </row>
    <row r="10816" spans="1:10">
      <c r="A10816" t="s">
        <v>4</v>
      </c>
      <c r="B10816" s="4" t="s">
        <v>5</v>
      </c>
      <c r="C10816" s="4" t="s">
        <v>9</v>
      </c>
      <c r="D10816" s="4" t="s">
        <v>9</v>
      </c>
      <c r="E10816" s="4" t="s">
        <v>9</v>
      </c>
    </row>
    <row r="10817" spans="1:9">
      <c r="A10817" t="n">
        <v>95921</v>
      </c>
      <c r="B10817" s="63" t="n">
        <v>61</v>
      </c>
      <c r="C10817" s="7" t="n">
        <v>0</v>
      </c>
      <c r="D10817" s="7" t="n">
        <v>65533</v>
      </c>
      <c r="E10817" s="7" t="n">
        <v>0</v>
      </c>
    </row>
    <row r="10818" spans="1:9">
      <c r="A10818" t="s">
        <v>4</v>
      </c>
      <c r="B10818" s="4" t="s">
        <v>5</v>
      </c>
      <c r="C10818" s="4" t="s">
        <v>9</v>
      </c>
      <c r="D10818" s="4" t="s">
        <v>10</v>
      </c>
      <c r="E10818" s="4" t="s">
        <v>10</v>
      </c>
      <c r="F10818" s="4" t="s">
        <v>10</v>
      </c>
      <c r="G10818" s="4" t="s">
        <v>10</v>
      </c>
    </row>
    <row r="10819" spans="1:9">
      <c r="A10819" t="n">
        <v>95928</v>
      </c>
      <c r="B10819" s="42" t="n">
        <v>46</v>
      </c>
      <c r="C10819" s="7" t="n">
        <v>0</v>
      </c>
      <c r="D10819" s="7" t="n">
        <v>5.05999994277954</v>
      </c>
      <c r="E10819" s="7" t="n">
        <v>0</v>
      </c>
      <c r="F10819" s="7" t="n">
        <v>22.0400009155273</v>
      </c>
      <c r="G10819" s="7" t="n">
        <v>271.700012207031</v>
      </c>
    </row>
    <row r="10820" spans="1:9">
      <c r="A10820" t="s">
        <v>4</v>
      </c>
      <c r="B10820" s="4" t="s">
        <v>5</v>
      </c>
      <c r="C10820" s="4" t="s">
        <v>9</v>
      </c>
      <c r="D10820" s="4" t="s">
        <v>7</v>
      </c>
      <c r="E10820" s="4" t="s">
        <v>12</v>
      </c>
      <c r="F10820" s="4" t="s">
        <v>10</v>
      </c>
      <c r="G10820" s="4" t="s">
        <v>10</v>
      </c>
      <c r="H10820" s="4" t="s">
        <v>10</v>
      </c>
    </row>
    <row r="10821" spans="1:9">
      <c r="A10821" t="n">
        <v>95947</v>
      </c>
      <c r="B10821" s="45" t="n">
        <v>48</v>
      </c>
      <c r="C10821" s="7" t="n">
        <v>0</v>
      </c>
      <c r="D10821" s="7" t="n">
        <v>0</v>
      </c>
      <c r="E10821" s="7" t="s">
        <v>178</v>
      </c>
      <c r="F10821" s="7" t="n">
        <v>-1</v>
      </c>
      <c r="G10821" s="7" t="n">
        <v>1</v>
      </c>
      <c r="H10821" s="7" t="n">
        <v>1.40129846432482e-45</v>
      </c>
    </row>
    <row r="10822" spans="1:9">
      <c r="A10822" t="s">
        <v>4</v>
      </c>
      <c r="B10822" s="4" t="s">
        <v>5</v>
      </c>
      <c r="C10822" s="4" t="s">
        <v>7</v>
      </c>
      <c r="D10822" s="4" t="s">
        <v>9</v>
      </c>
    </row>
    <row r="10823" spans="1:9">
      <c r="A10823" t="n">
        <v>95971</v>
      </c>
      <c r="B10823" s="25" t="n">
        <v>58</v>
      </c>
      <c r="C10823" s="7" t="n">
        <v>255</v>
      </c>
      <c r="D10823" s="7" t="n">
        <v>0</v>
      </c>
    </row>
    <row r="10824" spans="1:9">
      <c r="A10824" t="s">
        <v>4</v>
      </c>
      <c r="B10824" s="4" t="s">
        <v>5</v>
      </c>
      <c r="C10824" s="4" t="s">
        <v>7</v>
      </c>
      <c r="D10824" s="4" t="s">
        <v>9</v>
      </c>
      <c r="E10824" s="4" t="s">
        <v>10</v>
      </c>
      <c r="F10824" s="4" t="s">
        <v>9</v>
      </c>
      <c r="G10824" s="4" t="s">
        <v>11</v>
      </c>
      <c r="H10824" s="4" t="s">
        <v>11</v>
      </c>
      <c r="I10824" s="4" t="s">
        <v>9</v>
      </c>
      <c r="J10824" s="4" t="s">
        <v>9</v>
      </c>
      <c r="K10824" s="4" t="s">
        <v>11</v>
      </c>
      <c r="L10824" s="4" t="s">
        <v>11</v>
      </c>
      <c r="M10824" s="4" t="s">
        <v>11</v>
      </c>
      <c r="N10824" s="4" t="s">
        <v>11</v>
      </c>
      <c r="O10824" s="4" t="s">
        <v>12</v>
      </c>
    </row>
    <row r="10825" spans="1:9">
      <c r="A10825" t="n">
        <v>95975</v>
      </c>
      <c r="B10825" s="9" t="n">
        <v>50</v>
      </c>
      <c r="C10825" s="7" t="n">
        <v>0</v>
      </c>
      <c r="D10825" s="7" t="n">
        <v>13000</v>
      </c>
      <c r="E10825" s="7" t="n">
        <v>1</v>
      </c>
      <c r="F10825" s="7" t="n">
        <v>0</v>
      </c>
      <c r="G10825" s="7" t="n">
        <v>0</v>
      </c>
      <c r="H10825" s="7" t="n">
        <v>0</v>
      </c>
      <c r="I10825" s="7" t="n">
        <v>0</v>
      </c>
      <c r="J10825" s="7" t="n">
        <v>65533</v>
      </c>
      <c r="K10825" s="7" t="n">
        <v>0</v>
      </c>
      <c r="L10825" s="7" t="n">
        <v>0</v>
      </c>
      <c r="M10825" s="7" t="n">
        <v>0</v>
      </c>
      <c r="N10825" s="7" t="n">
        <v>0</v>
      </c>
      <c r="O10825" s="7" t="s">
        <v>13</v>
      </c>
    </row>
    <row r="10826" spans="1:9">
      <c r="A10826" t="s">
        <v>4</v>
      </c>
      <c r="B10826" s="4" t="s">
        <v>5</v>
      </c>
      <c r="C10826" s="4" t="s">
        <v>9</v>
      </c>
    </row>
    <row r="10827" spans="1:9">
      <c r="A10827" t="n">
        <v>96014</v>
      </c>
      <c r="B10827" s="26" t="n">
        <v>16</v>
      </c>
      <c r="C10827" s="7" t="n">
        <v>1200</v>
      </c>
    </row>
    <row r="10828" spans="1:9">
      <c r="A10828" t="s">
        <v>4</v>
      </c>
      <c r="B10828" s="4" t="s">
        <v>5</v>
      </c>
      <c r="C10828" s="4" t="s">
        <v>7</v>
      </c>
      <c r="D10828" s="4" t="s">
        <v>9</v>
      </c>
      <c r="E10828" s="4" t="s">
        <v>10</v>
      </c>
      <c r="F10828" s="4" t="s">
        <v>9</v>
      </c>
      <c r="G10828" s="4" t="s">
        <v>11</v>
      </c>
      <c r="H10828" s="4" t="s">
        <v>11</v>
      </c>
      <c r="I10828" s="4" t="s">
        <v>9</v>
      </c>
      <c r="J10828" s="4" t="s">
        <v>9</v>
      </c>
      <c r="K10828" s="4" t="s">
        <v>11</v>
      </c>
      <c r="L10828" s="4" t="s">
        <v>11</v>
      </c>
      <c r="M10828" s="4" t="s">
        <v>11</v>
      </c>
      <c r="N10828" s="4" t="s">
        <v>11</v>
      </c>
      <c r="O10828" s="4" t="s">
        <v>12</v>
      </c>
    </row>
    <row r="10829" spans="1:9">
      <c r="A10829" t="n">
        <v>96017</v>
      </c>
      <c r="B10829" s="9" t="n">
        <v>50</v>
      </c>
      <c r="C10829" s="7" t="n">
        <v>0</v>
      </c>
      <c r="D10829" s="7" t="n">
        <v>13001</v>
      </c>
      <c r="E10829" s="7" t="n">
        <v>1</v>
      </c>
      <c r="F10829" s="7" t="n">
        <v>0</v>
      </c>
      <c r="G10829" s="7" t="n">
        <v>0</v>
      </c>
      <c r="H10829" s="7" t="n">
        <v>0</v>
      </c>
      <c r="I10829" s="7" t="n">
        <v>0</v>
      </c>
      <c r="J10829" s="7" t="n">
        <v>65533</v>
      </c>
      <c r="K10829" s="7" t="n">
        <v>0</v>
      </c>
      <c r="L10829" s="7" t="n">
        <v>0</v>
      </c>
      <c r="M10829" s="7" t="n">
        <v>0</v>
      </c>
      <c r="N10829" s="7" t="n">
        <v>0</v>
      </c>
      <c r="O10829" s="7" t="s">
        <v>13</v>
      </c>
    </row>
    <row r="10830" spans="1:9">
      <c r="A10830" t="s">
        <v>4</v>
      </c>
      <c r="B10830" s="4" t="s">
        <v>5</v>
      </c>
      <c r="C10830" s="4" t="s">
        <v>7</v>
      </c>
      <c r="D10830" s="4" t="s">
        <v>9</v>
      </c>
      <c r="E10830" s="4" t="s">
        <v>12</v>
      </c>
    </row>
    <row r="10831" spans="1:9">
      <c r="A10831" t="n">
        <v>96056</v>
      </c>
      <c r="B10831" s="30" t="n">
        <v>51</v>
      </c>
      <c r="C10831" s="7" t="n">
        <v>4</v>
      </c>
      <c r="D10831" s="7" t="n">
        <v>7003</v>
      </c>
      <c r="E10831" s="7" t="s">
        <v>558</v>
      </c>
    </row>
    <row r="10832" spans="1:9">
      <c r="A10832" t="s">
        <v>4</v>
      </c>
      <c r="B10832" s="4" t="s">
        <v>5</v>
      </c>
      <c r="C10832" s="4" t="s">
        <v>9</v>
      </c>
    </row>
    <row r="10833" spans="1:15">
      <c r="A10833" t="n">
        <v>96070</v>
      </c>
      <c r="B10833" s="26" t="n">
        <v>16</v>
      </c>
      <c r="C10833" s="7" t="n">
        <v>0</v>
      </c>
    </row>
    <row r="10834" spans="1:15">
      <c r="A10834" t="s">
        <v>4</v>
      </c>
      <c r="B10834" s="4" t="s">
        <v>5</v>
      </c>
      <c r="C10834" s="4" t="s">
        <v>9</v>
      </c>
      <c r="D10834" s="4" t="s">
        <v>7</v>
      </c>
      <c r="E10834" s="4" t="s">
        <v>11</v>
      </c>
      <c r="F10834" s="4" t="s">
        <v>52</v>
      </c>
      <c r="G10834" s="4" t="s">
        <v>7</v>
      </c>
      <c r="H10834" s="4" t="s">
        <v>7</v>
      </c>
      <c r="I10834" s="4" t="s">
        <v>7</v>
      </c>
      <c r="J10834" s="4" t="s">
        <v>11</v>
      </c>
      <c r="K10834" s="4" t="s">
        <v>52</v>
      </c>
      <c r="L10834" s="4" t="s">
        <v>7</v>
      </c>
      <c r="M10834" s="4" t="s">
        <v>7</v>
      </c>
    </row>
    <row r="10835" spans="1:15">
      <c r="A10835" t="n">
        <v>96073</v>
      </c>
      <c r="B10835" s="31" t="n">
        <v>26</v>
      </c>
      <c r="C10835" s="7" t="n">
        <v>7003</v>
      </c>
      <c r="D10835" s="7" t="n">
        <v>17</v>
      </c>
      <c r="E10835" s="7" t="n">
        <v>62027</v>
      </c>
      <c r="F10835" s="7" t="s">
        <v>1040</v>
      </c>
      <c r="G10835" s="7" t="n">
        <v>2</v>
      </c>
      <c r="H10835" s="7" t="n">
        <v>3</v>
      </c>
      <c r="I10835" s="7" t="n">
        <v>17</v>
      </c>
      <c r="J10835" s="7" t="n">
        <v>62028</v>
      </c>
      <c r="K10835" s="7" t="s">
        <v>1041</v>
      </c>
      <c r="L10835" s="7" t="n">
        <v>2</v>
      </c>
      <c r="M10835" s="7" t="n">
        <v>0</v>
      </c>
    </row>
    <row r="10836" spans="1:15">
      <c r="A10836" t="s">
        <v>4</v>
      </c>
      <c r="B10836" s="4" t="s">
        <v>5</v>
      </c>
    </row>
    <row r="10837" spans="1:15">
      <c r="A10837" t="n">
        <v>96154</v>
      </c>
      <c r="B10837" s="32" t="n">
        <v>28</v>
      </c>
    </row>
    <row r="10838" spans="1:15">
      <c r="A10838" t="s">
        <v>4</v>
      </c>
      <c r="B10838" s="4" t="s">
        <v>5</v>
      </c>
      <c r="C10838" s="4" t="s">
        <v>9</v>
      </c>
      <c r="D10838" s="4" t="s">
        <v>7</v>
      </c>
      <c r="E10838" s="4" t="s">
        <v>10</v>
      </c>
      <c r="F10838" s="4" t="s">
        <v>9</v>
      </c>
    </row>
    <row r="10839" spans="1:15">
      <c r="A10839" t="n">
        <v>96155</v>
      </c>
      <c r="B10839" s="47" t="n">
        <v>59</v>
      </c>
      <c r="C10839" s="7" t="n">
        <v>7003</v>
      </c>
      <c r="D10839" s="7" t="n">
        <v>8</v>
      </c>
      <c r="E10839" s="7" t="n">
        <v>0.150000005960464</v>
      </c>
      <c r="F10839" s="7" t="n">
        <v>0</v>
      </c>
    </row>
    <row r="10840" spans="1:15">
      <c r="A10840" t="s">
        <v>4</v>
      </c>
      <c r="B10840" s="4" t="s">
        <v>5</v>
      </c>
      <c r="C10840" s="4" t="s">
        <v>9</v>
      </c>
    </row>
    <row r="10841" spans="1:15">
      <c r="A10841" t="n">
        <v>96165</v>
      </c>
      <c r="B10841" s="26" t="n">
        <v>16</v>
      </c>
      <c r="C10841" s="7" t="n">
        <v>2000</v>
      </c>
    </row>
    <row r="10842" spans="1:15">
      <c r="A10842" t="s">
        <v>4</v>
      </c>
      <c r="B10842" s="4" t="s">
        <v>5</v>
      </c>
      <c r="C10842" s="4" t="s">
        <v>9</v>
      </c>
      <c r="D10842" s="4" t="s">
        <v>7</v>
      </c>
      <c r="E10842" s="4" t="s">
        <v>10</v>
      </c>
      <c r="F10842" s="4" t="s">
        <v>9</v>
      </c>
    </row>
    <row r="10843" spans="1:15">
      <c r="A10843" t="n">
        <v>96168</v>
      </c>
      <c r="B10843" s="47" t="n">
        <v>59</v>
      </c>
      <c r="C10843" s="7" t="n">
        <v>7003</v>
      </c>
      <c r="D10843" s="7" t="n">
        <v>255</v>
      </c>
      <c r="E10843" s="7" t="n">
        <v>0</v>
      </c>
      <c r="F10843" s="7" t="n">
        <v>0</v>
      </c>
    </row>
    <row r="10844" spans="1:15">
      <c r="A10844" t="s">
        <v>4</v>
      </c>
      <c r="B10844" s="4" t="s">
        <v>5</v>
      </c>
      <c r="C10844" s="4" t="s">
        <v>7</v>
      </c>
      <c r="D10844" s="4" t="s">
        <v>9</v>
      </c>
      <c r="E10844" s="4" t="s">
        <v>12</v>
      </c>
      <c r="F10844" s="4" t="s">
        <v>12</v>
      </c>
      <c r="G10844" s="4" t="s">
        <v>12</v>
      </c>
      <c r="H10844" s="4" t="s">
        <v>12</v>
      </c>
    </row>
    <row r="10845" spans="1:15">
      <c r="A10845" t="n">
        <v>96178</v>
      </c>
      <c r="B10845" s="30" t="n">
        <v>51</v>
      </c>
      <c r="C10845" s="7" t="n">
        <v>3</v>
      </c>
      <c r="D10845" s="7" t="n">
        <v>7003</v>
      </c>
      <c r="E10845" s="7" t="s">
        <v>1042</v>
      </c>
      <c r="F10845" s="7" t="s">
        <v>285</v>
      </c>
      <c r="G10845" s="7" t="s">
        <v>245</v>
      </c>
      <c r="H10845" s="7" t="s">
        <v>246</v>
      </c>
    </row>
    <row r="10846" spans="1:15">
      <c r="A10846" t="s">
        <v>4</v>
      </c>
      <c r="B10846" s="4" t="s">
        <v>5</v>
      </c>
      <c r="C10846" s="4" t="s">
        <v>9</v>
      </c>
    </row>
    <row r="10847" spans="1:15">
      <c r="A10847" t="n">
        <v>96191</v>
      </c>
      <c r="B10847" s="26" t="n">
        <v>16</v>
      </c>
      <c r="C10847" s="7" t="n">
        <v>1000</v>
      </c>
    </row>
    <row r="10848" spans="1:15">
      <c r="A10848" t="s">
        <v>4</v>
      </c>
      <c r="B10848" s="4" t="s">
        <v>5</v>
      </c>
      <c r="C10848" s="4" t="s">
        <v>7</v>
      </c>
      <c r="D10848" s="4" t="s">
        <v>9</v>
      </c>
      <c r="E10848" s="4" t="s">
        <v>10</v>
      </c>
    </row>
    <row r="10849" spans="1:13">
      <c r="A10849" t="n">
        <v>96194</v>
      </c>
      <c r="B10849" s="25" t="n">
        <v>58</v>
      </c>
      <c r="C10849" s="7" t="n">
        <v>101</v>
      </c>
      <c r="D10849" s="7" t="n">
        <v>500</v>
      </c>
      <c r="E10849" s="7" t="n">
        <v>1</v>
      </c>
    </row>
    <row r="10850" spans="1:13">
      <c r="A10850" t="s">
        <v>4</v>
      </c>
      <c r="B10850" s="4" t="s">
        <v>5</v>
      </c>
      <c r="C10850" s="4" t="s">
        <v>7</v>
      </c>
      <c r="D10850" s="4" t="s">
        <v>9</v>
      </c>
    </row>
    <row r="10851" spans="1:13">
      <c r="A10851" t="n">
        <v>96202</v>
      </c>
      <c r="B10851" s="25" t="n">
        <v>58</v>
      </c>
      <c r="C10851" s="7" t="n">
        <v>254</v>
      </c>
      <c r="D10851" s="7" t="n">
        <v>0</v>
      </c>
    </row>
    <row r="10852" spans="1:13">
      <c r="A10852" t="s">
        <v>4</v>
      </c>
      <c r="B10852" s="4" t="s">
        <v>5</v>
      </c>
      <c r="C10852" s="4" t="s">
        <v>7</v>
      </c>
      <c r="D10852" s="4" t="s">
        <v>7</v>
      </c>
      <c r="E10852" s="4" t="s">
        <v>10</v>
      </c>
      <c r="F10852" s="4" t="s">
        <v>10</v>
      </c>
      <c r="G10852" s="4" t="s">
        <v>10</v>
      </c>
      <c r="H10852" s="4" t="s">
        <v>9</v>
      </c>
    </row>
    <row r="10853" spans="1:13">
      <c r="A10853" t="n">
        <v>96206</v>
      </c>
      <c r="B10853" s="55" t="n">
        <v>45</v>
      </c>
      <c r="C10853" s="7" t="n">
        <v>2</v>
      </c>
      <c r="D10853" s="7" t="n">
        <v>3</v>
      </c>
      <c r="E10853" s="7" t="n">
        <v>11.9700002670288</v>
      </c>
      <c r="F10853" s="7" t="n">
        <v>1.19000005722046</v>
      </c>
      <c r="G10853" s="7" t="n">
        <v>21.0200004577637</v>
      </c>
      <c r="H10853" s="7" t="n">
        <v>0</v>
      </c>
    </row>
    <row r="10854" spans="1:13">
      <c r="A10854" t="s">
        <v>4</v>
      </c>
      <c r="B10854" s="4" t="s">
        <v>5</v>
      </c>
      <c r="C10854" s="4" t="s">
        <v>7</v>
      </c>
      <c r="D10854" s="4" t="s">
        <v>7</v>
      </c>
      <c r="E10854" s="4" t="s">
        <v>10</v>
      </c>
      <c r="F10854" s="4" t="s">
        <v>10</v>
      </c>
      <c r="G10854" s="4" t="s">
        <v>10</v>
      </c>
      <c r="H10854" s="4" t="s">
        <v>9</v>
      </c>
      <c r="I10854" s="4" t="s">
        <v>7</v>
      </c>
    </row>
    <row r="10855" spans="1:13">
      <c r="A10855" t="n">
        <v>96223</v>
      </c>
      <c r="B10855" s="55" t="n">
        <v>45</v>
      </c>
      <c r="C10855" s="7" t="n">
        <v>4</v>
      </c>
      <c r="D10855" s="7" t="n">
        <v>3</v>
      </c>
      <c r="E10855" s="7" t="n">
        <v>7.07999992370605</v>
      </c>
      <c r="F10855" s="7" t="n">
        <v>117.580001831055</v>
      </c>
      <c r="G10855" s="7" t="n">
        <v>0</v>
      </c>
      <c r="H10855" s="7" t="n">
        <v>0</v>
      </c>
      <c r="I10855" s="7" t="n">
        <v>1</v>
      </c>
    </row>
    <row r="10856" spans="1:13">
      <c r="A10856" t="s">
        <v>4</v>
      </c>
      <c r="B10856" s="4" t="s">
        <v>5</v>
      </c>
      <c r="C10856" s="4" t="s">
        <v>7</v>
      </c>
      <c r="D10856" s="4" t="s">
        <v>7</v>
      </c>
      <c r="E10856" s="4" t="s">
        <v>10</v>
      </c>
      <c r="F10856" s="4" t="s">
        <v>9</v>
      </c>
    </row>
    <row r="10857" spans="1:13">
      <c r="A10857" t="n">
        <v>96241</v>
      </c>
      <c r="B10857" s="55" t="n">
        <v>45</v>
      </c>
      <c r="C10857" s="7" t="n">
        <v>5</v>
      </c>
      <c r="D10857" s="7" t="n">
        <v>3</v>
      </c>
      <c r="E10857" s="7" t="n">
        <v>3.5</v>
      </c>
      <c r="F10857" s="7" t="n">
        <v>0</v>
      </c>
    </row>
    <row r="10858" spans="1:13">
      <c r="A10858" t="s">
        <v>4</v>
      </c>
      <c r="B10858" s="4" t="s">
        <v>5</v>
      </c>
      <c r="C10858" s="4" t="s">
        <v>7</v>
      </c>
      <c r="D10858" s="4" t="s">
        <v>7</v>
      </c>
      <c r="E10858" s="4" t="s">
        <v>10</v>
      </c>
      <c r="F10858" s="4" t="s">
        <v>9</v>
      </c>
    </row>
    <row r="10859" spans="1:13">
      <c r="A10859" t="n">
        <v>96250</v>
      </c>
      <c r="B10859" s="55" t="n">
        <v>45</v>
      </c>
      <c r="C10859" s="7" t="n">
        <v>11</v>
      </c>
      <c r="D10859" s="7" t="n">
        <v>3</v>
      </c>
      <c r="E10859" s="7" t="n">
        <v>40</v>
      </c>
      <c r="F10859" s="7" t="n">
        <v>0</v>
      </c>
    </row>
    <row r="10860" spans="1:13">
      <c r="A10860" t="s">
        <v>4</v>
      </c>
      <c r="B10860" s="4" t="s">
        <v>5</v>
      </c>
      <c r="C10860" s="4" t="s">
        <v>7</v>
      </c>
      <c r="D10860" s="4" t="s">
        <v>7</v>
      </c>
      <c r="E10860" s="4" t="s">
        <v>10</v>
      </c>
      <c r="F10860" s="4" t="s">
        <v>9</v>
      </c>
    </row>
    <row r="10861" spans="1:13">
      <c r="A10861" t="n">
        <v>96259</v>
      </c>
      <c r="B10861" s="55" t="n">
        <v>45</v>
      </c>
      <c r="C10861" s="7" t="n">
        <v>5</v>
      </c>
      <c r="D10861" s="7" t="n">
        <v>3</v>
      </c>
      <c r="E10861" s="7" t="n">
        <v>4.59999990463257</v>
      </c>
      <c r="F10861" s="7" t="n">
        <v>20000</v>
      </c>
    </row>
    <row r="10862" spans="1:13">
      <c r="A10862" t="s">
        <v>4</v>
      </c>
      <c r="B10862" s="4" t="s">
        <v>5</v>
      </c>
      <c r="C10862" s="4" t="s">
        <v>7</v>
      </c>
      <c r="D10862" s="4" t="s">
        <v>9</v>
      </c>
    </row>
    <row r="10863" spans="1:13">
      <c r="A10863" t="n">
        <v>96268</v>
      </c>
      <c r="B10863" s="25" t="n">
        <v>58</v>
      </c>
      <c r="C10863" s="7" t="n">
        <v>255</v>
      </c>
      <c r="D10863" s="7" t="n">
        <v>0</v>
      </c>
    </row>
    <row r="10864" spans="1:13">
      <c r="A10864" t="s">
        <v>4</v>
      </c>
      <c r="B10864" s="4" t="s">
        <v>5</v>
      </c>
      <c r="C10864" s="4" t="s">
        <v>9</v>
      </c>
    </row>
    <row r="10865" spans="1:9">
      <c r="A10865" t="n">
        <v>96272</v>
      </c>
      <c r="B10865" s="26" t="n">
        <v>16</v>
      </c>
      <c r="C10865" s="7" t="n">
        <v>500</v>
      </c>
    </row>
    <row r="10866" spans="1:9">
      <c r="A10866" t="s">
        <v>4</v>
      </c>
      <c r="B10866" s="4" t="s">
        <v>5</v>
      </c>
      <c r="C10866" s="4" t="s">
        <v>7</v>
      </c>
      <c r="D10866" s="4" t="s">
        <v>9</v>
      </c>
      <c r="E10866" s="4" t="s">
        <v>12</v>
      </c>
    </row>
    <row r="10867" spans="1:9">
      <c r="A10867" t="n">
        <v>96275</v>
      </c>
      <c r="B10867" s="30" t="n">
        <v>51</v>
      </c>
      <c r="C10867" s="7" t="n">
        <v>4</v>
      </c>
      <c r="D10867" s="7" t="n">
        <v>7003</v>
      </c>
      <c r="E10867" s="7" t="s">
        <v>558</v>
      </c>
    </row>
    <row r="10868" spans="1:9">
      <c r="A10868" t="s">
        <v>4</v>
      </c>
      <c r="B10868" s="4" t="s">
        <v>5</v>
      </c>
      <c r="C10868" s="4" t="s">
        <v>9</v>
      </c>
    </row>
    <row r="10869" spans="1:9">
      <c r="A10869" t="n">
        <v>96289</v>
      </c>
      <c r="B10869" s="26" t="n">
        <v>16</v>
      </c>
      <c r="C10869" s="7" t="n">
        <v>0</v>
      </c>
    </row>
    <row r="10870" spans="1:9">
      <c r="A10870" t="s">
        <v>4</v>
      </c>
      <c r="B10870" s="4" t="s">
        <v>5</v>
      </c>
      <c r="C10870" s="4" t="s">
        <v>9</v>
      </c>
      <c r="D10870" s="4" t="s">
        <v>7</v>
      </c>
      <c r="E10870" s="4" t="s">
        <v>11</v>
      </c>
      <c r="F10870" s="4" t="s">
        <v>52</v>
      </c>
      <c r="G10870" s="4" t="s">
        <v>7</v>
      </c>
      <c r="H10870" s="4" t="s">
        <v>7</v>
      </c>
    </row>
    <row r="10871" spans="1:9">
      <c r="A10871" t="n">
        <v>96292</v>
      </c>
      <c r="B10871" s="31" t="n">
        <v>26</v>
      </c>
      <c r="C10871" s="7" t="n">
        <v>7003</v>
      </c>
      <c r="D10871" s="7" t="n">
        <v>17</v>
      </c>
      <c r="E10871" s="7" t="n">
        <v>62029</v>
      </c>
      <c r="F10871" s="7" t="s">
        <v>1043</v>
      </c>
      <c r="G10871" s="7" t="n">
        <v>2</v>
      </c>
      <c r="H10871" s="7" t="n">
        <v>0</v>
      </c>
    </row>
    <row r="10872" spans="1:9">
      <c r="A10872" t="s">
        <v>4</v>
      </c>
      <c r="B10872" s="4" t="s">
        <v>5</v>
      </c>
    </row>
    <row r="10873" spans="1:9">
      <c r="A10873" t="n">
        <v>96350</v>
      </c>
      <c r="B10873" s="32" t="n">
        <v>28</v>
      </c>
    </row>
    <row r="10874" spans="1:9">
      <c r="A10874" t="s">
        <v>4</v>
      </c>
      <c r="B10874" s="4" t="s">
        <v>5</v>
      </c>
      <c r="C10874" s="4" t="s">
        <v>7</v>
      </c>
      <c r="D10874" s="4" t="s">
        <v>9</v>
      </c>
      <c r="E10874" s="4" t="s">
        <v>7</v>
      </c>
    </row>
    <row r="10875" spans="1:9">
      <c r="A10875" t="n">
        <v>96351</v>
      </c>
      <c r="B10875" s="13" t="n">
        <v>49</v>
      </c>
      <c r="C10875" s="7" t="n">
        <v>1</v>
      </c>
      <c r="D10875" s="7" t="n">
        <v>3000</v>
      </c>
      <c r="E10875" s="7" t="n">
        <v>0</v>
      </c>
    </row>
    <row r="10876" spans="1:9">
      <c r="A10876" t="s">
        <v>4</v>
      </c>
      <c r="B10876" s="4" t="s">
        <v>5</v>
      </c>
      <c r="C10876" s="4" t="s">
        <v>7</v>
      </c>
      <c r="D10876" s="4" t="s">
        <v>9</v>
      </c>
      <c r="E10876" s="4" t="s">
        <v>10</v>
      </c>
    </row>
    <row r="10877" spans="1:9">
      <c r="A10877" t="n">
        <v>96356</v>
      </c>
      <c r="B10877" s="25" t="n">
        <v>58</v>
      </c>
      <c r="C10877" s="7" t="n">
        <v>0</v>
      </c>
      <c r="D10877" s="7" t="n">
        <v>1000</v>
      </c>
      <c r="E10877" s="7" t="n">
        <v>1</v>
      </c>
    </row>
    <row r="10878" spans="1:9">
      <c r="A10878" t="s">
        <v>4</v>
      </c>
      <c r="B10878" s="4" t="s">
        <v>5</v>
      </c>
      <c r="C10878" s="4" t="s">
        <v>7</v>
      </c>
      <c r="D10878" s="4" t="s">
        <v>9</v>
      </c>
    </row>
    <row r="10879" spans="1:9">
      <c r="A10879" t="n">
        <v>96364</v>
      </c>
      <c r="B10879" s="25" t="n">
        <v>58</v>
      </c>
      <c r="C10879" s="7" t="n">
        <v>255</v>
      </c>
      <c r="D10879" s="7" t="n">
        <v>0</v>
      </c>
    </row>
    <row r="10880" spans="1:9">
      <c r="A10880" t="s">
        <v>4</v>
      </c>
      <c r="B10880" s="4" t="s">
        <v>5</v>
      </c>
      <c r="C10880" s="4" t="s">
        <v>7</v>
      </c>
      <c r="D10880" s="4" t="s">
        <v>7</v>
      </c>
    </row>
    <row r="10881" spans="1:8">
      <c r="A10881" t="n">
        <v>96368</v>
      </c>
      <c r="B10881" s="13" t="n">
        <v>49</v>
      </c>
      <c r="C10881" s="7" t="n">
        <v>2</v>
      </c>
      <c r="D10881" s="7" t="n">
        <v>0</v>
      </c>
    </row>
    <row r="10882" spans="1:8">
      <c r="A10882" t="s">
        <v>4</v>
      </c>
      <c r="B10882" s="4" t="s">
        <v>5</v>
      </c>
      <c r="C10882" s="4" t="s">
        <v>9</v>
      </c>
    </row>
    <row r="10883" spans="1:8">
      <c r="A10883" t="n">
        <v>96371</v>
      </c>
      <c r="B10883" s="26" t="n">
        <v>16</v>
      </c>
      <c r="C10883" s="7" t="n">
        <v>1000</v>
      </c>
    </row>
    <row r="10884" spans="1:8">
      <c r="A10884" t="s">
        <v>4</v>
      </c>
      <c r="B10884" s="4" t="s">
        <v>5</v>
      </c>
      <c r="C10884" s="4" t="s">
        <v>7</v>
      </c>
      <c r="D10884" s="4" t="s">
        <v>7</v>
      </c>
      <c r="E10884" s="4" t="s">
        <v>10</v>
      </c>
      <c r="F10884" s="4" t="s">
        <v>10</v>
      </c>
      <c r="G10884" s="4" t="s">
        <v>10</v>
      </c>
      <c r="H10884" s="4" t="s">
        <v>9</v>
      </c>
    </row>
    <row r="10885" spans="1:8">
      <c r="A10885" t="n">
        <v>96374</v>
      </c>
      <c r="B10885" s="55" t="n">
        <v>45</v>
      </c>
      <c r="C10885" s="7" t="n">
        <v>2</v>
      </c>
      <c r="D10885" s="7" t="n">
        <v>3</v>
      </c>
      <c r="E10885" s="7" t="n">
        <v>5.03000020980835</v>
      </c>
      <c r="F10885" s="7" t="n">
        <v>1.36000001430511</v>
      </c>
      <c r="G10885" s="7" t="n">
        <v>22.0100002288818</v>
      </c>
      <c r="H10885" s="7" t="n">
        <v>0</v>
      </c>
    </row>
    <row r="10886" spans="1:8">
      <c r="A10886" t="s">
        <v>4</v>
      </c>
      <c r="B10886" s="4" t="s">
        <v>5</v>
      </c>
      <c r="C10886" s="4" t="s">
        <v>7</v>
      </c>
      <c r="D10886" s="4" t="s">
        <v>7</v>
      </c>
      <c r="E10886" s="4" t="s">
        <v>10</v>
      </c>
      <c r="F10886" s="4" t="s">
        <v>10</v>
      </c>
      <c r="G10886" s="4" t="s">
        <v>10</v>
      </c>
      <c r="H10886" s="4" t="s">
        <v>9</v>
      </c>
      <c r="I10886" s="4" t="s">
        <v>7</v>
      </c>
    </row>
    <row r="10887" spans="1:8">
      <c r="A10887" t="n">
        <v>96391</v>
      </c>
      <c r="B10887" s="55" t="n">
        <v>45</v>
      </c>
      <c r="C10887" s="7" t="n">
        <v>4</v>
      </c>
      <c r="D10887" s="7" t="n">
        <v>3</v>
      </c>
      <c r="E10887" s="7" t="n">
        <v>0.579999983310699</v>
      </c>
      <c r="F10887" s="7" t="n">
        <v>254.210006713867</v>
      </c>
      <c r="G10887" s="7" t="n">
        <v>0</v>
      </c>
      <c r="H10887" s="7" t="n">
        <v>0</v>
      </c>
      <c r="I10887" s="7" t="n">
        <v>1</v>
      </c>
    </row>
    <row r="10888" spans="1:8">
      <c r="A10888" t="s">
        <v>4</v>
      </c>
      <c r="B10888" s="4" t="s">
        <v>5</v>
      </c>
      <c r="C10888" s="4" t="s">
        <v>7</v>
      </c>
      <c r="D10888" s="4" t="s">
        <v>7</v>
      </c>
      <c r="E10888" s="4" t="s">
        <v>10</v>
      </c>
      <c r="F10888" s="4" t="s">
        <v>9</v>
      </c>
    </row>
    <row r="10889" spans="1:8">
      <c r="A10889" t="n">
        <v>96409</v>
      </c>
      <c r="B10889" s="55" t="n">
        <v>45</v>
      </c>
      <c r="C10889" s="7" t="n">
        <v>5</v>
      </c>
      <c r="D10889" s="7" t="n">
        <v>3</v>
      </c>
      <c r="E10889" s="7" t="n">
        <v>2.09999990463257</v>
      </c>
      <c r="F10889" s="7" t="n">
        <v>0</v>
      </c>
    </row>
    <row r="10890" spans="1:8">
      <c r="A10890" t="s">
        <v>4</v>
      </c>
      <c r="B10890" s="4" t="s">
        <v>5</v>
      </c>
      <c r="C10890" s="4" t="s">
        <v>7</v>
      </c>
      <c r="D10890" s="4" t="s">
        <v>7</v>
      </c>
      <c r="E10890" s="4" t="s">
        <v>10</v>
      </c>
      <c r="F10890" s="4" t="s">
        <v>9</v>
      </c>
    </row>
    <row r="10891" spans="1:8">
      <c r="A10891" t="n">
        <v>96418</v>
      </c>
      <c r="B10891" s="55" t="n">
        <v>45</v>
      </c>
      <c r="C10891" s="7" t="n">
        <v>11</v>
      </c>
      <c r="D10891" s="7" t="n">
        <v>3</v>
      </c>
      <c r="E10891" s="7" t="n">
        <v>40</v>
      </c>
      <c r="F10891" s="7" t="n">
        <v>0</v>
      </c>
    </row>
    <row r="10892" spans="1:8">
      <c r="A10892" t="s">
        <v>4</v>
      </c>
      <c r="B10892" s="4" t="s">
        <v>5</v>
      </c>
      <c r="C10892" s="4" t="s">
        <v>7</v>
      </c>
      <c r="D10892" s="4" t="s">
        <v>7</v>
      </c>
      <c r="E10892" s="4" t="s">
        <v>10</v>
      </c>
      <c r="F10892" s="4" t="s">
        <v>9</v>
      </c>
    </row>
    <row r="10893" spans="1:8">
      <c r="A10893" t="n">
        <v>96427</v>
      </c>
      <c r="B10893" s="55" t="n">
        <v>45</v>
      </c>
      <c r="C10893" s="7" t="n">
        <v>5</v>
      </c>
      <c r="D10893" s="7" t="n">
        <v>3</v>
      </c>
      <c r="E10893" s="7" t="n">
        <v>2.29999995231628</v>
      </c>
      <c r="F10893" s="7" t="n">
        <v>1500</v>
      </c>
    </row>
    <row r="10894" spans="1:8">
      <c r="A10894" t="s">
        <v>4</v>
      </c>
      <c r="B10894" s="4" t="s">
        <v>5</v>
      </c>
      <c r="C10894" s="4" t="s">
        <v>7</v>
      </c>
      <c r="D10894" s="4" t="s">
        <v>9</v>
      </c>
      <c r="E10894" s="4" t="s">
        <v>12</v>
      </c>
      <c r="F10894" s="4" t="s">
        <v>12</v>
      </c>
      <c r="G10894" s="4" t="s">
        <v>12</v>
      </c>
      <c r="H10894" s="4" t="s">
        <v>12</v>
      </c>
    </row>
    <row r="10895" spans="1:8">
      <c r="A10895" t="n">
        <v>96436</v>
      </c>
      <c r="B10895" s="30" t="n">
        <v>51</v>
      </c>
      <c r="C10895" s="7" t="n">
        <v>3</v>
      </c>
      <c r="D10895" s="7" t="n">
        <v>0</v>
      </c>
      <c r="E10895" s="7" t="s">
        <v>343</v>
      </c>
      <c r="F10895" s="7" t="s">
        <v>246</v>
      </c>
      <c r="G10895" s="7" t="s">
        <v>245</v>
      </c>
      <c r="H10895" s="7" t="s">
        <v>246</v>
      </c>
    </row>
    <row r="10896" spans="1:8">
      <c r="A10896" t="s">
        <v>4</v>
      </c>
      <c r="B10896" s="4" t="s">
        <v>5</v>
      </c>
      <c r="C10896" s="4" t="s">
        <v>9</v>
      </c>
      <c r="D10896" s="4" t="s">
        <v>7</v>
      </c>
      <c r="E10896" s="4" t="s">
        <v>12</v>
      </c>
      <c r="F10896" s="4" t="s">
        <v>10</v>
      </c>
      <c r="G10896" s="4" t="s">
        <v>10</v>
      </c>
      <c r="H10896" s="4" t="s">
        <v>10</v>
      </c>
    </row>
    <row r="10897" spans="1:9">
      <c r="A10897" t="n">
        <v>96449</v>
      </c>
      <c r="B10897" s="45" t="n">
        <v>48</v>
      </c>
      <c r="C10897" s="7" t="n">
        <v>0</v>
      </c>
      <c r="D10897" s="7" t="n">
        <v>0</v>
      </c>
      <c r="E10897" s="7" t="s">
        <v>228</v>
      </c>
      <c r="F10897" s="7" t="n">
        <v>0</v>
      </c>
      <c r="G10897" s="7" t="n">
        <v>1</v>
      </c>
      <c r="H10897" s="7" t="n">
        <v>0</v>
      </c>
    </row>
    <row r="10898" spans="1:9">
      <c r="A10898" t="s">
        <v>4</v>
      </c>
      <c r="B10898" s="4" t="s">
        <v>5</v>
      </c>
      <c r="C10898" s="4" t="s">
        <v>7</v>
      </c>
      <c r="D10898" s="4" t="s">
        <v>9</v>
      </c>
      <c r="E10898" s="4" t="s">
        <v>11</v>
      </c>
      <c r="F10898" s="4" t="s">
        <v>9</v>
      </c>
      <c r="G10898" s="4" t="s">
        <v>11</v>
      </c>
      <c r="H10898" s="4" t="s">
        <v>7</v>
      </c>
    </row>
    <row r="10899" spans="1:9">
      <c r="A10899" t="n">
        <v>96474</v>
      </c>
      <c r="B10899" s="13" t="n">
        <v>49</v>
      </c>
      <c r="C10899" s="7" t="n">
        <v>0</v>
      </c>
      <c r="D10899" s="7" t="n">
        <v>305</v>
      </c>
      <c r="E10899" s="7" t="n">
        <v>1065353216</v>
      </c>
      <c r="F10899" s="7" t="n">
        <v>0</v>
      </c>
      <c r="G10899" s="7" t="n">
        <v>0</v>
      </c>
      <c r="H10899" s="7" t="n">
        <v>0</v>
      </c>
    </row>
    <row r="10900" spans="1:9">
      <c r="A10900" t="s">
        <v>4</v>
      </c>
      <c r="B10900" s="4" t="s">
        <v>5</v>
      </c>
      <c r="C10900" s="4" t="s">
        <v>7</v>
      </c>
      <c r="D10900" s="4" t="s">
        <v>9</v>
      </c>
      <c r="E10900" s="4" t="s">
        <v>10</v>
      </c>
    </row>
    <row r="10901" spans="1:9">
      <c r="A10901" t="n">
        <v>96489</v>
      </c>
      <c r="B10901" s="25" t="n">
        <v>58</v>
      </c>
      <c r="C10901" s="7" t="n">
        <v>100</v>
      </c>
      <c r="D10901" s="7" t="n">
        <v>1000</v>
      </c>
      <c r="E10901" s="7" t="n">
        <v>1</v>
      </c>
    </row>
    <row r="10902" spans="1:9">
      <c r="A10902" t="s">
        <v>4</v>
      </c>
      <c r="B10902" s="4" t="s">
        <v>5</v>
      </c>
      <c r="C10902" s="4" t="s">
        <v>7</v>
      </c>
      <c r="D10902" s="4" t="s">
        <v>9</v>
      </c>
    </row>
    <row r="10903" spans="1:9">
      <c r="A10903" t="n">
        <v>96497</v>
      </c>
      <c r="B10903" s="25" t="n">
        <v>58</v>
      </c>
      <c r="C10903" s="7" t="n">
        <v>255</v>
      </c>
      <c r="D10903" s="7" t="n">
        <v>0</v>
      </c>
    </row>
    <row r="10904" spans="1:9">
      <c r="A10904" t="s">
        <v>4</v>
      </c>
      <c r="B10904" s="4" t="s">
        <v>5</v>
      </c>
      <c r="C10904" s="4" t="s">
        <v>7</v>
      </c>
      <c r="D10904" s="4" t="s">
        <v>9</v>
      </c>
    </row>
    <row r="10905" spans="1:9">
      <c r="A10905" t="n">
        <v>96501</v>
      </c>
      <c r="B10905" s="55" t="n">
        <v>45</v>
      </c>
      <c r="C10905" s="7" t="n">
        <v>7</v>
      </c>
      <c r="D10905" s="7" t="n">
        <v>255</v>
      </c>
    </row>
    <row r="10906" spans="1:9">
      <c r="A10906" t="s">
        <v>4</v>
      </c>
      <c r="B10906" s="4" t="s">
        <v>5</v>
      </c>
      <c r="C10906" s="4" t="s">
        <v>7</v>
      </c>
      <c r="D10906" s="4" t="s">
        <v>9</v>
      </c>
      <c r="E10906" s="4" t="s">
        <v>12</v>
      </c>
    </row>
    <row r="10907" spans="1:9">
      <c r="A10907" t="n">
        <v>96505</v>
      </c>
      <c r="B10907" s="30" t="n">
        <v>51</v>
      </c>
      <c r="C10907" s="7" t="n">
        <v>4</v>
      </c>
      <c r="D10907" s="7" t="n">
        <v>0</v>
      </c>
      <c r="E10907" s="7" t="s">
        <v>90</v>
      </c>
    </row>
    <row r="10908" spans="1:9">
      <c r="A10908" t="s">
        <v>4</v>
      </c>
      <c r="B10908" s="4" t="s">
        <v>5</v>
      </c>
      <c r="C10908" s="4" t="s">
        <v>9</v>
      </c>
    </row>
    <row r="10909" spans="1:9">
      <c r="A10909" t="n">
        <v>96520</v>
      </c>
      <c r="B10909" s="26" t="n">
        <v>16</v>
      </c>
      <c r="C10909" s="7" t="n">
        <v>0</v>
      </c>
    </row>
    <row r="10910" spans="1:9">
      <c r="A10910" t="s">
        <v>4</v>
      </c>
      <c r="B10910" s="4" t="s">
        <v>5</v>
      </c>
      <c r="C10910" s="4" t="s">
        <v>9</v>
      </c>
      <c r="D10910" s="4" t="s">
        <v>7</v>
      </c>
      <c r="E10910" s="4" t="s">
        <v>11</v>
      </c>
      <c r="F10910" s="4" t="s">
        <v>52</v>
      </c>
      <c r="G10910" s="4" t="s">
        <v>7</v>
      </c>
      <c r="H10910" s="4" t="s">
        <v>7</v>
      </c>
      <c r="I10910" s="4" t="s">
        <v>7</v>
      </c>
      <c r="J10910" s="4" t="s">
        <v>11</v>
      </c>
      <c r="K10910" s="4" t="s">
        <v>52</v>
      </c>
      <c r="L10910" s="4" t="s">
        <v>7</v>
      </c>
      <c r="M10910" s="4" t="s">
        <v>7</v>
      </c>
    </row>
    <row r="10911" spans="1:9">
      <c r="A10911" t="n">
        <v>96523</v>
      </c>
      <c r="B10911" s="31" t="n">
        <v>26</v>
      </c>
      <c r="C10911" s="7" t="n">
        <v>0</v>
      </c>
      <c r="D10911" s="7" t="n">
        <v>17</v>
      </c>
      <c r="E10911" s="7" t="n">
        <v>62030</v>
      </c>
      <c r="F10911" s="7" t="s">
        <v>1044</v>
      </c>
      <c r="G10911" s="7" t="n">
        <v>2</v>
      </c>
      <c r="H10911" s="7" t="n">
        <v>3</v>
      </c>
      <c r="I10911" s="7" t="n">
        <v>17</v>
      </c>
      <c r="J10911" s="7" t="n">
        <v>62031</v>
      </c>
      <c r="K10911" s="7" t="s">
        <v>1045</v>
      </c>
      <c r="L10911" s="7" t="n">
        <v>2</v>
      </c>
      <c r="M10911" s="7" t="n">
        <v>0</v>
      </c>
    </row>
    <row r="10912" spans="1:9">
      <c r="A10912" t="s">
        <v>4</v>
      </c>
      <c r="B10912" s="4" t="s">
        <v>5</v>
      </c>
    </row>
    <row r="10913" spans="1:13">
      <c r="A10913" t="n">
        <v>96650</v>
      </c>
      <c r="B10913" s="32" t="n">
        <v>28</v>
      </c>
    </row>
    <row r="10914" spans="1:13">
      <c r="A10914" t="s">
        <v>4</v>
      </c>
      <c r="B10914" s="4" t="s">
        <v>5</v>
      </c>
      <c r="C10914" s="4" t="s">
        <v>9</v>
      </c>
      <c r="D10914" s="4" t="s">
        <v>7</v>
      </c>
      <c r="E10914" s="4" t="s">
        <v>10</v>
      </c>
      <c r="F10914" s="4" t="s">
        <v>9</v>
      </c>
    </row>
    <row r="10915" spans="1:13">
      <c r="A10915" t="n">
        <v>96651</v>
      </c>
      <c r="B10915" s="47" t="n">
        <v>59</v>
      </c>
      <c r="C10915" s="7" t="n">
        <v>0</v>
      </c>
      <c r="D10915" s="7" t="n">
        <v>8</v>
      </c>
      <c r="E10915" s="7" t="n">
        <v>0.150000005960464</v>
      </c>
      <c r="F10915" s="7" t="n">
        <v>0</v>
      </c>
    </row>
    <row r="10916" spans="1:13">
      <c r="A10916" t="s">
        <v>4</v>
      </c>
      <c r="B10916" s="4" t="s">
        <v>5</v>
      </c>
      <c r="C10916" s="4" t="s">
        <v>9</v>
      </c>
    </row>
    <row r="10917" spans="1:13">
      <c r="A10917" t="n">
        <v>96661</v>
      </c>
      <c r="B10917" s="26" t="n">
        <v>16</v>
      </c>
      <c r="C10917" s="7" t="n">
        <v>2000</v>
      </c>
    </row>
    <row r="10918" spans="1:13">
      <c r="A10918" t="s">
        <v>4</v>
      </c>
      <c r="B10918" s="4" t="s">
        <v>5</v>
      </c>
      <c r="C10918" s="4" t="s">
        <v>9</v>
      </c>
      <c r="D10918" s="4" t="s">
        <v>7</v>
      </c>
      <c r="E10918" s="4" t="s">
        <v>10</v>
      </c>
      <c r="F10918" s="4" t="s">
        <v>9</v>
      </c>
    </row>
    <row r="10919" spans="1:13">
      <c r="A10919" t="n">
        <v>96664</v>
      </c>
      <c r="B10919" s="47" t="n">
        <v>59</v>
      </c>
      <c r="C10919" s="7" t="n">
        <v>0</v>
      </c>
      <c r="D10919" s="7" t="n">
        <v>255</v>
      </c>
      <c r="E10919" s="7" t="n">
        <v>0</v>
      </c>
      <c r="F10919" s="7" t="n">
        <v>0</v>
      </c>
    </row>
    <row r="10920" spans="1:13">
      <c r="A10920" t="s">
        <v>4</v>
      </c>
      <c r="B10920" s="4" t="s">
        <v>5</v>
      </c>
      <c r="C10920" s="4" t="s">
        <v>7</v>
      </c>
      <c r="D10920" s="4" t="s">
        <v>9</v>
      </c>
      <c r="E10920" s="4" t="s">
        <v>12</v>
      </c>
      <c r="F10920" s="4" t="s">
        <v>12</v>
      </c>
      <c r="G10920" s="4" t="s">
        <v>12</v>
      </c>
      <c r="H10920" s="4" t="s">
        <v>12</v>
      </c>
    </row>
    <row r="10921" spans="1:13">
      <c r="A10921" t="n">
        <v>96674</v>
      </c>
      <c r="B10921" s="30" t="n">
        <v>51</v>
      </c>
      <c r="C10921" s="7" t="n">
        <v>3</v>
      </c>
      <c r="D10921" s="7" t="n">
        <v>0</v>
      </c>
      <c r="E10921" s="7" t="s">
        <v>683</v>
      </c>
      <c r="F10921" s="7" t="s">
        <v>246</v>
      </c>
      <c r="G10921" s="7" t="s">
        <v>245</v>
      </c>
      <c r="H10921" s="7" t="s">
        <v>246</v>
      </c>
    </row>
    <row r="10922" spans="1:13">
      <c r="A10922" t="s">
        <v>4</v>
      </c>
      <c r="B10922" s="4" t="s">
        <v>5</v>
      </c>
      <c r="C10922" s="4" t="s">
        <v>7</v>
      </c>
      <c r="D10922" s="4" t="s">
        <v>7</v>
      </c>
      <c r="E10922" s="4" t="s">
        <v>10</v>
      </c>
      <c r="F10922" s="4" t="s">
        <v>10</v>
      </c>
      <c r="G10922" s="4" t="s">
        <v>10</v>
      </c>
      <c r="H10922" s="4" t="s">
        <v>9</v>
      </c>
    </row>
    <row r="10923" spans="1:13">
      <c r="A10923" t="n">
        <v>96688</v>
      </c>
      <c r="B10923" s="55" t="n">
        <v>45</v>
      </c>
      <c r="C10923" s="7" t="n">
        <v>2</v>
      </c>
      <c r="D10923" s="7" t="n">
        <v>3</v>
      </c>
      <c r="E10923" s="7" t="n">
        <v>5.46999979019165</v>
      </c>
      <c r="F10923" s="7" t="n">
        <v>1.37999999523163</v>
      </c>
      <c r="G10923" s="7" t="n">
        <v>21.9300003051758</v>
      </c>
      <c r="H10923" s="7" t="n">
        <v>1200</v>
      </c>
    </row>
    <row r="10924" spans="1:13">
      <c r="A10924" t="s">
        <v>4</v>
      </c>
      <c r="B10924" s="4" t="s">
        <v>5</v>
      </c>
      <c r="C10924" s="4" t="s">
        <v>7</v>
      </c>
      <c r="D10924" s="4" t="s">
        <v>7</v>
      </c>
      <c r="E10924" s="4" t="s">
        <v>10</v>
      </c>
      <c r="F10924" s="4" t="s">
        <v>10</v>
      </c>
      <c r="G10924" s="4" t="s">
        <v>10</v>
      </c>
      <c r="H10924" s="4" t="s">
        <v>9</v>
      </c>
      <c r="I10924" s="4" t="s">
        <v>7</v>
      </c>
    </row>
    <row r="10925" spans="1:13">
      <c r="A10925" t="n">
        <v>96705</v>
      </c>
      <c r="B10925" s="55" t="n">
        <v>45</v>
      </c>
      <c r="C10925" s="7" t="n">
        <v>4</v>
      </c>
      <c r="D10925" s="7" t="n">
        <v>3</v>
      </c>
      <c r="E10925" s="7" t="n">
        <v>0.899999976158142</v>
      </c>
      <c r="F10925" s="7" t="n">
        <v>294.450012207031</v>
      </c>
      <c r="G10925" s="7" t="n">
        <v>0</v>
      </c>
      <c r="H10925" s="7" t="n">
        <v>1200</v>
      </c>
      <c r="I10925" s="7" t="n">
        <v>0</v>
      </c>
    </row>
    <row r="10926" spans="1:13">
      <c r="A10926" t="s">
        <v>4</v>
      </c>
      <c r="B10926" s="4" t="s">
        <v>5</v>
      </c>
      <c r="C10926" s="4" t="s">
        <v>9</v>
      </c>
      <c r="D10926" s="4" t="s">
        <v>10</v>
      </c>
      <c r="E10926" s="4" t="s">
        <v>10</v>
      </c>
      <c r="F10926" s="4" t="s">
        <v>10</v>
      </c>
      <c r="G10926" s="4" t="s">
        <v>9</v>
      </c>
      <c r="H10926" s="4" t="s">
        <v>9</v>
      </c>
    </row>
    <row r="10927" spans="1:13">
      <c r="A10927" t="n">
        <v>96723</v>
      </c>
      <c r="B10927" s="65" t="n">
        <v>60</v>
      </c>
      <c r="C10927" s="7" t="n">
        <v>0</v>
      </c>
      <c r="D10927" s="7" t="n">
        <v>30</v>
      </c>
      <c r="E10927" s="7" t="n">
        <v>0</v>
      </c>
      <c r="F10927" s="7" t="n">
        <v>0</v>
      </c>
      <c r="G10927" s="7" t="n">
        <v>800</v>
      </c>
      <c r="H10927" s="7" t="n">
        <v>0</v>
      </c>
    </row>
    <row r="10928" spans="1:13">
      <c r="A10928" t="s">
        <v>4</v>
      </c>
      <c r="B10928" s="4" t="s">
        <v>5</v>
      </c>
      <c r="C10928" s="4" t="s">
        <v>9</v>
      </c>
    </row>
    <row r="10929" spans="1:9">
      <c r="A10929" t="n">
        <v>96742</v>
      </c>
      <c r="B10929" s="26" t="n">
        <v>16</v>
      </c>
      <c r="C10929" s="7" t="n">
        <v>300</v>
      </c>
    </row>
    <row r="10930" spans="1:9">
      <c r="A10930" t="s">
        <v>4</v>
      </c>
      <c r="B10930" s="4" t="s">
        <v>5</v>
      </c>
      <c r="C10930" s="4" t="s">
        <v>7</v>
      </c>
      <c r="D10930" s="4" t="s">
        <v>9</v>
      </c>
    </row>
    <row r="10931" spans="1:9">
      <c r="A10931" t="n">
        <v>96745</v>
      </c>
      <c r="B10931" s="55" t="n">
        <v>45</v>
      </c>
      <c r="C10931" s="7" t="n">
        <v>7</v>
      </c>
      <c r="D10931" s="7" t="n">
        <v>255</v>
      </c>
    </row>
    <row r="10932" spans="1:9">
      <c r="A10932" t="s">
        <v>4</v>
      </c>
      <c r="B10932" s="4" t="s">
        <v>5</v>
      </c>
      <c r="C10932" s="4" t="s">
        <v>7</v>
      </c>
      <c r="D10932" s="4" t="s">
        <v>9</v>
      </c>
      <c r="E10932" s="4" t="s">
        <v>12</v>
      </c>
    </row>
    <row r="10933" spans="1:9">
      <c r="A10933" t="n">
        <v>96749</v>
      </c>
      <c r="B10933" s="30" t="n">
        <v>51</v>
      </c>
      <c r="C10933" s="7" t="n">
        <v>4</v>
      </c>
      <c r="D10933" s="7" t="n">
        <v>0</v>
      </c>
      <c r="E10933" s="7" t="s">
        <v>684</v>
      </c>
    </row>
    <row r="10934" spans="1:9">
      <c r="A10934" t="s">
        <v>4</v>
      </c>
      <c r="B10934" s="4" t="s">
        <v>5</v>
      </c>
      <c r="C10934" s="4" t="s">
        <v>9</v>
      </c>
    </row>
    <row r="10935" spans="1:9">
      <c r="A10935" t="n">
        <v>96763</v>
      </c>
      <c r="B10935" s="26" t="n">
        <v>16</v>
      </c>
      <c r="C10935" s="7" t="n">
        <v>0</v>
      </c>
    </row>
    <row r="10936" spans="1:9">
      <c r="A10936" t="s">
        <v>4</v>
      </c>
      <c r="B10936" s="4" t="s">
        <v>5</v>
      </c>
      <c r="C10936" s="4" t="s">
        <v>9</v>
      </c>
      <c r="D10936" s="4" t="s">
        <v>7</v>
      </c>
      <c r="E10936" s="4" t="s">
        <v>11</v>
      </c>
      <c r="F10936" s="4" t="s">
        <v>52</v>
      </c>
      <c r="G10936" s="4" t="s">
        <v>7</v>
      </c>
      <c r="H10936" s="4" t="s">
        <v>7</v>
      </c>
    </row>
    <row r="10937" spans="1:9">
      <c r="A10937" t="n">
        <v>96766</v>
      </c>
      <c r="B10937" s="31" t="n">
        <v>26</v>
      </c>
      <c r="C10937" s="7" t="n">
        <v>0</v>
      </c>
      <c r="D10937" s="7" t="n">
        <v>17</v>
      </c>
      <c r="E10937" s="7" t="n">
        <v>62032</v>
      </c>
      <c r="F10937" s="7" t="s">
        <v>1046</v>
      </c>
      <c r="G10937" s="7" t="n">
        <v>2</v>
      </c>
      <c r="H10937" s="7" t="n">
        <v>0</v>
      </c>
    </row>
    <row r="10938" spans="1:9">
      <c r="A10938" t="s">
        <v>4</v>
      </c>
      <c r="B10938" s="4" t="s">
        <v>5</v>
      </c>
    </row>
    <row r="10939" spans="1:9">
      <c r="A10939" t="n">
        <v>96840</v>
      </c>
      <c r="B10939" s="32" t="n">
        <v>28</v>
      </c>
    </row>
    <row r="10940" spans="1:9">
      <c r="A10940" t="s">
        <v>4</v>
      </c>
      <c r="B10940" s="4" t="s">
        <v>5</v>
      </c>
      <c r="C10940" s="4" t="s">
        <v>7</v>
      </c>
      <c r="D10940" s="4" t="s">
        <v>9</v>
      </c>
      <c r="E10940" s="4" t="s">
        <v>11</v>
      </c>
      <c r="F10940" s="4" t="s">
        <v>9</v>
      </c>
    </row>
    <row r="10941" spans="1:9">
      <c r="A10941" t="n">
        <v>96841</v>
      </c>
      <c r="B10941" s="9" t="n">
        <v>50</v>
      </c>
      <c r="C10941" s="7" t="n">
        <v>3</v>
      </c>
      <c r="D10941" s="7" t="n">
        <v>5043</v>
      </c>
      <c r="E10941" s="7" t="n">
        <v>1036831949</v>
      </c>
      <c r="F10941" s="7" t="n">
        <v>500</v>
      </c>
    </row>
    <row r="10942" spans="1:9">
      <c r="A10942" t="s">
        <v>4</v>
      </c>
      <c r="B10942" s="4" t="s">
        <v>5</v>
      </c>
      <c r="C10942" s="4" t="s">
        <v>7</v>
      </c>
      <c r="D10942" s="4" t="s">
        <v>10</v>
      </c>
      <c r="E10942" s="4" t="s">
        <v>9</v>
      </c>
      <c r="F10942" s="4" t="s">
        <v>7</v>
      </c>
    </row>
    <row r="10943" spans="1:9">
      <c r="A10943" t="n">
        <v>96851</v>
      </c>
      <c r="B10943" s="13" t="n">
        <v>49</v>
      </c>
      <c r="C10943" s="7" t="n">
        <v>3</v>
      </c>
      <c r="D10943" s="7" t="n">
        <v>0.699999988079071</v>
      </c>
      <c r="E10943" s="7" t="n">
        <v>500</v>
      </c>
      <c r="F10943" s="7" t="n">
        <v>0</v>
      </c>
    </row>
    <row r="10944" spans="1:9">
      <c r="A10944" t="s">
        <v>4</v>
      </c>
      <c r="B10944" s="4" t="s">
        <v>5</v>
      </c>
      <c r="C10944" s="4" t="s">
        <v>7</v>
      </c>
      <c r="D10944" s="4" t="s">
        <v>7</v>
      </c>
      <c r="E10944" s="4" t="s">
        <v>7</v>
      </c>
      <c r="F10944" s="4" t="s">
        <v>10</v>
      </c>
      <c r="G10944" s="4" t="s">
        <v>10</v>
      </c>
      <c r="H10944" s="4" t="s">
        <v>10</v>
      </c>
      <c r="I10944" s="4" t="s">
        <v>10</v>
      </c>
      <c r="J10944" s="4" t="s">
        <v>10</v>
      </c>
    </row>
    <row r="10945" spans="1:10">
      <c r="A10945" t="n">
        <v>96860</v>
      </c>
      <c r="B10945" s="52" t="n">
        <v>76</v>
      </c>
      <c r="C10945" s="7" t="n">
        <v>1</v>
      </c>
      <c r="D10945" s="7" t="n">
        <v>3</v>
      </c>
      <c r="E10945" s="7" t="n">
        <v>0</v>
      </c>
      <c r="F10945" s="7" t="n">
        <v>1</v>
      </c>
      <c r="G10945" s="7" t="n">
        <v>1</v>
      </c>
      <c r="H10945" s="7" t="n">
        <v>1</v>
      </c>
      <c r="I10945" s="7" t="n">
        <v>1</v>
      </c>
      <c r="J10945" s="7" t="n">
        <v>1000</v>
      </c>
    </row>
    <row r="10946" spans="1:10">
      <c r="A10946" t="s">
        <v>4</v>
      </c>
      <c r="B10946" s="4" t="s">
        <v>5</v>
      </c>
      <c r="C10946" s="4" t="s">
        <v>7</v>
      </c>
      <c r="D10946" s="4" t="s">
        <v>7</v>
      </c>
    </row>
    <row r="10947" spans="1:10">
      <c r="A10947" t="n">
        <v>96884</v>
      </c>
      <c r="B10947" s="58" t="n">
        <v>77</v>
      </c>
      <c r="C10947" s="7" t="n">
        <v>1</v>
      </c>
      <c r="D10947" s="7" t="n">
        <v>3</v>
      </c>
    </row>
    <row r="10948" spans="1:10">
      <c r="A10948" t="s">
        <v>4</v>
      </c>
      <c r="B10948" s="4" t="s">
        <v>5</v>
      </c>
      <c r="C10948" s="4" t="s">
        <v>9</v>
      </c>
    </row>
    <row r="10949" spans="1:10">
      <c r="A10949" t="n">
        <v>96887</v>
      </c>
      <c r="B10949" s="26" t="n">
        <v>16</v>
      </c>
      <c r="C10949" s="7" t="n">
        <v>1000</v>
      </c>
    </row>
    <row r="10950" spans="1:10">
      <c r="A10950" t="s">
        <v>4</v>
      </c>
      <c r="B10950" s="4" t="s">
        <v>5</v>
      </c>
      <c r="C10950" s="4" t="s">
        <v>7</v>
      </c>
      <c r="D10950" s="4" t="s">
        <v>7</v>
      </c>
      <c r="E10950" s="4" t="s">
        <v>7</v>
      </c>
      <c r="F10950" s="4" t="s">
        <v>10</v>
      </c>
      <c r="G10950" s="4" t="s">
        <v>10</v>
      </c>
      <c r="H10950" s="4" t="s">
        <v>10</v>
      </c>
      <c r="I10950" s="4" t="s">
        <v>10</v>
      </c>
      <c r="J10950" s="4" t="s">
        <v>10</v>
      </c>
    </row>
    <row r="10951" spans="1:10">
      <c r="A10951" t="n">
        <v>96890</v>
      </c>
      <c r="B10951" s="52" t="n">
        <v>76</v>
      </c>
      <c r="C10951" s="7" t="n">
        <v>2</v>
      </c>
      <c r="D10951" s="7" t="n">
        <v>3</v>
      </c>
      <c r="E10951" s="7" t="n">
        <v>0</v>
      </c>
      <c r="F10951" s="7" t="n">
        <v>1</v>
      </c>
      <c r="G10951" s="7" t="n">
        <v>1</v>
      </c>
      <c r="H10951" s="7" t="n">
        <v>1</v>
      </c>
      <c r="I10951" s="7" t="n">
        <v>1</v>
      </c>
      <c r="J10951" s="7" t="n">
        <v>1000</v>
      </c>
    </row>
    <row r="10952" spans="1:10">
      <c r="A10952" t="s">
        <v>4</v>
      </c>
      <c r="B10952" s="4" t="s">
        <v>5</v>
      </c>
      <c r="C10952" s="4" t="s">
        <v>7</v>
      </c>
      <c r="D10952" s="4" t="s">
        <v>7</v>
      </c>
    </row>
    <row r="10953" spans="1:10">
      <c r="A10953" t="n">
        <v>96914</v>
      </c>
      <c r="B10953" s="58" t="n">
        <v>77</v>
      </c>
      <c r="C10953" s="7" t="n">
        <v>2</v>
      </c>
      <c r="D10953" s="7" t="n">
        <v>3</v>
      </c>
    </row>
    <row r="10954" spans="1:10">
      <c r="A10954" t="s">
        <v>4</v>
      </c>
      <c r="B10954" s="4" t="s">
        <v>5</v>
      </c>
      <c r="C10954" s="4" t="s">
        <v>7</v>
      </c>
      <c r="D10954" s="4" t="s">
        <v>7</v>
      </c>
      <c r="E10954" s="4" t="s">
        <v>7</v>
      </c>
      <c r="F10954" s="4" t="s">
        <v>10</v>
      </c>
      <c r="G10954" s="4" t="s">
        <v>10</v>
      </c>
      <c r="H10954" s="4" t="s">
        <v>10</v>
      </c>
      <c r="I10954" s="4" t="s">
        <v>10</v>
      </c>
      <c r="J10954" s="4" t="s">
        <v>10</v>
      </c>
    </row>
    <row r="10955" spans="1:10">
      <c r="A10955" t="n">
        <v>96917</v>
      </c>
      <c r="B10955" s="52" t="n">
        <v>76</v>
      </c>
      <c r="C10955" s="7" t="n">
        <v>1</v>
      </c>
      <c r="D10955" s="7" t="n">
        <v>3</v>
      </c>
      <c r="E10955" s="7" t="n">
        <v>0</v>
      </c>
      <c r="F10955" s="7" t="n">
        <v>1</v>
      </c>
      <c r="G10955" s="7" t="n">
        <v>1</v>
      </c>
      <c r="H10955" s="7" t="n">
        <v>1</v>
      </c>
      <c r="I10955" s="7" t="n">
        <v>0</v>
      </c>
      <c r="J10955" s="7" t="n">
        <v>1000</v>
      </c>
    </row>
    <row r="10956" spans="1:10">
      <c r="A10956" t="s">
        <v>4</v>
      </c>
      <c r="B10956" s="4" t="s">
        <v>5</v>
      </c>
      <c r="C10956" s="4" t="s">
        <v>9</v>
      </c>
    </row>
    <row r="10957" spans="1:10">
      <c r="A10957" t="n">
        <v>96941</v>
      </c>
      <c r="B10957" s="26" t="n">
        <v>16</v>
      </c>
      <c r="C10957" s="7" t="n">
        <v>1000</v>
      </c>
    </row>
    <row r="10958" spans="1:10">
      <c r="A10958" t="s">
        <v>4</v>
      </c>
      <c r="B10958" s="4" t="s">
        <v>5</v>
      </c>
      <c r="C10958" s="4" t="s">
        <v>7</v>
      </c>
      <c r="D10958" s="4" t="s">
        <v>9</v>
      </c>
      <c r="E10958" s="4" t="s">
        <v>11</v>
      </c>
      <c r="F10958" s="4" t="s">
        <v>9</v>
      </c>
    </row>
    <row r="10959" spans="1:10">
      <c r="A10959" t="n">
        <v>96944</v>
      </c>
      <c r="B10959" s="9" t="n">
        <v>50</v>
      </c>
      <c r="C10959" s="7" t="n">
        <v>3</v>
      </c>
      <c r="D10959" s="7" t="n">
        <v>5043</v>
      </c>
      <c r="E10959" s="7" t="n">
        <v>1045220557</v>
      </c>
      <c r="F10959" s="7" t="n">
        <v>1000</v>
      </c>
    </row>
    <row r="10960" spans="1:10">
      <c r="A10960" t="s">
        <v>4</v>
      </c>
      <c r="B10960" s="4" t="s">
        <v>5</v>
      </c>
      <c r="C10960" s="4" t="s">
        <v>7</v>
      </c>
      <c r="D10960" s="4" t="s">
        <v>10</v>
      </c>
      <c r="E10960" s="4" t="s">
        <v>9</v>
      </c>
      <c r="F10960" s="4" t="s">
        <v>7</v>
      </c>
    </row>
    <row r="10961" spans="1:10">
      <c r="A10961" t="n">
        <v>96954</v>
      </c>
      <c r="B10961" s="13" t="n">
        <v>49</v>
      </c>
      <c r="C10961" s="7" t="n">
        <v>3</v>
      </c>
      <c r="D10961" s="7" t="n">
        <v>1</v>
      </c>
      <c r="E10961" s="7" t="n">
        <v>1000</v>
      </c>
      <c r="F10961" s="7" t="n">
        <v>0</v>
      </c>
    </row>
    <row r="10962" spans="1:10">
      <c r="A10962" t="s">
        <v>4</v>
      </c>
      <c r="B10962" s="4" t="s">
        <v>5</v>
      </c>
      <c r="C10962" s="4" t="s">
        <v>7</v>
      </c>
      <c r="D10962" s="4" t="s">
        <v>7</v>
      </c>
      <c r="E10962" s="4" t="s">
        <v>7</v>
      </c>
      <c r="F10962" s="4" t="s">
        <v>10</v>
      </c>
      <c r="G10962" s="4" t="s">
        <v>10</v>
      </c>
      <c r="H10962" s="4" t="s">
        <v>10</v>
      </c>
      <c r="I10962" s="4" t="s">
        <v>10</v>
      </c>
      <c r="J10962" s="4" t="s">
        <v>10</v>
      </c>
    </row>
    <row r="10963" spans="1:10">
      <c r="A10963" t="n">
        <v>96963</v>
      </c>
      <c r="B10963" s="52" t="n">
        <v>76</v>
      </c>
      <c r="C10963" s="7" t="n">
        <v>2</v>
      </c>
      <c r="D10963" s="7" t="n">
        <v>3</v>
      </c>
      <c r="E10963" s="7" t="n">
        <v>0</v>
      </c>
      <c r="F10963" s="7" t="n">
        <v>1</v>
      </c>
      <c r="G10963" s="7" t="n">
        <v>1</v>
      </c>
      <c r="H10963" s="7" t="n">
        <v>1</v>
      </c>
      <c r="I10963" s="7" t="n">
        <v>0</v>
      </c>
      <c r="J10963" s="7" t="n">
        <v>1000</v>
      </c>
    </row>
    <row r="10964" spans="1:10">
      <c r="A10964" t="s">
        <v>4</v>
      </c>
      <c r="B10964" s="4" t="s">
        <v>5</v>
      </c>
      <c r="C10964" s="4" t="s">
        <v>7</v>
      </c>
      <c r="D10964" s="4" t="s">
        <v>7</v>
      </c>
    </row>
    <row r="10965" spans="1:10">
      <c r="A10965" t="n">
        <v>96987</v>
      </c>
      <c r="B10965" s="58" t="n">
        <v>77</v>
      </c>
      <c r="C10965" s="7" t="n">
        <v>2</v>
      </c>
      <c r="D10965" s="7" t="n">
        <v>3</v>
      </c>
    </row>
    <row r="10966" spans="1:10">
      <c r="A10966" t="s">
        <v>4</v>
      </c>
      <c r="B10966" s="4" t="s">
        <v>5</v>
      </c>
      <c r="C10966" s="4" t="s">
        <v>7</v>
      </c>
      <c r="D10966" s="4" t="s">
        <v>9</v>
      </c>
      <c r="E10966" s="4" t="s">
        <v>12</v>
      </c>
      <c r="F10966" s="4" t="s">
        <v>12</v>
      </c>
      <c r="G10966" s="4" t="s">
        <v>12</v>
      </c>
      <c r="H10966" s="4" t="s">
        <v>12</v>
      </c>
    </row>
    <row r="10967" spans="1:10">
      <c r="A10967" t="n">
        <v>96990</v>
      </c>
      <c r="B10967" s="30" t="n">
        <v>51</v>
      </c>
      <c r="C10967" s="7" t="n">
        <v>3</v>
      </c>
      <c r="D10967" s="7" t="n">
        <v>0</v>
      </c>
      <c r="E10967" s="7" t="s">
        <v>243</v>
      </c>
      <c r="F10967" s="7" t="s">
        <v>246</v>
      </c>
      <c r="G10967" s="7" t="s">
        <v>245</v>
      </c>
      <c r="H10967" s="7" t="s">
        <v>246</v>
      </c>
    </row>
    <row r="10968" spans="1:10">
      <c r="A10968" t="s">
        <v>4</v>
      </c>
      <c r="B10968" s="4" t="s">
        <v>5</v>
      </c>
      <c r="C10968" s="4" t="s">
        <v>9</v>
      </c>
      <c r="D10968" s="4" t="s">
        <v>10</v>
      </c>
      <c r="E10968" s="4" t="s">
        <v>10</v>
      </c>
      <c r="F10968" s="4" t="s">
        <v>10</v>
      </c>
      <c r="G10968" s="4" t="s">
        <v>9</v>
      </c>
      <c r="H10968" s="4" t="s">
        <v>9</v>
      </c>
    </row>
    <row r="10969" spans="1:10">
      <c r="A10969" t="n">
        <v>97003</v>
      </c>
      <c r="B10969" s="65" t="n">
        <v>60</v>
      </c>
      <c r="C10969" s="7" t="n">
        <v>0</v>
      </c>
      <c r="D10969" s="7" t="n">
        <v>0</v>
      </c>
      <c r="E10969" s="7" t="n">
        <v>0</v>
      </c>
      <c r="F10969" s="7" t="n">
        <v>0</v>
      </c>
      <c r="G10969" s="7" t="n">
        <v>800</v>
      </c>
      <c r="H10969" s="7" t="n">
        <v>0</v>
      </c>
    </row>
    <row r="10970" spans="1:10">
      <c r="A10970" t="s">
        <v>4</v>
      </c>
      <c r="B10970" s="4" t="s">
        <v>5</v>
      </c>
      <c r="C10970" s="4" t="s">
        <v>9</v>
      </c>
    </row>
    <row r="10971" spans="1:10">
      <c r="A10971" t="n">
        <v>97022</v>
      </c>
      <c r="B10971" s="26" t="n">
        <v>16</v>
      </c>
      <c r="C10971" s="7" t="n">
        <v>500</v>
      </c>
    </row>
    <row r="10972" spans="1:10">
      <c r="A10972" t="s">
        <v>4</v>
      </c>
      <c r="B10972" s="4" t="s">
        <v>5</v>
      </c>
      <c r="C10972" s="4" t="s">
        <v>7</v>
      </c>
      <c r="D10972" s="4" t="s">
        <v>9</v>
      </c>
      <c r="E10972" s="4" t="s">
        <v>12</v>
      </c>
    </row>
    <row r="10973" spans="1:10">
      <c r="A10973" t="n">
        <v>97025</v>
      </c>
      <c r="B10973" s="30" t="n">
        <v>51</v>
      </c>
      <c r="C10973" s="7" t="n">
        <v>4</v>
      </c>
      <c r="D10973" s="7" t="n">
        <v>0</v>
      </c>
      <c r="E10973" s="7" t="s">
        <v>67</v>
      </c>
    </row>
    <row r="10974" spans="1:10">
      <c r="A10974" t="s">
        <v>4</v>
      </c>
      <c r="B10974" s="4" t="s">
        <v>5</v>
      </c>
      <c r="C10974" s="4" t="s">
        <v>9</v>
      </c>
    </row>
    <row r="10975" spans="1:10">
      <c r="A10975" t="n">
        <v>97040</v>
      </c>
      <c r="B10975" s="26" t="n">
        <v>16</v>
      </c>
      <c r="C10975" s="7" t="n">
        <v>0</v>
      </c>
    </row>
    <row r="10976" spans="1:10">
      <c r="A10976" t="s">
        <v>4</v>
      </c>
      <c r="B10976" s="4" t="s">
        <v>5</v>
      </c>
      <c r="C10976" s="4" t="s">
        <v>9</v>
      </c>
      <c r="D10976" s="4" t="s">
        <v>7</v>
      </c>
      <c r="E10976" s="4" t="s">
        <v>11</v>
      </c>
      <c r="F10976" s="4" t="s">
        <v>52</v>
      </c>
      <c r="G10976" s="4" t="s">
        <v>7</v>
      </c>
      <c r="H10976" s="4" t="s">
        <v>7</v>
      </c>
      <c r="I10976" s="4" t="s">
        <v>7</v>
      </c>
      <c r="J10976" s="4" t="s">
        <v>11</v>
      </c>
      <c r="K10976" s="4" t="s">
        <v>52</v>
      </c>
      <c r="L10976" s="4" t="s">
        <v>7</v>
      </c>
      <c r="M10976" s="4" t="s">
        <v>7</v>
      </c>
    </row>
    <row r="10977" spans="1:13">
      <c r="A10977" t="n">
        <v>97043</v>
      </c>
      <c r="B10977" s="31" t="n">
        <v>26</v>
      </c>
      <c r="C10977" s="7" t="n">
        <v>0</v>
      </c>
      <c r="D10977" s="7" t="n">
        <v>17</v>
      </c>
      <c r="E10977" s="7" t="n">
        <v>62033</v>
      </c>
      <c r="F10977" s="7" t="s">
        <v>1047</v>
      </c>
      <c r="G10977" s="7" t="n">
        <v>2</v>
      </c>
      <c r="H10977" s="7" t="n">
        <v>3</v>
      </c>
      <c r="I10977" s="7" t="n">
        <v>17</v>
      </c>
      <c r="J10977" s="7" t="n">
        <v>62034</v>
      </c>
      <c r="K10977" s="7" t="s">
        <v>1048</v>
      </c>
      <c r="L10977" s="7" t="n">
        <v>2</v>
      </c>
      <c r="M10977" s="7" t="n">
        <v>0</v>
      </c>
    </row>
    <row r="10978" spans="1:13">
      <c r="A10978" t="s">
        <v>4</v>
      </c>
      <c r="B10978" s="4" t="s">
        <v>5</v>
      </c>
    </row>
    <row r="10979" spans="1:13">
      <c r="A10979" t="n">
        <v>97257</v>
      </c>
      <c r="B10979" s="32" t="n">
        <v>28</v>
      </c>
    </row>
    <row r="10980" spans="1:13">
      <c r="A10980" t="s">
        <v>4</v>
      </c>
      <c r="B10980" s="4" t="s">
        <v>5</v>
      </c>
      <c r="C10980" s="4" t="s">
        <v>7</v>
      </c>
      <c r="D10980" s="4" t="s">
        <v>9</v>
      </c>
      <c r="E10980" s="4" t="s">
        <v>10</v>
      </c>
    </row>
    <row r="10981" spans="1:13">
      <c r="A10981" t="n">
        <v>97258</v>
      </c>
      <c r="B10981" s="25" t="n">
        <v>58</v>
      </c>
      <c r="C10981" s="7" t="n">
        <v>0</v>
      </c>
      <c r="D10981" s="7" t="n">
        <v>1000</v>
      </c>
      <c r="E10981" s="7" t="n">
        <v>1</v>
      </c>
    </row>
    <row r="10982" spans="1:13">
      <c r="A10982" t="s">
        <v>4</v>
      </c>
      <c r="B10982" s="4" t="s">
        <v>5</v>
      </c>
      <c r="C10982" s="4" t="s">
        <v>7</v>
      </c>
      <c r="D10982" s="4" t="s">
        <v>9</v>
      </c>
    </row>
    <row r="10983" spans="1:13">
      <c r="A10983" t="n">
        <v>97266</v>
      </c>
      <c r="B10983" s="25" t="n">
        <v>58</v>
      </c>
      <c r="C10983" s="7" t="n">
        <v>255</v>
      </c>
      <c r="D10983" s="7" t="n">
        <v>0</v>
      </c>
    </row>
    <row r="10984" spans="1:13">
      <c r="A10984" t="s">
        <v>4</v>
      </c>
      <c r="B10984" s="4" t="s">
        <v>5</v>
      </c>
      <c r="C10984" s="4" t="s">
        <v>14</v>
      </c>
    </row>
    <row r="10985" spans="1:13">
      <c r="A10985" t="n">
        <v>97270</v>
      </c>
      <c r="B10985" s="19" t="n">
        <v>3</v>
      </c>
      <c r="C10985" s="11" t="n">
        <f t="normal" ca="1">A10991</f>
        <v>0</v>
      </c>
    </row>
    <row r="10986" spans="1:13">
      <c r="A10986" t="s">
        <v>4</v>
      </c>
      <c r="B10986" s="4" t="s">
        <v>5</v>
      </c>
      <c r="C10986" s="4" t="s">
        <v>7</v>
      </c>
      <c r="D10986" s="4" t="s">
        <v>9</v>
      </c>
      <c r="E10986" s="4" t="s">
        <v>10</v>
      </c>
    </row>
    <row r="10987" spans="1:13">
      <c r="A10987" t="n">
        <v>97275</v>
      </c>
      <c r="B10987" s="25" t="n">
        <v>58</v>
      </c>
      <c r="C10987" s="7" t="n">
        <v>0</v>
      </c>
      <c r="D10987" s="7" t="n">
        <v>1000</v>
      </c>
      <c r="E10987" s="7" t="n">
        <v>1</v>
      </c>
    </row>
    <row r="10988" spans="1:13">
      <c r="A10988" t="s">
        <v>4</v>
      </c>
      <c r="B10988" s="4" t="s">
        <v>5</v>
      </c>
      <c r="C10988" s="4" t="s">
        <v>7</v>
      </c>
      <c r="D10988" s="4" t="s">
        <v>9</v>
      </c>
    </row>
    <row r="10989" spans="1:13">
      <c r="A10989" t="n">
        <v>97283</v>
      </c>
      <c r="B10989" s="25" t="n">
        <v>58</v>
      </c>
      <c r="C10989" s="7" t="n">
        <v>255</v>
      </c>
      <c r="D10989" s="7" t="n">
        <v>0</v>
      </c>
    </row>
    <row r="10990" spans="1:13">
      <c r="A10990" t="s">
        <v>4</v>
      </c>
      <c r="B10990" s="4" t="s">
        <v>5</v>
      </c>
      <c r="C10990" s="4" t="s">
        <v>7</v>
      </c>
    </row>
    <row r="10991" spans="1:13">
      <c r="A10991" t="n">
        <v>97287</v>
      </c>
      <c r="B10991" s="72" t="n">
        <v>78</v>
      </c>
      <c r="C10991" s="7" t="n">
        <v>255</v>
      </c>
    </row>
    <row r="10992" spans="1:13">
      <c r="A10992" t="s">
        <v>4</v>
      </c>
      <c r="B10992" s="4" t="s">
        <v>5</v>
      </c>
      <c r="C10992" s="4" t="s">
        <v>7</v>
      </c>
      <c r="D10992" s="4" t="s">
        <v>7</v>
      </c>
      <c r="E10992" s="4" t="s">
        <v>7</v>
      </c>
      <c r="F10992" s="4" t="s">
        <v>11</v>
      </c>
      <c r="G10992" s="4" t="s">
        <v>7</v>
      </c>
      <c r="H10992" s="4" t="s">
        <v>7</v>
      </c>
      <c r="I10992" s="4" t="s">
        <v>14</v>
      </c>
    </row>
    <row r="10993" spans="1:13">
      <c r="A10993" t="n">
        <v>97289</v>
      </c>
      <c r="B10993" s="10" t="n">
        <v>5</v>
      </c>
      <c r="C10993" s="7" t="n">
        <v>35</v>
      </c>
      <c r="D10993" s="7" t="n">
        <v>0</v>
      </c>
      <c r="E10993" s="7" t="n">
        <v>0</v>
      </c>
      <c r="F10993" s="7" t="n">
        <v>1</v>
      </c>
      <c r="G10993" s="7" t="n">
        <v>2</v>
      </c>
      <c r="H10993" s="7" t="n">
        <v>1</v>
      </c>
      <c r="I10993" s="11" t="n">
        <f t="normal" ca="1">A11003</f>
        <v>0</v>
      </c>
    </row>
    <row r="10994" spans="1:13">
      <c r="A10994" t="s">
        <v>4</v>
      </c>
      <c r="B10994" s="4" t="s">
        <v>5</v>
      </c>
      <c r="C10994" s="4" t="s">
        <v>9</v>
      </c>
    </row>
    <row r="10995" spans="1:13">
      <c r="A10995" t="n">
        <v>97303</v>
      </c>
      <c r="B10995" s="33" t="n">
        <v>12</v>
      </c>
      <c r="C10995" s="7" t="n">
        <v>8973</v>
      </c>
    </row>
    <row r="10996" spans="1:13">
      <c r="A10996" t="s">
        <v>4</v>
      </c>
      <c r="B10996" s="4" t="s">
        <v>5</v>
      </c>
      <c r="C10996" s="4" t="s">
        <v>9</v>
      </c>
      <c r="D10996" s="4" t="s">
        <v>7</v>
      </c>
      <c r="E10996" s="4" t="s">
        <v>9</v>
      </c>
    </row>
    <row r="10997" spans="1:13">
      <c r="A10997" t="n">
        <v>97306</v>
      </c>
      <c r="B10997" s="74" t="n">
        <v>104</v>
      </c>
      <c r="C10997" s="7" t="n">
        <v>113</v>
      </c>
      <c r="D10997" s="7" t="n">
        <v>1</v>
      </c>
      <c r="E10997" s="7" t="n">
        <v>1</v>
      </c>
    </row>
    <row r="10998" spans="1:13">
      <c r="A10998" t="s">
        <v>4</v>
      </c>
      <c r="B10998" s="4" t="s">
        <v>5</v>
      </c>
    </row>
    <row r="10999" spans="1:13">
      <c r="A10999" t="n">
        <v>97312</v>
      </c>
      <c r="B10999" s="5" t="n">
        <v>1</v>
      </c>
    </row>
    <row r="11000" spans="1:13">
      <c r="A11000" t="s">
        <v>4</v>
      </c>
      <c r="B11000" s="4" t="s">
        <v>5</v>
      </c>
      <c r="C11000" s="4" t="s">
        <v>7</v>
      </c>
      <c r="D11000" s="4" t="s">
        <v>12</v>
      </c>
    </row>
    <row r="11001" spans="1:13">
      <c r="A11001" t="n">
        <v>97313</v>
      </c>
      <c r="B11001" s="14" t="n">
        <v>2</v>
      </c>
      <c r="C11001" s="7" t="n">
        <v>11</v>
      </c>
      <c r="D11001" s="7" t="s">
        <v>599</v>
      </c>
    </row>
    <row r="11002" spans="1:13">
      <c r="A11002" t="s">
        <v>4</v>
      </c>
      <c r="B11002" s="4" t="s">
        <v>5</v>
      </c>
      <c r="C11002" s="4" t="s">
        <v>7</v>
      </c>
      <c r="D11002" s="4" t="s">
        <v>12</v>
      </c>
      <c r="E11002" s="4" t="s">
        <v>9</v>
      </c>
    </row>
    <row r="11003" spans="1:13">
      <c r="A11003" t="n">
        <v>97337</v>
      </c>
      <c r="B11003" s="16" t="n">
        <v>94</v>
      </c>
      <c r="C11003" s="7" t="n">
        <v>0</v>
      </c>
      <c r="D11003" s="7" t="s">
        <v>981</v>
      </c>
      <c r="E11003" s="7" t="n">
        <v>512</v>
      </c>
    </row>
    <row r="11004" spans="1:13">
      <c r="A11004" t="s">
        <v>4</v>
      </c>
      <c r="B11004" s="4" t="s">
        <v>5</v>
      </c>
      <c r="C11004" s="4" t="s">
        <v>7</v>
      </c>
      <c r="D11004" s="4" t="s">
        <v>9</v>
      </c>
      <c r="E11004" s="4" t="s">
        <v>7</v>
      </c>
    </row>
    <row r="11005" spans="1:13">
      <c r="A11005" t="n">
        <v>97349</v>
      </c>
      <c r="B11005" s="44" t="n">
        <v>36</v>
      </c>
      <c r="C11005" s="7" t="n">
        <v>9</v>
      </c>
      <c r="D11005" s="7" t="n">
        <v>0</v>
      </c>
      <c r="E11005" s="7" t="n">
        <v>0</v>
      </c>
    </row>
    <row r="11006" spans="1:13">
      <c r="A11006" t="s">
        <v>4</v>
      </c>
      <c r="B11006" s="4" t="s">
        <v>5</v>
      </c>
      <c r="C11006" s="4" t="s">
        <v>7</v>
      </c>
      <c r="D11006" s="4" t="s">
        <v>9</v>
      </c>
      <c r="E11006" s="4" t="s">
        <v>7</v>
      </c>
    </row>
    <row r="11007" spans="1:13">
      <c r="A11007" t="n">
        <v>97354</v>
      </c>
      <c r="B11007" s="44" t="n">
        <v>36</v>
      </c>
      <c r="C11007" s="7" t="n">
        <v>9</v>
      </c>
      <c r="D11007" s="7" t="n">
        <v>7003</v>
      </c>
      <c r="E11007" s="7" t="n">
        <v>0</v>
      </c>
    </row>
    <row r="11008" spans="1:13">
      <c r="A11008" t="s">
        <v>4</v>
      </c>
      <c r="B11008" s="4" t="s">
        <v>5</v>
      </c>
      <c r="C11008" s="4" t="s">
        <v>9</v>
      </c>
      <c r="D11008" s="4" t="s">
        <v>10</v>
      </c>
      <c r="E11008" s="4" t="s">
        <v>10</v>
      </c>
      <c r="F11008" s="4" t="s">
        <v>10</v>
      </c>
      <c r="G11008" s="4" t="s">
        <v>10</v>
      </c>
    </row>
    <row r="11009" spans="1:9">
      <c r="A11009" t="n">
        <v>97359</v>
      </c>
      <c r="B11009" s="42" t="n">
        <v>46</v>
      </c>
      <c r="C11009" s="7" t="n">
        <v>61456</v>
      </c>
      <c r="D11009" s="7" t="n">
        <v>5.15999984741211</v>
      </c>
      <c r="E11009" s="7" t="n">
        <v>0</v>
      </c>
      <c r="F11009" s="7" t="n">
        <v>21.9599990844727</v>
      </c>
      <c r="G11009" s="7" t="n">
        <v>263.5</v>
      </c>
    </row>
    <row r="11010" spans="1:9">
      <c r="A11010" t="s">
        <v>4</v>
      </c>
      <c r="B11010" s="4" t="s">
        <v>5</v>
      </c>
      <c r="C11010" s="4" t="s">
        <v>7</v>
      </c>
      <c r="D11010" s="4" t="s">
        <v>7</v>
      </c>
      <c r="E11010" s="4" t="s">
        <v>10</v>
      </c>
      <c r="F11010" s="4" t="s">
        <v>10</v>
      </c>
      <c r="G11010" s="4" t="s">
        <v>10</v>
      </c>
      <c r="H11010" s="4" t="s">
        <v>9</v>
      </c>
      <c r="I11010" s="4" t="s">
        <v>7</v>
      </c>
    </row>
    <row r="11011" spans="1:9">
      <c r="A11011" t="n">
        <v>97378</v>
      </c>
      <c r="B11011" s="55" t="n">
        <v>45</v>
      </c>
      <c r="C11011" s="7" t="n">
        <v>4</v>
      </c>
      <c r="D11011" s="7" t="n">
        <v>3</v>
      </c>
      <c r="E11011" s="7" t="n">
        <v>7</v>
      </c>
      <c r="F11011" s="7" t="n">
        <v>231.880004882813</v>
      </c>
      <c r="G11011" s="7" t="n">
        <v>0</v>
      </c>
      <c r="H11011" s="7" t="n">
        <v>0</v>
      </c>
      <c r="I11011" s="7" t="n">
        <v>0</v>
      </c>
    </row>
    <row r="11012" spans="1:9">
      <c r="A11012" t="s">
        <v>4</v>
      </c>
      <c r="B11012" s="4" t="s">
        <v>5</v>
      </c>
      <c r="C11012" s="4" t="s">
        <v>9</v>
      </c>
    </row>
    <row r="11013" spans="1:9">
      <c r="A11013" t="n">
        <v>97396</v>
      </c>
      <c r="B11013" s="26" t="n">
        <v>16</v>
      </c>
      <c r="C11013" s="7" t="n">
        <v>500</v>
      </c>
    </row>
    <row r="11014" spans="1:9">
      <c r="A11014" t="s">
        <v>4</v>
      </c>
      <c r="B11014" s="4" t="s">
        <v>5</v>
      </c>
      <c r="C11014" s="4" t="s">
        <v>7</v>
      </c>
      <c r="D11014" s="4" t="s">
        <v>12</v>
      </c>
    </row>
    <row r="11015" spans="1:9">
      <c r="A11015" t="n">
        <v>97399</v>
      </c>
      <c r="B11015" s="14" t="n">
        <v>2</v>
      </c>
      <c r="C11015" s="7" t="n">
        <v>10</v>
      </c>
      <c r="D11015" s="7" t="s">
        <v>500</v>
      </c>
    </row>
    <row r="11016" spans="1:9">
      <c r="A11016" t="s">
        <v>4</v>
      </c>
      <c r="B11016" s="4" t="s">
        <v>5</v>
      </c>
      <c r="C11016" s="4" t="s">
        <v>9</v>
      </c>
    </row>
    <row r="11017" spans="1:9">
      <c r="A11017" t="n">
        <v>97414</v>
      </c>
      <c r="B11017" s="26" t="n">
        <v>16</v>
      </c>
      <c r="C11017" s="7" t="n">
        <v>0</v>
      </c>
    </row>
    <row r="11018" spans="1:9">
      <c r="A11018" t="s">
        <v>4</v>
      </c>
      <c r="B11018" s="4" t="s">
        <v>5</v>
      </c>
      <c r="C11018" s="4" t="s">
        <v>7</v>
      </c>
      <c r="D11018" s="4" t="s">
        <v>9</v>
      </c>
    </row>
    <row r="11019" spans="1:9">
      <c r="A11019" t="n">
        <v>97417</v>
      </c>
      <c r="B11019" s="25" t="n">
        <v>58</v>
      </c>
      <c r="C11019" s="7" t="n">
        <v>105</v>
      </c>
      <c r="D11019" s="7" t="n">
        <v>300</v>
      </c>
    </row>
    <row r="11020" spans="1:9">
      <c r="A11020" t="s">
        <v>4</v>
      </c>
      <c r="B11020" s="4" t="s">
        <v>5</v>
      </c>
      <c r="C11020" s="4" t="s">
        <v>10</v>
      </c>
      <c r="D11020" s="4" t="s">
        <v>9</v>
      </c>
    </row>
    <row r="11021" spans="1:9">
      <c r="A11021" t="n">
        <v>97421</v>
      </c>
      <c r="B11021" s="49" t="n">
        <v>103</v>
      </c>
      <c r="C11021" s="7" t="n">
        <v>1</v>
      </c>
      <c r="D11021" s="7" t="n">
        <v>300</v>
      </c>
    </row>
    <row r="11022" spans="1:9">
      <c r="A11022" t="s">
        <v>4</v>
      </c>
      <c r="B11022" s="4" t="s">
        <v>5</v>
      </c>
      <c r="C11022" s="4" t="s">
        <v>7</v>
      </c>
      <c r="D11022" s="4" t="s">
        <v>9</v>
      </c>
    </row>
    <row r="11023" spans="1:9">
      <c r="A11023" t="n">
        <v>97428</v>
      </c>
      <c r="B11023" s="50" t="n">
        <v>72</v>
      </c>
      <c r="C11023" s="7" t="n">
        <v>4</v>
      </c>
      <c r="D11023" s="7" t="n">
        <v>0</v>
      </c>
    </row>
    <row r="11024" spans="1:9">
      <c r="A11024" t="s">
        <v>4</v>
      </c>
      <c r="B11024" s="4" t="s">
        <v>5</v>
      </c>
      <c r="C11024" s="4" t="s">
        <v>11</v>
      </c>
    </row>
    <row r="11025" spans="1:9">
      <c r="A11025" t="n">
        <v>97432</v>
      </c>
      <c r="B11025" s="59" t="n">
        <v>15</v>
      </c>
      <c r="C11025" s="7" t="n">
        <v>1073741824</v>
      </c>
    </row>
    <row r="11026" spans="1:9">
      <c r="A11026" t="s">
        <v>4</v>
      </c>
      <c r="B11026" s="4" t="s">
        <v>5</v>
      </c>
      <c r="C11026" s="4" t="s">
        <v>7</v>
      </c>
    </row>
    <row r="11027" spans="1:9">
      <c r="A11027" t="n">
        <v>97437</v>
      </c>
      <c r="B11027" s="27" t="n">
        <v>64</v>
      </c>
      <c r="C11027" s="7" t="n">
        <v>3</v>
      </c>
    </row>
    <row r="11028" spans="1:9">
      <c r="A11028" t="s">
        <v>4</v>
      </c>
      <c r="B11028" s="4" t="s">
        <v>5</v>
      </c>
      <c r="C11028" s="4" t="s">
        <v>7</v>
      </c>
    </row>
    <row r="11029" spans="1:9">
      <c r="A11029" t="n">
        <v>97439</v>
      </c>
      <c r="B11029" s="21" t="n">
        <v>74</v>
      </c>
      <c r="C11029" s="7" t="n">
        <v>67</v>
      </c>
    </row>
    <row r="11030" spans="1:9">
      <c r="A11030" t="s">
        <v>4</v>
      </c>
      <c r="B11030" s="4" t="s">
        <v>5</v>
      </c>
      <c r="C11030" s="4" t="s">
        <v>7</v>
      </c>
      <c r="D11030" s="4" t="s">
        <v>7</v>
      </c>
      <c r="E11030" s="4" t="s">
        <v>9</v>
      </c>
    </row>
    <row r="11031" spans="1:9">
      <c r="A11031" t="n">
        <v>97441</v>
      </c>
      <c r="B11031" s="55" t="n">
        <v>45</v>
      </c>
      <c r="C11031" s="7" t="n">
        <v>8</v>
      </c>
      <c r="D11031" s="7" t="n">
        <v>1</v>
      </c>
      <c r="E11031" s="7" t="n">
        <v>0</v>
      </c>
    </row>
    <row r="11032" spans="1:9">
      <c r="A11032" t="s">
        <v>4</v>
      </c>
      <c r="B11032" s="4" t="s">
        <v>5</v>
      </c>
      <c r="C11032" s="4" t="s">
        <v>9</v>
      </c>
    </row>
    <row r="11033" spans="1:9">
      <c r="A11033" t="n">
        <v>97446</v>
      </c>
      <c r="B11033" s="12" t="n">
        <v>13</v>
      </c>
      <c r="C11033" s="7" t="n">
        <v>6409</v>
      </c>
    </row>
    <row r="11034" spans="1:9">
      <c r="A11034" t="s">
        <v>4</v>
      </c>
      <c r="B11034" s="4" t="s">
        <v>5</v>
      </c>
      <c r="C11034" s="4" t="s">
        <v>9</v>
      </c>
    </row>
    <row r="11035" spans="1:9">
      <c r="A11035" t="n">
        <v>97449</v>
      </c>
      <c r="B11035" s="12" t="n">
        <v>13</v>
      </c>
      <c r="C11035" s="7" t="n">
        <v>6408</v>
      </c>
    </row>
    <row r="11036" spans="1:9">
      <c r="A11036" t="s">
        <v>4</v>
      </c>
      <c r="B11036" s="4" t="s">
        <v>5</v>
      </c>
      <c r="C11036" s="4" t="s">
        <v>9</v>
      </c>
    </row>
    <row r="11037" spans="1:9">
      <c r="A11037" t="n">
        <v>97452</v>
      </c>
      <c r="B11037" s="33" t="n">
        <v>12</v>
      </c>
      <c r="C11037" s="7" t="n">
        <v>6464</v>
      </c>
    </row>
    <row r="11038" spans="1:9">
      <c r="A11038" t="s">
        <v>4</v>
      </c>
      <c r="B11038" s="4" t="s">
        <v>5</v>
      </c>
      <c r="C11038" s="4" t="s">
        <v>9</v>
      </c>
    </row>
    <row r="11039" spans="1:9">
      <c r="A11039" t="n">
        <v>97455</v>
      </c>
      <c r="B11039" s="12" t="n">
        <v>13</v>
      </c>
      <c r="C11039" s="7" t="n">
        <v>6465</v>
      </c>
    </row>
    <row r="11040" spans="1:9">
      <c r="A11040" t="s">
        <v>4</v>
      </c>
      <c r="B11040" s="4" t="s">
        <v>5</v>
      </c>
      <c r="C11040" s="4" t="s">
        <v>9</v>
      </c>
    </row>
    <row r="11041" spans="1:5">
      <c r="A11041" t="n">
        <v>97458</v>
      </c>
      <c r="B11041" s="12" t="n">
        <v>13</v>
      </c>
      <c r="C11041" s="7" t="n">
        <v>6466</v>
      </c>
    </row>
    <row r="11042" spans="1:5">
      <c r="A11042" t="s">
        <v>4</v>
      </c>
      <c r="B11042" s="4" t="s">
        <v>5</v>
      </c>
      <c r="C11042" s="4" t="s">
        <v>9</v>
      </c>
    </row>
    <row r="11043" spans="1:5">
      <c r="A11043" t="n">
        <v>97461</v>
      </c>
      <c r="B11043" s="12" t="n">
        <v>13</v>
      </c>
      <c r="C11043" s="7" t="n">
        <v>6467</v>
      </c>
    </row>
    <row r="11044" spans="1:5">
      <c r="A11044" t="s">
        <v>4</v>
      </c>
      <c r="B11044" s="4" t="s">
        <v>5</v>
      </c>
      <c r="C11044" s="4" t="s">
        <v>9</v>
      </c>
    </row>
    <row r="11045" spans="1:5">
      <c r="A11045" t="n">
        <v>97464</v>
      </c>
      <c r="B11045" s="12" t="n">
        <v>13</v>
      </c>
      <c r="C11045" s="7" t="n">
        <v>6468</v>
      </c>
    </row>
    <row r="11046" spans="1:5">
      <c r="A11046" t="s">
        <v>4</v>
      </c>
      <c r="B11046" s="4" t="s">
        <v>5</v>
      </c>
      <c r="C11046" s="4" t="s">
        <v>9</v>
      </c>
    </row>
    <row r="11047" spans="1:5">
      <c r="A11047" t="n">
        <v>97467</v>
      </c>
      <c r="B11047" s="12" t="n">
        <v>13</v>
      </c>
      <c r="C11047" s="7" t="n">
        <v>6469</v>
      </c>
    </row>
    <row r="11048" spans="1:5">
      <c r="A11048" t="s">
        <v>4</v>
      </c>
      <c r="B11048" s="4" t="s">
        <v>5</v>
      </c>
      <c r="C11048" s="4" t="s">
        <v>9</v>
      </c>
    </row>
    <row r="11049" spans="1:5">
      <c r="A11049" t="n">
        <v>97470</v>
      </c>
      <c r="B11049" s="12" t="n">
        <v>13</v>
      </c>
      <c r="C11049" s="7" t="n">
        <v>6470</v>
      </c>
    </row>
    <row r="11050" spans="1:5">
      <c r="A11050" t="s">
        <v>4</v>
      </c>
      <c r="B11050" s="4" t="s">
        <v>5</v>
      </c>
      <c r="C11050" s="4" t="s">
        <v>9</v>
      </c>
    </row>
    <row r="11051" spans="1:5">
      <c r="A11051" t="n">
        <v>97473</v>
      </c>
      <c r="B11051" s="12" t="n">
        <v>13</v>
      </c>
      <c r="C11051" s="7" t="n">
        <v>6471</v>
      </c>
    </row>
    <row r="11052" spans="1:5">
      <c r="A11052" t="s">
        <v>4</v>
      </c>
      <c r="B11052" s="4" t="s">
        <v>5</v>
      </c>
      <c r="C11052" s="4" t="s">
        <v>7</v>
      </c>
    </row>
    <row r="11053" spans="1:5">
      <c r="A11053" t="n">
        <v>97476</v>
      </c>
      <c r="B11053" s="21" t="n">
        <v>74</v>
      </c>
      <c r="C11053" s="7" t="n">
        <v>18</v>
      </c>
    </row>
    <row r="11054" spans="1:5">
      <c r="A11054" t="s">
        <v>4</v>
      </c>
      <c r="B11054" s="4" t="s">
        <v>5</v>
      </c>
      <c r="C11054" s="4" t="s">
        <v>7</v>
      </c>
    </row>
    <row r="11055" spans="1:5">
      <c r="A11055" t="n">
        <v>97478</v>
      </c>
      <c r="B11055" s="21" t="n">
        <v>74</v>
      </c>
      <c r="C11055" s="7" t="n">
        <v>45</v>
      </c>
    </row>
    <row r="11056" spans="1:5">
      <c r="A11056" t="s">
        <v>4</v>
      </c>
      <c r="B11056" s="4" t="s">
        <v>5</v>
      </c>
      <c r="C11056" s="4" t="s">
        <v>9</v>
      </c>
    </row>
    <row r="11057" spans="1:3">
      <c r="A11057" t="n">
        <v>97480</v>
      </c>
      <c r="B11057" s="26" t="n">
        <v>16</v>
      </c>
      <c r="C11057" s="7" t="n">
        <v>0</v>
      </c>
    </row>
    <row r="11058" spans="1:3">
      <c r="A11058" t="s">
        <v>4</v>
      </c>
      <c r="B11058" s="4" t="s">
        <v>5</v>
      </c>
      <c r="C11058" s="4" t="s">
        <v>7</v>
      </c>
      <c r="D11058" s="4" t="s">
        <v>7</v>
      </c>
      <c r="E11058" s="4" t="s">
        <v>7</v>
      </c>
      <c r="F11058" s="4" t="s">
        <v>7</v>
      </c>
    </row>
    <row r="11059" spans="1:3">
      <c r="A11059" t="n">
        <v>97483</v>
      </c>
      <c r="B11059" s="8" t="n">
        <v>14</v>
      </c>
      <c r="C11059" s="7" t="n">
        <v>0</v>
      </c>
      <c r="D11059" s="7" t="n">
        <v>8</v>
      </c>
      <c r="E11059" s="7" t="n">
        <v>0</v>
      </c>
      <c r="F11059" s="7" t="n">
        <v>0</v>
      </c>
    </row>
    <row r="11060" spans="1:3">
      <c r="A11060" t="s">
        <v>4</v>
      </c>
      <c r="B11060" s="4" t="s">
        <v>5</v>
      </c>
      <c r="C11060" s="4" t="s">
        <v>7</v>
      </c>
      <c r="D11060" s="4" t="s">
        <v>12</v>
      </c>
    </row>
    <row r="11061" spans="1:3">
      <c r="A11061" t="n">
        <v>97488</v>
      </c>
      <c r="B11061" s="14" t="n">
        <v>2</v>
      </c>
      <c r="C11061" s="7" t="n">
        <v>11</v>
      </c>
      <c r="D11061" s="7" t="s">
        <v>16</v>
      </c>
    </row>
    <row r="11062" spans="1:3">
      <c r="A11062" t="s">
        <v>4</v>
      </c>
      <c r="B11062" s="4" t="s">
        <v>5</v>
      </c>
      <c r="C11062" s="4" t="s">
        <v>9</v>
      </c>
    </row>
    <row r="11063" spans="1:3">
      <c r="A11063" t="n">
        <v>97502</v>
      </c>
      <c r="B11063" s="26" t="n">
        <v>16</v>
      </c>
      <c r="C11063" s="7" t="n">
        <v>0</v>
      </c>
    </row>
    <row r="11064" spans="1:3">
      <c r="A11064" t="s">
        <v>4</v>
      </c>
      <c r="B11064" s="4" t="s">
        <v>5</v>
      </c>
      <c r="C11064" s="4" t="s">
        <v>7</v>
      </c>
      <c r="D11064" s="4" t="s">
        <v>12</v>
      </c>
    </row>
    <row r="11065" spans="1:3">
      <c r="A11065" t="n">
        <v>97505</v>
      </c>
      <c r="B11065" s="14" t="n">
        <v>2</v>
      </c>
      <c r="C11065" s="7" t="n">
        <v>11</v>
      </c>
      <c r="D11065" s="7" t="s">
        <v>501</v>
      </c>
    </row>
    <row r="11066" spans="1:3">
      <c r="A11066" t="s">
        <v>4</v>
      </c>
      <c r="B11066" s="4" t="s">
        <v>5</v>
      </c>
      <c r="C11066" s="4" t="s">
        <v>9</v>
      </c>
    </row>
    <row r="11067" spans="1:3">
      <c r="A11067" t="n">
        <v>97514</v>
      </c>
      <c r="B11067" s="26" t="n">
        <v>16</v>
      </c>
      <c r="C11067" s="7" t="n">
        <v>0</v>
      </c>
    </row>
    <row r="11068" spans="1:3">
      <c r="A11068" t="s">
        <v>4</v>
      </c>
      <c r="B11068" s="4" t="s">
        <v>5</v>
      </c>
      <c r="C11068" s="4" t="s">
        <v>11</v>
      </c>
    </row>
    <row r="11069" spans="1:3">
      <c r="A11069" t="n">
        <v>97517</v>
      </c>
      <c r="B11069" s="59" t="n">
        <v>15</v>
      </c>
      <c r="C11069" s="7" t="n">
        <v>2048</v>
      </c>
    </row>
    <row r="11070" spans="1:3">
      <c r="A11070" t="s">
        <v>4</v>
      </c>
      <c r="B11070" s="4" t="s">
        <v>5</v>
      </c>
      <c r="C11070" s="4" t="s">
        <v>7</v>
      </c>
      <c r="D11070" s="4" t="s">
        <v>12</v>
      </c>
    </row>
    <row r="11071" spans="1:3">
      <c r="A11071" t="n">
        <v>97522</v>
      </c>
      <c r="B11071" s="14" t="n">
        <v>2</v>
      </c>
      <c r="C11071" s="7" t="n">
        <v>10</v>
      </c>
      <c r="D11071" s="7" t="s">
        <v>48</v>
      </c>
    </row>
    <row r="11072" spans="1:3">
      <c r="A11072" t="s">
        <v>4</v>
      </c>
      <c r="B11072" s="4" t="s">
        <v>5</v>
      </c>
      <c r="C11072" s="4" t="s">
        <v>9</v>
      </c>
    </row>
    <row r="11073" spans="1:6">
      <c r="A11073" t="n">
        <v>97540</v>
      </c>
      <c r="B11073" s="26" t="n">
        <v>16</v>
      </c>
      <c r="C11073" s="7" t="n">
        <v>0</v>
      </c>
    </row>
    <row r="11074" spans="1:6">
      <c r="A11074" t="s">
        <v>4</v>
      </c>
      <c r="B11074" s="4" t="s">
        <v>5</v>
      </c>
      <c r="C11074" s="4" t="s">
        <v>7</v>
      </c>
      <c r="D11074" s="4" t="s">
        <v>12</v>
      </c>
    </row>
    <row r="11075" spans="1:6">
      <c r="A11075" t="n">
        <v>97543</v>
      </c>
      <c r="B11075" s="14" t="n">
        <v>2</v>
      </c>
      <c r="C11075" s="7" t="n">
        <v>10</v>
      </c>
      <c r="D11075" s="7" t="s">
        <v>49</v>
      </c>
    </row>
    <row r="11076" spans="1:6">
      <c r="A11076" t="s">
        <v>4</v>
      </c>
      <c r="B11076" s="4" t="s">
        <v>5</v>
      </c>
      <c r="C11076" s="4" t="s">
        <v>9</v>
      </c>
    </row>
    <row r="11077" spans="1:6">
      <c r="A11077" t="n">
        <v>97562</v>
      </c>
      <c r="B11077" s="26" t="n">
        <v>16</v>
      </c>
      <c r="C11077" s="7" t="n">
        <v>0</v>
      </c>
    </row>
    <row r="11078" spans="1:6">
      <c r="A11078" t="s">
        <v>4</v>
      </c>
      <c r="B11078" s="4" t="s">
        <v>5</v>
      </c>
      <c r="C11078" s="4" t="s">
        <v>7</v>
      </c>
      <c r="D11078" s="4" t="s">
        <v>9</v>
      </c>
      <c r="E11078" s="4" t="s">
        <v>10</v>
      </c>
    </row>
    <row r="11079" spans="1:6">
      <c r="A11079" t="n">
        <v>97565</v>
      </c>
      <c r="B11079" s="25" t="n">
        <v>58</v>
      </c>
      <c r="C11079" s="7" t="n">
        <v>100</v>
      </c>
      <c r="D11079" s="7" t="n">
        <v>300</v>
      </c>
      <c r="E11079" s="7" t="n">
        <v>1</v>
      </c>
    </row>
    <row r="11080" spans="1:6">
      <c r="A11080" t="s">
        <v>4</v>
      </c>
      <c r="B11080" s="4" t="s">
        <v>5</v>
      </c>
      <c r="C11080" s="4" t="s">
        <v>7</v>
      </c>
      <c r="D11080" s="4" t="s">
        <v>9</v>
      </c>
    </row>
    <row r="11081" spans="1:6">
      <c r="A11081" t="n">
        <v>97573</v>
      </c>
      <c r="B11081" s="25" t="n">
        <v>58</v>
      </c>
      <c r="C11081" s="7" t="n">
        <v>255</v>
      </c>
      <c r="D11081" s="7" t="n">
        <v>0</v>
      </c>
    </row>
    <row r="11082" spans="1:6">
      <c r="A11082" t="s">
        <v>4</v>
      </c>
      <c r="B11082" s="4" t="s">
        <v>5</v>
      </c>
      <c r="C11082" s="4" t="s">
        <v>7</v>
      </c>
    </row>
    <row r="11083" spans="1:6">
      <c r="A11083" t="n">
        <v>97577</v>
      </c>
      <c r="B11083" s="29" t="n">
        <v>23</v>
      </c>
      <c r="C11083" s="7" t="n">
        <v>0</v>
      </c>
    </row>
    <row r="11084" spans="1:6">
      <c r="A11084" t="s">
        <v>4</v>
      </c>
      <c r="B11084" s="4" t="s">
        <v>5</v>
      </c>
    </row>
    <row r="11085" spans="1:6">
      <c r="A11085" t="n">
        <v>97579</v>
      </c>
      <c r="B11085" s="5" t="n">
        <v>1</v>
      </c>
    </row>
    <row r="11086" spans="1:6" s="3" customFormat="1" customHeight="0">
      <c r="A11086" s="3" t="s">
        <v>2</v>
      </c>
      <c r="B11086" s="3" t="s">
        <v>1049</v>
      </c>
    </row>
    <row r="11087" spans="1:6">
      <c r="A11087" t="s">
        <v>4</v>
      </c>
      <c r="B11087" s="4" t="s">
        <v>5</v>
      </c>
      <c r="C11087" s="4" t="s">
        <v>7</v>
      </c>
      <c r="D11087" s="4" t="s">
        <v>7</v>
      </c>
      <c r="E11087" s="4" t="s">
        <v>7</v>
      </c>
      <c r="F11087" s="4" t="s">
        <v>7</v>
      </c>
    </row>
    <row r="11088" spans="1:6">
      <c r="A11088" t="n">
        <v>97580</v>
      </c>
      <c r="B11088" s="8" t="n">
        <v>14</v>
      </c>
      <c r="C11088" s="7" t="n">
        <v>2</v>
      </c>
      <c r="D11088" s="7" t="n">
        <v>0</v>
      </c>
      <c r="E11088" s="7" t="n">
        <v>0</v>
      </c>
      <c r="F11088" s="7" t="n">
        <v>0</v>
      </c>
    </row>
    <row r="11089" spans="1:6">
      <c r="A11089" t="s">
        <v>4</v>
      </c>
      <c r="B11089" s="4" t="s">
        <v>5</v>
      </c>
      <c r="C11089" s="4" t="s">
        <v>7</v>
      </c>
      <c r="D11089" s="20" t="s">
        <v>42</v>
      </c>
      <c r="E11089" s="4" t="s">
        <v>5</v>
      </c>
      <c r="F11089" s="4" t="s">
        <v>7</v>
      </c>
      <c r="G11089" s="4" t="s">
        <v>9</v>
      </c>
      <c r="H11089" s="20" t="s">
        <v>43</v>
      </c>
      <c r="I11089" s="4" t="s">
        <v>7</v>
      </c>
      <c r="J11089" s="4" t="s">
        <v>11</v>
      </c>
      <c r="K11089" s="4" t="s">
        <v>7</v>
      </c>
      <c r="L11089" s="4" t="s">
        <v>7</v>
      </c>
      <c r="M11089" s="20" t="s">
        <v>42</v>
      </c>
      <c r="N11089" s="4" t="s">
        <v>5</v>
      </c>
      <c r="O11089" s="4" t="s">
        <v>7</v>
      </c>
      <c r="P11089" s="4" t="s">
        <v>9</v>
      </c>
      <c r="Q11089" s="20" t="s">
        <v>43</v>
      </c>
      <c r="R11089" s="4" t="s">
        <v>7</v>
      </c>
      <c r="S11089" s="4" t="s">
        <v>11</v>
      </c>
      <c r="T11089" s="4" t="s">
        <v>7</v>
      </c>
      <c r="U11089" s="4" t="s">
        <v>7</v>
      </c>
      <c r="V11089" s="4" t="s">
        <v>7</v>
      </c>
      <c r="W11089" s="4" t="s">
        <v>14</v>
      </c>
    </row>
    <row r="11090" spans="1:6">
      <c r="A11090" t="n">
        <v>97585</v>
      </c>
      <c r="B11090" s="10" t="n">
        <v>5</v>
      </c>
      <c r="C11090" s="7" t="n">
        <v>28</v>
      </c>
      <c r="D11090" s="20" t="s">
        <v>3</v>
      </c>
      <c r="E11090" s="6" t="n">
        <v>162</v>
      </c>
      <c r="F11090" s="7" t="n">
        <v>3</v>
      </c>
      <c r="G11090" s="7" t="n">
        <v>8215</v>
      </c>
      <c r="H11090" s="20" t="s">
        <v>3</v>
      </c>
      <c r="I11090" s="7" t="n">
        <v>0</v>
      </c>
      <c r="J11090" s="7" t="n">
        <v>1</v>
      </c>
      <c r="K11090" s="7" t="n">
        <v>2</v>
      </c>
      <c r="L11090" s="7" t="n">
        <v>28</v>
      </c>
      <c r="M11090" s="20" t="s">
        <v>3</v>
      </c>
      <c r="N11090" s="6" t="n">
        <v>162</v>
      </c>
      <c r="O11090" s="7" t="n">
        <v>3</v>
      </c>
      <c r="P11090" s="7" t="n">
        <v>8215</v>
      </c>
      <c r="Q11090" s="20" t="s">
        <v>3</v>
      </c>
      <c r="R11090" s="7" t="n">
        <v>0</v>
      </c>
      <c r="S11090" s="7" t="n">
        <v>2</v>
      </c>
      <c r="T11090" s="7" t="n">
        <v>2</v>
      </c>
      <c r="U11090" s="7" t="n">
        <v>11</v>
      </c>
      <c r="V11090" s="7" t="n">
        <v>1</v>
      </c>
      <c r="W11090" s="11" t="n">
        <f t="normal" ca="1">A11094</f>
        <v>0</v>
      </c>
    </row>
    <row r="11091" spans="1:6">
      <c r="A11091" t="s">
        <v>4</v>
      </c>
      <c r="B11091" s="4" t="s">
        <v>5</v>
      </c>
      <c r="C11091" s="4" t="s">
        <v>7</v>
      </c>
      <c r="D11091" s="4" t="s">
        <v>9</v>
      </c>
      <c r="E11091" s="4" t="s">
        <v>10</v>
      </c>
    </row>
    <row r="11092" spans="1:6">
      <c r="A11092" t="n">
        <v>97614</v>
      </c>
      <c r="B11092" s="25" t="n">
        <v>58</v>
      </c>
      <c r="C11092" s="7" t="n">
        <v>0</v>
      </c>
      <c r="D11092" s="7" t="n">
        <v>0</v>
      </c>
      <c r="E11092" s="7" t="n">
        <v>1</v>
      </c>
    </row>
    <row r="11093" spans="1:6">
      <c r="A11093" t="s">
        <v>4</v>
      </c>
      <c r="B11093" s="4" t="s">
        <v>5</v>
      </c>
      <c r="C11093" s="4" t="s">
        <v>7</v>
      </c>
      <c r="D11093" s="20" t="s">
        <v>42</v>
      </c>
      <c r="E11093" s="4" t="s">
        <v>5</v>
      </c>
      <c r="F11093" s="4" t="s">
        <v>7</v>
      </c>
      <c r="G11093" s="4" t="s">
        <v>9</v>
      </c>
      <c r="H11093" s="20" t="s">
        <v>43</v>
      </c>
      <c r="I11093" s="4" t="s">
        <v>7</v>
      </c>
      <c r="J11093" s="4" t="s">
        <v>11</v>
      </c>
      <c r="K11093" s="4" t="s">
        <v>7</v>
      </c>
      <c r="L11093" s="4" t="s">
        <v>7</v>
      </c>
      <c r="M11093" s="20" t="s">
        <v>42</v>
      </c>
      <c r="N11093" s="4" t="s">
        <v>5</v>
      </c>
      <c r="O11093" s="4" t="s">
        <v>7</v>
      </c>
      <c r="P11093" s="4" t="s">
        <v>9</v>
      </c>
      <c r="Q11093" s="20" t="s">
        <v>43</v>
      </c>
      <c r="R11093" s="4" t="s">
        <v>7</v>
      </c>
      <c r="S11093" s="4" t="s">
        <v>11</v>
      </c>
      <c r="T11093" s="4" t="s">
        <v>7</v>
      </c>
      <c r="U11093" s="4" t="s">
        <v>7</v>
      </c>
      <c r="V11093" s="4" t="s">
        <v>7</v>
      </c>
      <c r="W11093" s="4" t="s">
        <v>14</v>
      </c>
    </row>
    <row r="11094" spans="1:6">
      <c r="A11094" t="n">
        <v>97622</v>
      </c>
      <c r="B11094" s="10" t="n">
        <v>5</v>
      </c>
      <c r="C11094" s="7" t="n">
        <v>28</v>
      </c>
      <c r="D11094" s="20" t="s">
        <v>3</v>
      </c>
      <c r="E11094" s="6" t="n">
        <v>162</v>
      </c>
      <c r="F11094" s="7" t="n">
        <v>3</v>
      </c>
      <c r="G11094" s="7" t="n">
        <v>8215</v>
      </c>
      <c r="H11094" s="20" t="s">
        <v>3</v>
      </c>
      <c r="I11094" s="7" t="n">
        <v>0</v>
      </c>
      <c r="J11094" s="7" t="n">
        <v>1</v>
      </c>
      <c r="K11094" s="7" t="n">
        <v>3</v>
      </c>
      <c r="L11094" s="7" t="n">
        <v>28</v>
      </c>
      <c r="M11094" s="20" t="s">
        <v>3</v>
      </c>
      <c r="N11094" s="6" t="n">
        <v>162</v>
      </c>
      <c r="O11094" s="7" t="n">
        <v>3</v>
      </c>
      <c r="P11094" s="7" t="n">
        <v>8215</v>
      </c>
      <c r="Q11094" s="20" t="s">
        <v>3</v>
      </c>
      <c r="R11094" s="7" t="n">
        <v>0</v>
      </c>
      <c r="S11094" s="7" t="n">
        <v>2</v>
      </c>
      <c r="T11094" s="7" t="n">
        <v>3</v>
      </c>
      <c r="U11094" s="7" t="n">
        <v>9</v>
      </c>
      <c r="V11094" s="7" t="n">
        <v>1</v>
      </c>
      <c r="W11094" s="11" t="n">
        <f t="normal" ca="1">A11104</f>
        <v>0</v>
      </c>
    </row>
    <row r="11095" spans="1:6">
      <c r="A11095" t="s">
        <v>4</v>
      </c>
      <c r="B11095" s="4" t="s">
        <v>5</v>
      </c>
      <c r="C11095" s="4" t="s">
        <v>7</v>
      </c>
      <c r="D11095" s="20" t="s">
        <v>42</v>
      </c>
      <c r="E11095" s="4" t="s">
        <v>5</v>
      </c>
      <c r="F11095" s="4" t="s">
        <v>9</v>
      </c>
      <c r="G11095" s="4" t="s">
        <v>7</v>
      </c>
      <c r="H11095" s="4" t="s">
        <v>7</v>
      </c>
      <c r="I11095" s="4" t="s">
        <v>12</v>
      </c>
      <c r="J11095" s="20" t="s">
        <v>43</v>
      </c>
      <c r="K11095" s="4" t="s">
        <v>7</v>
      </c>
      <c r="L11095" s="4" t="s">
        <v>7</v>
      </c>
      <c r="M11095" s="20" t="s">
        <v>42</v>
      </c>
      <c r="N11095" s="4" t="s">
        <v>5</v>
      </c>
      <c r="O11095" s="4" t="s">
        <v>7</v>
      </c>
      <c r="P11095" s="20" t="s">
        <v>43</v>
      </c>
      <c r="Q11095" s="4" t="s">
        <v>7</v>
      </c>
      <c r="R11095" s="4" t="s">
        <v>11</v>
      </c>
      <c r="S11095" s="4" t="s">
        <v>7</v>
      </c>
      <c r="T11095" s="4" t="s">
        <v>7</v>
      </c>
      <c r="U11095" s="4" t="s">
        <v>7</v>
      </c>
      <c r="V11095" s="20" t="s">
        <v>42</v>
      </c>
      <c r="W11095" s="4" t="s">
        <v>5</v>
      </c>
      <c r="X11095" s="4" t="s">
        <v>7</v>
      </c>
      <c r="Y11095" s="20" t="s">
        <v>43</v>
      </c>
      <c r="Z11095" s="4" t="s">
        <v>7</v>
      </c>
      <c r="AA11095" s="4" t="s">
        <v>11</v>
      </c>
      <c r="AB11095" s="4" t="s">
        <v>7</v>
      </c>
      <c r="AC11095" s="4" t="s">
        <v>7</v>
      </c>
      <c r="AD11095" s="4" t="s">
        <v>7</v>
      </c>
      <c r="AE11095" s="4" t="s">
        <v>14</v>
      </c>
    </row>
    <row r="11096" spans="1:6">
      <c r="A11096" t="n">
        <v>97651</v>
      </c>
      <c r="B11096" s="10" t="n">
        <v>5</v>
      </c>
      <c r="C11096" s="7" t="n">
        <v>28</v>
      </c>
      <c r="D11096" s="20" t="s">
        <v>3</v>
      </c>
      <c r="E11096" s="48" t="n">
        <v>47</v>
      </c>
      <c r="F11096" s="7" t="n">
        <v>61456</v>
      </c>
      <c r="G11096" s="7" t="n">
        <v>2</v>
      </c>
      <c r="H11096" s="7" t="n">
        <v>0</v>
      </c>
      <c r="I11096" s="7" t="s">
        <v>177</v>
      </c>
      <c r="J11096" s="20" t="s">
        <v>3</v>
      </c>
      <c r="K11096" s="7" t="n">
        <v>8</v>
      </c>
      <c r="L11096" s="7" t="n">
        <v>28</v>
      </c>
      <c r="M11096" s="20" t="s">
        <v>3</v>
      </c>
      <c r="N11096" s="21" t="n">
        <v>74</v>
      </c>
      <c r="O11096" s="7" t="n">
        <v>65</v>
      </c>
      <c r="P11096" s="20" t="s">
        <v>3</v>
      </c>
      <c r="Q11096" s="7" t="n">
        <v>0</v>
      </c>
      <c r="R11096" s="7" t="n">
        <v>1</v>
      </c>
      <c r="S11096" s="7" t="n">
        <v>3</v>
      </c>
      <c r="T11096" s="7" t="n">
        <v>9</v>
      </c>
      <c r="U11096" s="7" t="n">
        <v>28</v>
      </c>
      <c r="V11096" s="20" t="s">
        <v>3</v>
      </c>
      <c r="W11096" s="21" t="n">
        <v>74</v>
      </c>
      <c r="X11096" s="7" t="n">
        <v>65</v>
      </c>
      <c r="Y11096" s="20" t="s">
        <v>3</v>
      </c>
      <c r="Z11096" s="7" t="n">
        <v>0</v>
      </c>
      <c r="AA11096" s="7" t="n">
        <v>2</v>
      </c>
      <c r="AB11096" s="7" t="n">
        <v>3</v>
      </c>
      <c r="AC11096" s="7" t="n">
        <v>9</v>
      </c>
      <c r="AD11096" s="7" t="n">
        <v>1</v>
      </c>
      <c r="AE11096" s="11" t="n">
        <f t="normal" ca="1">A11100</f>
        <v>0</v>
      </c>
    </row>
    <row r="11097" spans="1:6">
      <c r="A11097" t="s">
        <v>4</v>
      </c>
      <c r="B11097" s="4" t="s">
        <v>5</v>
      </c>
      <c r="C11097" s="4" t="s">
        <v>9</v>
      </c>
      <c r="D11097" s="4" t="s">
        <v>7</v>
      </c>
      <c r="E11097" s="4" t="s">
        <v>7</v>
      </c>
      <c r="F11097" s="4" t="s">
        <v>12</v>
      </c>
    </row>
    <row r="11098" spans="1:6">
      <c r="A11098" t="n">
        <v>97699</v>
      </c>
      <c r="B11098" s="48" t="n">
        <v>47</v>
      </c>
      <c r="C11098" s="7" t="n">
        <v>61456</v>
      </c>
      <c r="D11098" s="7" t="n">
        <v>0</v>
      </c>
      <c r="E11098" s="7" t="n">
        <v>0</v>
      </c>
      <c r="F11098" s="7" t="s">
        <v>178</v>
      </c>
    </row>
    <row r="11099" spans="1:6">
      <c r="A11099" t="s">
        <v>4</v>
      </c>
      <c r="B11099" s="4" t="s">
        <v>5</v>
      </c>
      <c r="C11099" s="4" t="s">
        <v>7</v>
      </c>
      <c r="D11099" s="4" t="s">
        <v>9</v>
      </c>
      <c r="E11099" s="4" t="s">
        <v>10</v>
      </c>
    </row>
    <row r="11100" spans="1:6">
      <c r="A11100" t="n">
        <v>97712</v>
      </c>
      <c r="B11100" s="25" t="n">
        <v>58</v>
      </c>
      <c r="C11100" s="7" t="n">
        <v>0</v>
      </c>
      <c r="D11100" s="7" t="n">
        <v>300</v>
      </c>
      <c r="E11100" s="7" t="n">
        <v>1</v>
      </c>
    </row>
    <row r="11101" spans="1:6">
      <c r="A11101" t="s">
        <v>4</v>
      </c>
      <c r="B11101" s="4" t="s">
        <v>5</v>
      </c>
      <c r="C11101" s="4" t="s">
        <v>7</v>
      </c>
      <c r="D11101" s="4" t="s">
        <v>9</v>
      </c>
    </row>
    <row r="11102" spans="1:6">
      <c r="A11102" t="n">
        <v>97720</v>
      </c>
      <c r="B11102" s="25" t="n">
        <v>58</v>
      </c>
      <c r="C11102" s="7" t="n">
        <v>255</v>
      </c>
      <c r="D11102" s="7" t="n">
        <v>0</v>
      </c>
    </row>
    <row r="11103" spans="1:6">
      <c r="A11103" t="s">
        <v>4</v>
      </c>
      <c r="B11103" s="4" t="s">
        <v>5</v>
      </c>
      <c r="C11103" s="4" t="s">
        <v>7</v>
      </c>
      <c r="D11103" s="4" t="s">
        <v>7</v>
      </c>
      <c r="E11103" s="4" t="s">
        <v>7</v>
      </c>
      <c r="F11103" s="4" t="s">
        <v>7</v>
      </c>
    </row>
    <row r="11104" spans="1:6">
      <c r="A11104" t="n">
        <v>97724</v>
      </c>
      <c r="B11104" s="8" t="n">
        <v>14</v>
      </c>
      <c r="C11104" s="7" t="n">
        <v>0</v>
      </c>
      <c r="D11104" s="7" t="n">
        <v>0</v>
      </c>
      <c r="E11104" s="7" t="n">
        <v>0</v>
      </c>
      <c r="F11104" s="7" t="n">
        <v>64</v>
      </c>
    </row>
    <row r="11105" spans="1:31">
      <c r="A11105" t="s">
        <v>4</v>
      </c>
      <c r="B11105" s="4" t="s">
        <v>5</v>
      </c>
      <c r="C11105" s="4" t="s">
        <v>7</v>
      </c>
      <c r="D11105" s="4" t="s">
        <v>9</v>
      </c>
    </row>
    <row r="11106" spans="1:31">
      <c r="A11106" t="n">
        <v>97729</v>
      </c>
      <c r="B11106" s="22" t="n">
        <v>22</v>
      </c>
      <c r="C11106" s="7" t="n">
        <v>0</v>
      </c>
      <c r="D11106" s="7" t="n">
        <v>8215</v>
      </c>
    </row>
    <row r="11107" spans="1:31">
      <c r="A11107" t="s">
        <v>4</v>
      </c>
      <c r="B11107" s="4" t="s">
        <v>5</v>
      </c>
      <c r="C11107" s="4" t="s">
        <v>7</v>
      </c>
      <c r="D11107" s="4" t="s">
        <v>9</v>
      </c>
    </row>
    <row r="11108" spans="1:31">
      <c r="A11108" t="n">
        <v>97733</v>
      </c>
      <c r="B11108" s="25" t="n">
        <v>58</v>
      </c>
      <c r="C11108" s="7" t="n">
        <v>5</v>
      </c>
      <c r="D11108" s="7" t="n">
        <v>300</v>
      </c>
    </row>
    <row r="11109" spans="1:31">
      <c r="A11109" t="s">
        <v>4</v>
      </c>
      <c r="B11109" s="4" t="s">
        <v>5</v>
      </c>
      <c r="C11109" s="4" t="s">
        <v>10</v>
      </c>
      <c r="D11109" s="4" t="s">
        <v>9</v>
      </c>
    </row>
    <row r="11110" spans="1:31">
      <c r="A11110" t="n">
        <v>97737</v>
      </c>
      <c r="B11110" s="49" t="n">
        <v>103</v>
      </c>
      <c r="C11110" s="7" t="n">
        <v>0</v>
      </c>
      <c r="D11110" s="7" t="n">
        <v>300</v>
      </c>
    </row>
    <row r="11111" spans="1:31">
      <c r="A11111" t="s">
        <v>4</v>
      </c>
      <c r="B11111" s="4" t="s">
        <v>5</v>
      </c>
      <c r="C11111" s="4" t="s">
        <v>7</v>
      </c>
    </row>
    <row r="11112" spans="1:31">
      <c r="A11112" t="n">
        <v>97744</v>
      </c>
      <c r="B11112" s="27" t="n">
        <v>64</v>
      </c>
      <c r="C11112" s="7" t="n">
        <v>7</v>
      </c>
    </row>
    <row r="11113" spans="1:31">
      <c r="A11113" t="s">
        <v>4</v>
      </c>
      <c r="B11113" s="4" t="s">
        <v>5</v>
      </c>
      <c r="C11113" s="4" t="s">
        <v>7</v>
      </c>
      <c r="D11113" s="4" t="s">
        <v>9</v>
      </c>
    </row>
    <row r="11114" spans="1:31">
      <c r="A11114" t="n">
        <v>97746</v>
      </c>
      <c r="B11114" s="50" t="n">
        <v>72</v>
      </c>
      <c r="C11114" s="7" t="n">
        <v>5</v>
      </c>
      <c r="D11114" s="7" t="n">
        <v>0</v>
      </c>
    </row>
    <row r="11115" spans="1:31">
      <c r="A11115" t="s">
        <v>4</v>
      </c>
      <c r="B11115" s="4" t="s">
        <v>5</v>
      </c>
      <c r="C11115" s="4" t="s">
        <v>7</v>
      </c>
      <c r="D11115" s="20" t="s">
        <v>42</v>
      </c>
      <c r="E11115" s="4" t="s">
        <v>5</v>
      </c>
      <c r="F11115" s="4" t="s">
        <v>7</v>
      </c>
      <c r="G11115" s="4" t="s">
        <v>9</v>
      </c>
      <c r="H11115" s="20" t="s">
        <v>43</v>
      </c>
      <c r="I11115" s="4" t="s">
        <v>7</v>
      </c>
      <c r="J11115" s="4" t="s">
        <v>11</v>
      </c>
      <c r="K11115" s="4" t="s">
        <v>7</v>
      </c>
      <c r="L11115" s="4" t="s">
        <v>7</v>
      </c>
      <c r="M11115" s="4" t="s">
        <v>14</v>
      </c>
    </row>
    <row r="11116" spans="1:31">
      <c r="A11116" t="n">
        <v>97750</v>
      </c>
      <c r="B11116" s="10" t="n">
        <v>5</v>
      </c>
      <c r="C11116" s="7" t="n">
        <v>28</v>
      </c>
      <c r="D11116" s="20" t="s">
        <v>3</v>
      </c>
      <c r="E11116" s="6" t="n">
        <v>162</v>
      </c>
      <c r="F11116" s="7" t="n">
        <v>4</v>
      </c>
      <c r="G11116" s="7" t="n">
        <v>8215</v>
      </c>
      <c r="H11116" s="20" t="s">
        <v>3</v>
      </c>
      <c r="I11116" s="7" t="n">
        <v>0</v>
      </c>
      <c r="J11116" s="7" t="n">
        <v>1</v>
      </c>
      <c r="K11116" s="7" t="n">
        <v>2</v>
      </c>
      <c r="L11116" s="7" t="n">
        <v>1</v>
      </c>
      <c r="M11116" s="11" t="n">
        <f t="normal" ca="1">A11122</f>
        <v>0</v>
      </c>
    </row>
    <row r="11117" spans="1:31">
      <c r="A11117" t="s">
        <v>4</v>
      </c>
      <c r="B11117" s="4" t="s">
        <v>5</v>
      </c>
      <c r="C11117" s="4" t="s">
        <v>7</v>
      </c>
      <c r="D11117" s="4" t="s">
        <v>12</v>
      </c>
    </row>
    <row r="11118" spans="1:31">
      <c r="A11118" t="n">
        <v>97767</v>
      </c>
      <c r="B11118" s="14" t="n">
        <v>2</v>
      </c>
      <c r="C11118" s="7" t="n">
        <v>10</v>
      </c>
      <c r="D11118" s="7" t="s">
        <v>179</v>
      </c>
    </row>
    <row r="11119" spans="1:31">
      <c r="A11119" t="s">
        <v>4</v>
      </c>
      <c r="B11119" s="4" t="s">
        <v>5</v>
      </c>
      <c r="C11119" s="4" t="s">
        <v>9</v>
      </c>
    </row>
    <row r="11120" spans="1:31">
      <c r="A11120" t="n">
        <v>97784</v>
      </c>
      <c r="B11120" s="26" t="n">
        <v>16</v>
      </c>
      <c r="C11120" s="7" t="n">
        <v>0</v>
      </c>
    </row>
    <row r="11121" spans="1:13">
      <c r="A11121" t="s">
        <v>4</v>
      </c>
      <c r="B11121" s="4" t="s">
        <v>5</v>
      </c>
      <c r="C11121" s="4" t="s">
        <v>7</v>
      </c>
      <c r="D11121" s="4" t="s">
        <v>9</v>
      </c>
      <c r="E11121" s="4" t="s">
        <v>9</v>
      </c>
      <c r="F11121" s="4" t="s">
        <v>9</v>
      </c>
      <c r="G11121" s="4" t="s">
        <v>9</v>
      </c>
      <c r="H11121" s="4" t="s">
        <v>9</v>
      </c>
      <c r="I11121" s="4" t="s">
        <v>9</v>
      </c>
      <c r="J11121" s="4" t="s">
        <v>9</v>
      </c>
      <c r="K11121" s="4" t="s">
        <v>9</v>
      </c>
      <c r="L11121" s="4" t="s">
        <v>9</v>
      </c>
      <c r="M11121" s="4" t="s">
        <v>9</v>
      </c>
      <c r="N11121" s="4" t="s">
        <v>11</v>
      </c>
      <c r="O11121" s="4" t="s">
        <v>11</v>
      </c>
      <c r="P11121" s="4" t="s">
        <v>11</v>
      </c>
      <c r="Q11121" s="4" t="s">
        <v>11</v>
      </c>
      <c r="R11121" s="4" t="s">
        <v>7</v>
      </c>
      <c r="S11121" s="4" t="s">
        <v>12</v>
      </c>
    </row>
    <row r="11122" spans="1:13">
      <c r="A11122" t="n">
        <v>97787</v>
      </c>
      <c r="B11122" s="51" t="n">
        <v>75</v>
      </c>
      <c r="C11122" s="7" t="n">
        <v>0</v>
      </c>
      <c r="D11122" s="7" t="n">
        <v>0</v>
      </c>
      <c r="E11122" s="7" t="n">
        <v>0</v>
      </c>
      <c r="F11122" s="7" t="n">
        <v>1024</v>
      </c>
      <c r="G11122" s="7" t="n">
        <v>720</v>
      </c>
      <c r="H11122" s="7" t="n">
        <v>0</v>
      </c>
      <c r="I11122" s="7" t="n">
        <v>0</v>
      </c>
      <c r="J11122" s="7" t="n">
        <v>0</v>
      </c>
      <c r="K11122" s="7" t="n">
        <v>0</v>
      </c>
      <c r="L11122" s="7" t="n">
        <v>1024</v>
      </c>
      <c r="M11122" s="7" t="n">
        <v>720</v>
      </c>
      <c r="N11122" s="7" t="n">
        <v>1065353216</v>
      </c>
      <c r="O11122" s="7" t="n">
        <v>1065353216</v>
      </c>
      <c r="P11122" s="7" t="n">
        <v>1065353216</v>
      </c>
      <c r="Q11122" s="7" t="n">
        <v>0</v>
      </c>
      <c r="R11122" s="7" t="n">
        <v>0</v>
      </c>
      <c r="S11122" s="7" t="s">
        <v>1050</v>
      </c>
    </row>
    <row r="11123" spans="1:13">
      <c r="A11123" t="s">
        <v>4</v>
      </c>
      <c r="B11123" s="4" t="s">
        <v>5</v>
      </c>
      <c r="C11123" s="4" t="s">
        <v>7</v>
      </c>
      <c r="D11123" s="4" t="s">
        <v>9</v>
      </c>
      <c r="E11123" s="4" t="s">
        <v>9</v>
      </c>
      <c r="F11123" s="4" t="s">
        <v>9</v>
      </c>
      <c r="G11123" s="4" t="s">
        <v>9</v>
      </c>
      <c r="H11123" s="4" t="s">
        <v>9</v>
      </c>
      <c r="I11123" s="4" t="s">
        <v>9</v>
      </c>
      <c r="J11123" s="4" t="s">
        <v>9</v>
      </c>
      <c r="K11123" s="4" t="s">
        <v>9</v>
      </c>
      <c r="L11123" s="4" t="s">
        <v>9</v>
      </c>
      <c r="M11123" s="4" t="s">
        <v>9</v>
      </c>
      <c r="N11123" s="4" t="s">
        <v>11</v>
      </c>
      <c r="O11123" s="4" t="s">
        <v>11</v>
      </c>
      <c r="P11123" s="4" t="s">
        <v>11</v>
      </c>
      <c r="Q11123" s="4" t="s">
        <v>11</v>
      </c>
      <c r="R11123" s="4" t="s">
        <v>7</v>
      </c>
      <c r="S11123" s="4" t="s">
        <v>12</v>
      </c>
    </row>
    <row r="11124" spans="1:13">
      <c r="A11124" t="n">
        <v>97836</v>
      </c>
      <c r="B11124" s="51" t="n">
        <v>75</v>
      </c>
      <c r="C11124" s="7" t="n">
        <v>1</v>
      </c>
      <c r="D11124" s="7" t="n">
        <v>0</v>
      </c>
      <c r="E11124" s="7" t="n">
        <v>0</v>
      </c>
      <c r="F11124" s="7" t="n">
        <v>1024</v>
      </c>
      <c r="G11124" s="7" t="n">
        <v>720</v>
      </c>
      <c r="H11124" s="7" t="n">
        <v>0</v>
      </c>
      <c r="I11124" s="7" t="n">
        <v>0</v>
      </c>
      <c r="J11124" s="7" t="n">
        <v>0</v>
      </c>
      <c r="K11124" s="7" t="n">
        <v>0</v>
      </c>
      <c r="L11124" s="7" t="n">
        <v>1024</v>
      </c>
      <c r="M11124" s="7" t="n">
        <v>720</v>
      </c>
      <c r="N11124" s="7" t="n">
        <v>1065353216</v>
      </c>
      <c r="O11124" s="7" t="n">
        <v>1065353216</v>
      </c>
      <c r="P11124" s="7" t="n">
        <v>1065353216</v>
      </c>
      <c r="Q11124" s="7" t="n">
        <v>0</v>
      </c>
      <c r="R11124" s="7" t="n">
        <v>0</v>
      </c>
      <c r="S11124" s="7" t="s">
        <v>1051</v>
      </c>
    </row>
    <row r="11125" spans="1:13">
      <c r="A11125" t="s">
        <v>4</v>
      </c>
      <c r="B11125" s="4" t="s">
        <v>5</v>
      </c>
      <c r="C11125" s="4" t="s">
        <v>7</v>
      </c>
      <c r="D11125" s="4" t="s">
        <v>9</v>
      </c>
      <c r="E11125" s="4" t="s">
        <v>9</v>
      </c>
      <c r="F11125" s="4" t="s">
        <v>9</v>
      </c>
      <c r="G11125" s="4" t="s">
        <v>9</v>
      </c>
      <c r="H11125" s="4" t="s">
        <v>9</v>
      </c>
      <c r="I11125" s="4" t="s">
        <v>9</v>
      </c>
      <c r="J11125" s="4" t="s">
        <v>9</v>
      </c>
      <c r="K11125" s="4" t="s">
        <v>9</v>
      </c>
      <c r="L11125" s="4" t="s">
        <v>9</v>
      </c>
      <c r="M11125" s="4" t="s">
        <v>9</v>
      </c>
      <c r="N11125" s="4" t="s">
        <v>11</v>
      </c>
      <c r="O11125" s="4" t="s">
        <v>11</v>
      </c>
      <c r="P11125" s="4" t="s">
        <v>11</v>
      </c>
      <c r="Q11125" s="4" t="s">
        <v>11</v>
      </c>
      <c r="R11125" s="4" t="s">
        <v>7</v>
      </c>
      <c r="S11125" s="4" t="s">
        <v>12</v>
      </c>
    </row>
    <row r="11126" spans="1:13">
      <c r="A11126" t="n">
        <v>97885</v>
      </c>
      <c r="B11126" s="51" t="n">
        <v>75</v>
      </c>
      <c r="C11126" s="7" t="n">
        <v>2</v>
      </c>
      <c r="D11126" s="7" t="n">
        <v>0</v>
      </c>
      <c r="E11126" s="7" t="n">
        <v>0</v>
      </c>
      <c r="F11126" s="7" t="n">
        <v>1024</v>
      </c>
      <c r="G11126" s="7" t="n">
        <v>720</v>
      </c>
      <c r="H11126" s="7" t="n">
        <v>0</v>
      </c>
      <c r="I11126" s="7" t="n">
        <v>0</v>
      </c>
      <c r="J11126" s="7" t="n">
        <v>0</v>
      </c>
      <c r="K11126" s="7" t="n">
        <v>0</v>
      </c>
      <c r="L11126" s="7" t="n">
        <v>1024</v>
      </c>
      <c r="M11126" s="7" t="n">
        <v>720</v>
      </c>
      <c r="N11126" s="7" t="n">
        <v>1065353216</v>
      </c>
      <c r="O11126" s="7" t="n">
        <v>1065353216</v>
      </c>
      <c r="P11126" s="7" t="n">
        <v>1065353216</v>
      </c>
      <c r="Q11126" s="7" t="n">
        <v>0</v>
      </c>
      <c r="R11126" s="7" t="n">
        <v>0</v>
      </c>
      <c r="S11126" s="7" t="s">
        <v>1052</v>
      </c>
    </row>
    <row r="11127" spans="1:13">
      <c r="A11127" t="s">
        <v>4</v>
      </c>
      <c r="B11127" s="4" t="s">
        <v>5</v>
      </c>
      <c r="C11127" s="4" t="s">
        <v>7</v>
      </c>
      <c r="D11127" s="4" t="s">
        <v>9</v>
      </c>
      <c r="E11127" s="4" t="s">
        <v>9</v>
      </c>
      <c r="F11127" s="4" t="s">
        <v>9</v>
      </c>
      <c r="G11127" s="4" t="s">
        <v>9</v>
      </c>
      <c r="H11127" s="4" t="s">
        <v>9</v>
      </c>
      <c r="I11127" s="4" t="s">
        <v>9</v>
      </c>
      <c r="J11127" s="4" t="s">
        <v>9</v>
      </c>
      <c r="K11127" s="4" t="s">
        <v>9</v>
      </c>
      <c r="L11127" s="4" t="s">
        <v>9</v>
      </c>
      <c r="M11127" s="4" t="s">
        <v>9</v>
      </c>
      <c r="N11127" s="4" t="s">
        <v>11</v>
      </c>
      <c r="O11127" s="4" t="s">
        <v>11</v>
      </c>
      <c r="P11127" s="4" t="s">
        <v>11</v>
      </c>
      <c r="Q11127" s="4" t="s">
        <v>11</v>
      </c>
      <c r="R11127" s="4" t="s">
        <v>7</v>
      </c>
      <c r="S11127" s="4" t="s">
        <v>12</v>
      </c>
    </row>
    <row r="11128" spans="1:13">
      <c r="A11128" t="n">
        <v>97934</v>
      </c>
      <c r="B11128" s="51" t="n">
        <v>75</v>
      </c>
      <c r="C11128" s="7" t="n">
        <v>3</v>
      </c>
      <c r="D11128" s="7" t="n">
        <v>0</v>
      </c>
      <c r="E11128" s="7" t="n">
        <v>0</v>
      </c>
      <c r="F11128" s="7" t="n">
        <v>1024</v>
      </c>
      <c r="G11128" s="7" t="n">
        <v>720</v>
      </c>
      <c r="H11128" s="7" t="n">
        <v>0</v>
      </c>
      <c r="I11128" s="7" t="n">
        <v>0</v>
      </c>
      <c r="J11128" s="7" t="n">
        <v>0</v>
      </c>
      <c r="K11128" s="7" t="n">
        <v>0</v>
      </c>
      <c r="L11128" s="7" t="n">
        <v>1024</v>
      </c>
      <c r="M11128" s="7" t="n">
        <v>720</v>
      </c>
      <c r="N11128" s="7" t="n">
        <v>1065353216</v>
      </c>
      <c r="O11128" s="7" t="n">
        <v>1065353216</v>
      </c>
      <c r="P11128" s="7" t="n">
        <v>1065353216</v>
      </c>
      <c r="Q11128" s="7" t="n">
        <v>0</v>
      </c>
      <c r="R11128" s="7" t="n">
        <v>0</v>
      </c>
      <c r="S11128" s="7" t="s">
        <v>1053</v>
      </c>
    </row>
    <row r="11129" spans="1:13">
      <c r="A11129" t="s">
        <v>4</v>
      </c>
      <c r="B11129" s="4" t="s">
        <v>5</v>
      </c>
      <c r="C11129" s="4" t="s">
        <v>7</v>
      </c>
      <c r="D11129" s="4" t="s">
        <v>7</v>
      </c>
      <c r="E11129" s="4" t="s">
        <v>7</v>
      </c>
      <c r="F11129" s="4" t="s">
        <v>10</v>
      </c>
      <c r="G11129" s="4" t="s">
        <v>10</v>
      </c>
      <c r="H11129" s="4" t="s">
        <v>10</v>
      </c>
      <c r="I11129" s="4" t="s">
        <v>10</v>
      </c>
      <c r="J11129" s="4" t="s">
        <v>10</v>
      </c>
    </row>
    <row r="11130" spans="1:13">
      <c r="A11130" t="n">
        <v>97983</v>
      </c>
      <c r="B11130" s="52" t="n">
        <v>76</v>
      </c>
      <c r="C11130" s="7" t="n">
        <v>0</v>
      </c>
      <c r="D11130" s="7" t="n">
        <v>9</v>
      </c>
      <c r="E11130" s="7" t="n">
        <v>2</v>
      </c>
      <c r="F11130" s="7" t="n">
        <v>0</v>
      </c>
      <c r="G11130" s="7" t="n">
        <v>0</v>
      </c>
      <c r="H11130" s="7" t="n">
        <v>0</v>
      </c>
      <c r="I11130" s="7" t="n">
        <v>0</v>
      </c>
      <c r="J11130" s="7" t="n">
        <v>0</v>
      </c>
    </row>
    <row r="11131" spans="1:13">
      <c r="A11131" t="s">
        <v>4</v>
      </c>
      <c r="B11131" s="4" t="s">
        <v>5</v>
      </c>
      <c r="C11131" s="4" t="s">
        <v>7</v>
      </c>
      <c r="D11131" s="4" t="s">
        <v>7</v>
      </c>
      <c r="E11131" s="4" t="s">
        <v>7</v>
      </c>
      <c r="F11131" s="4" t="s">
        <v>10</v>
      </c>
      <c r="G11131" s="4" t="s">
        <v>10</v>
      </c>
      <c r="H11131" s="4" t="s">
        <v>10</v>
      </c>
      <c r="I11131" s="4" t="s">
        <v>10</v>
      </c>
      <c r="J11131" s="4" t="s">
        <v>10</v>
      </c>
    </row>
    <row r="11132" spans="1:13">
      <c r="A11132" t="n">
        <v>98007</v>
      </c>
      <c r="B11132" s="52" t="n">
        <v>76</v>
      </c>
      <c r="C11132" s="7" t="n">
        <v>1</v>
      </c>
      <c r="D11132" s="7" t="n">
        <v>9</v>
      </c>
      <c r="E11132" s="7" t="n">
        <v>2</v>
      </c>
      <c r="F11132" s="7" t="n">
        <v>0</v>
      </c>
      <c r="G11132" s="7" t="n">
        <v>0</v>
      </c>
      <c r="H11132" s="7" t="n">
        <v>0</v>
      </c>
      <c r="I11132" s="7" t="n">
        <v>0</v>
      </c>
      <c r="J11132" s="7" t="n">
        <v>0</v>
      </c>
    </row>
    <row r="11133" spans="1:13">
      <c r="A11133" t="s">
        <v>4</v>
      </c>
      <c r="B11133" s="4" t="s">
        <v>5</v>
      </c>
      <c r="C11133" s="4" t="s">
        <v>7</v>
      </c>
      <c r="D11133" s="4" t="s">
        <v>7</v>
      </c>
      <c r="E11133" s="4" t="s">
        <v>7</v>
      </c>
      <c r="F11133" s="4" t="s">
        <v>10</v>
      </c>
      <c r="G11133" s="4" t="s">
        <v>10</v>
      </c>
      <c r="H11133" s="4" t="s">
        <v>10</v>
      </c>
      <c r="I11133" s="4" t="s">
        <v>10</v>
      </c>
      <c r="J11133" s="4" t="s">
        <v>10</v>
      </c>
    </row>
    <row r="11134" spans="1:13">
      <c r="A11134" t="n">
        <v>98031</v>
      </c>
      <c r="B11134" s="52" t="n">
        <v>76</v>
      </c>
      <c r="C11134" s="7" t="n">
        <v>2</v>
      </c>
      <c r="D11134" s="7" t="n">
        <v>9</v>
      </c>
      <c r="E11134" s="7" t="n">
        <v>2</v>
      </c>
      <c r="F11134" s="7" t="n">
        <v>0</v>
      </c>
      <c r="G11134" s="7" t="n">
        <v>0</v>
      </c>
      <c r="H11134" s="7" t="n">
        <v>0</v>
      </c>
      <c r="I11134" s="7" t="n">
        <v>0</v>
      </c>
      <c r="J11134" s="7" t="n">
        <v>0</v>
      </c>
    </row>
    <row r="11135" spans="1:13">
      <c r="A11135" t="s">
        <v>4</v>
      </c>
      <c r="B11135" s="4" t="s">
        <v>5</v>
      </c>
      <c r="C11135" s="4" t="s">
        <v>7</v>
      </c>
      <c r="D11135" s="4" t="s">
        <v>7</v>
      </c>
      <c r="E11135" s="4" t="s">
        <v>7</v>
      </c>
      <c r="F11135" s="4" t="s">
        <v>10</v>
      </c>
      <c r="G11135" s="4" t="s">
        <v>10</v>
      </c>
      <c r="H11135" s="4" t="s">
        <v>10</v>
      </c>
      <c r="I11135" s="4" t="s">
        <v>10</v>
      </c>
      <c r="J11135" s="4" t="s">
        <v>10</v>
      </c>
    </row>
    <row r="11136" spans="1:13">
      <c r="A11136" t="n">
        <v>98055</v>
      </c>
      <c r="B11136" s="52" t="n">
        <v>76</v>
      </c>
      <c r="C11136" s="7" t="n">
        <v>3</v>
      </c>
      <c r="D11136" s="7" t="n">
        <v>9</v>
      </c>
      <c r="E11136" s="7" t="n">
        <v>2</v>
      </c>
      <c r="F11136" s="7" t="n">
        <v>0</v>
      </c>
      <c r="G11136" s="7" t="n">
        <v>0</v>
      </c>
      <c r="H11136" s="7" t="n">
        <v>0</v>
      </c>
      <c r="I11136" s="7" t="n">
        <v>0</v>
      </c>
      <c r="J11136" s="7" t="n">
        <v>0</v>
      </c>
    </row>
    <row r="11137" spans="1:19">
      <c r="A11137" t="s">
        <v>4</v>
      </c>
      <c r="B11137" s="4" t="s">
        <v>5</v>
      </c>
      <c r="C11137" s="4" t="s">
        <v>9</v>
      </c>
      <c r="D11137" s="4" t="s">
        <v>12</v>
      </c>
      <c r="E11137" s="4" t="s">
        <v>12</v>
      </c>
      <c r="F11137" s="4" t="s">
        <v>12</v>
      </c>
      <c r="G11137" s="4" t="s">
        <v>7</v>
      </c>
      <c r="H11137" s="4" t="s">
        <v>11</v>
      </c>
      <c r="I11137" s="4" t="s">
        <v>10</v>
      </c>
      <c r="J11137" s="4" t="s">
        <v>10</v>
      </c>
      <c r="K11137" s="4" t="s">
        <v>10</v>
      </c>
      <c r="L11137" s="4" t="s">
        <v>10</v>
      </c>
      <c r="M11137" s="4" t="s">
        <v>10</v>
      </c>
      <c r="N11137" s="4" t="s">
        <v>10</v>
      </c>
      <c r="O11137" s="4" t="s">
        <v>10</v>
      </c>
      <c r="P11137" s="4" t="s">
        <v>12</v>
      </c>
      <c r="Q11137" s="4" t="s">
        <v>12</v>
      </c>
      <c r="R11137" s="4" t="s">
        <v>11</v>
      </c>
      <c r="S11137" s="4" t="s">
        <v>7</v>
      </c>
      <c r="T11137" s="4" t="s">
        <v>11</v>
      </c>
      <c r="U11137" s="4" t="s">
        <v>11</v>
      </c>
      <c r="V11137" s="4" t="s">
        <v>9</v>
      </c>
    </row>
    <row r="11138" spans="1:19">
      <c r="A11138" t="n">
        <v>98079</v>
      </c>
      <c r="B11138" s="53" t="n">
        <v>19</v>
      </c>
      <c r="C11138" s="7" t="n">
        <v>7002</v>
      </c>
      <c r="D11138" s="7" t="s">
        <v>1054</v>
      </c>
      <c r="E11138" s="7" t="s">
        <v>1055</v>
      </c>
      <c r="F11138" s="7" t="s">
        <v>13</v>
      </c>
      <c r="G11138" s="7" t="n">
        <v>0</v>
      </c>
      <c r="H11138" s="7" t="n">
        <v>1</v>
      </c>
      <c r="I11138" s="7" t="n">
        <v>0</v>
      </c>
      <c r="J11138" s="7" t="n">
        <v>0</v>
      </c>
      <c r="K11138" s="7" t="n">
        <v>0</v>
      </c>
      <c r="L11138" s="7" t="n">
        <v>0</v>
      </c>
      <c r="M11138" s="7" t="n">
        <v>1</v>
      </c>
      <c r="N11138" s="7" t="n">
        <v>1.60000002384186</v>
      </c>
      <c r="O11138" s="7" t="n">
        <v>0.0900000035762787</v>
      </c>
      <c r="P11138" s="7" t="s">
        <v>13</v>
      </c>
      <c r="Q11138" s="7" t="s">
        <v>13</v>
      </c>
      <c r="R11138" s="7" t="n">
        <v>-1</v>
      </c>
      <c r="S11138" s="7" t="n">
        <v>0</v>
      </c>
      <c r="T11138" s="7" t="n">
        <v>0</v>
      </c>
      <c r="U11138" s="7" t="n">
        <v>0</v>
      </c>
      <c r="V11138" s="7" t="n">
        <v>0</v>
      </c>
    </row>
    <row r="11139" spans="1:19">
      <c r="A11139" t="s">
        <v>4</v>
      </c>
      <c r="B11139" s="4" t="s">
        <v>5</v>
      </c>
      <c r="C11139" s="4" t="s">
        <v>9</v>
      </c>
      <c r="D11139" s="4" t="s">
        <v>7</v>
      </c>
      <c r="E11139" s="4" t="s">
        <v>7</v>
      </c>
      <c r="F11139" s="4" t="s">
        <v>12</v>
      </c>
    </row>
    <row r="11140" spans="1:19">
      <c r="A11140" t="n">
        <v>98150</v>
      </c>
      <c r="B11140" s="46" t="n">
        <v>20</v>
      </c>
      <c r="C11140" s="7" t="n">
        <v>0</v>
      </c>
      <c r="D11140" s="7" t="n">
        <v>3</v>
      </c>
      <c r="E11140" s="7" t="n">
        <v>10</v>
      </c>
      <c r="F11140" s="7" t="s">
        <v>196</v>
      </c>
    </row>
    <row r="11141" spans="1:19">
      <c r="A11141" t="s">
        <v>4</v>
      </c>
      <c r="B11141" s="4" t="s">
        <v>5</v>
      </c>
      <c r="C11141" s="4" t="s">
        <v>9</v>
      </c>
    </row>
    <row r="11142" spans="1:19">
      <c r="A11142" t="n">
        <v>98168</v>
      </c>
      <c r="B11142" s="26" t="n">
        <v>16</v>
      </c>
      <c r="C11142" s="7" t="n">
        <v>0</v>
      </c>
    </row>
    <row r="11143" spans="1:19">
      <c r="A11143" t="s">
        <v>4</v>
      </c>
      <c r="B11143" s="4" t="s">
        <v>5</v>
      </c>
      <c r="C11143" s="4" t="s">
        <v>9</v>
      </c>
      <c r="D11143" s="4" t="s">
        <v>7</v>
      </c>
      <c r="E11143" s="4" t="s">
        <v>7</v>
      </c>
      <c r="F11143" s="4" t="s">
        <v>12</v>
      </c>
    </row>
    <row r="11144" spans="1:19">
      <c r="A11144" t="n">
        <v>98171</v>
      </c>
      <c r="B11144" s="46" t="n">
        <v>20</v>
      </c>
      <c r="C11144" s="7" t="n">
        <v>7002</v>
      </c>
      <c r="D11144" s="7" t="n">
        <v>3</v>
      </c>
      <c r="E11144" s="7" t="n">
        <v>10</v>
      </c>
      <c r="F11144" s="7" t="s">
        <v>196</v>
      </c>
    </row>
    <row r="11145" spans="1:19">
      <c r="A11145" t="s">
        <v>4</v>
      </c>
      <c r="B11145" s="4" t="s">
        <v>5</v>
      </c>
      <c r="C11145" s="4" t="s">
        <v>9</v>
      </c>
    </row>
    <row r="11146" spans="1:19">
      <c r="A11146" t="n">
        <v>98189</v>
      </c>
      <c r="B11146" s="26" t="n">
        <v>16</v>
      </c>
      <c r="C11146" s="7" t="n">
        <v>0</v>
      </c>
    </row>
    <row r="11147" spans="1:19">
      <c r="A11147" t="s">
        <v>4</v>
      </c>
      <c r="B11147" s="4" t="s">
        <v>5</v>
      </c>
      <c r="C11147" s="4" t="s">
        <v>7</v>
      </c>
      <c r="D11147" s="4" t="s">
        <v>9</v>
      </c>
      <c r="E11147" s="4" t="s">
        <v>7</v>
      </c>
      <c r="F11147" s="4" t="s">
        <v>12</v>
      </c>
      <c r="G11147" s="4" t="s">
        <v>12</v>
      </c>
      <c r="H11147" s="4" t="s">
        <v>12</v>
      </c>
      <c r="I11147" s="4" t="s">
        <v>12</v>
      </c>
      <c r="J11147" s="4" t="s">
        <v>12</v>
      </c>
      <c r="K11147" s="4" t="s">
        <v>12</v>
      </c>
      <c r="L11147" s="4" t="s">
        <v>12</v>
      </c>
      <c r="M11147" s="4" t="s">
        <v>12</v>
      </c>
      <c r="N11147" s="4" t="s">
        <v>12</v>
      </c>
      <c r="O11147" s="4" t="s">
        <v>12</v>
      </c>
      <c r="P11147" s="4" t="s">
        <v>12</v>
      </c>
      <c r="Q11147" s="4" t="s">
        <v>12</v>
      </c>
      <c r="R11147" s="4" t="s">
        <v>12</v>
      </c>
      <c r="S11147" s="4" t="s">
        <v>12</v>
      </c>
      <c r="T11147" s="4" t="s">
        <v>12</v>
      </c>
      <c r="U11147" s="4" t="s">
        <v>12</v>
      </c>
    </row>
    <row r="11148" spans="1:19">
      <c r="A11148" t="n">
        <v>98192</v>
      </c>
      <c r="B11148" s="44" t="n">
        <v>36</v>
      </c>
      <c r="C11148" s="7" t="n">
        <v>8</v>
      </c>
      <c r="D11148" s="7" t="n">
        <v>0</v>
      </c>
      <c r="E11148" s="7" t="n">
        <v>0</v>
      </c>
      <c r="F11148" s="7" t="s">
        <v>205</v>
      </c>
      <c r="G11148" s="7" t="s">
        <v>503</v>
      </c>
      <c r="H11148" s="7" t="s">
        <v>13</v>
      </c>
      <c r="I11148" s="7" t="s">
        <v>13</v>
      </c>
      <c r="J11148" s="7" t="s">
        <v>13</v>
      </c>
      <c r="K11148" s="7" t="s">
        <v>13</v>
      </c>
      <c r="L11148" s="7" t="s">
        <v>13</v>
      </c>
      <c r="M11148" s="7" t="s">
        <v>13</v>
      </c>
      <c r="N11148" s="7" t="s">
        <v>13</v>
      </c>
      <c r="O11148" s="7" t="s">
        <v>13</v>
      </c>
      <c r="P11148" s="7" t="s">
        <v>13</v>
      </c>
      <c r="Q11148" s="7" t="s">
        <v>13</v>
      </c>
      <c r="R11148" s="7" t="s">
        <v>13</v>
      </c>
      <c r="S11148" s="7" t="s">
        <v>13</v>
      </c>
      <c r="T11148" s="7" t="s">
        <v>13</v>
      </c>
      <c r="U11148" s="7" t="s">
        <v>13</v>
      </c>
    </row>
    <row r="11149" spans="1:19">
      <c r="A11149" t="s">
        <v>4</v>
      </c>
      <c r="B11149" s="4" t="s">
        <v>5</v>
      </c>
      <c r="C11149" s="4" t="s">
        <v>7</v>
      </c>
      <c r="D11149" s="4" t="s">
        <v>9</v>
      </c>
      <c r="E11149" s="4" t="s">
        <v>7</v>
      </c>
      <c r="F11149" s="4" t="s">
        <v>12</v>
      </c>
      <c r="G11149" s="4" t="s">
        <v>12</v>
      </c>
      <c r="H11149" s="4" t="s">
        <v>12</v>
      </c>
      <c r="I11149" s="4" t="s">
        <v>12</v>
      </c>
      <c r="J11149" s="4" t="s">
        <v>12</v>
      </c>
      <c r="K11149" s="4" t="s">
        <v>12</v>
      </c>
      <c r="L11149" s="4" t="s">
        <v>12</v>
      </c>
      <c r="M11149" s="4" t="s">
        <v>12</v>
      </c>
      <c r="N11149" s="4" t="s">
        <v>12</v>
      </c>
      <c r="O11149" s="4" t="s">
        <v>12</v>
      </c>
      <c r="P11149" s="4" t="s">
        <v>12</v>
      </c>
      <c r="Q11149" s="4" t="s">
        <v>12</v>
      </c>
      <c r="R11149" s="4" t="s">
        <v>12</v>
      </c>
      <c r="S11149" s="4" t="s">
        <v>12</v>
      </c>
      <c r="T11149" s="4" t="s">
        <v>12</v>
      </c>
      <c r="U11149" s="4" t="s">
        <v>12</v>
      </c>
    </row>
    <row r="11150" spans="1:19">
      <c r="A11150" t="n">
        <v>98236</v>
      </c>
      <c r="B11150" s="44" t="n">
        <v>36</v>
      </c>
      <c r="C11150" s="7" t="n">
        <v>8</v>
      </c>
      <c r="D11150" s="7" t="n">
        <v>7002</v>
      </c>
      <c r="E11150" s="7" t="n">
        <v>0</v>
      </c>
      <c r="F11150" s="7" t="s">
        <v>205</v>
      </c>
      <c r="G11150" s="7" t="s">
        <v>1056</v>
      </c>
      <c r="H11150" s="7" t="s">
        <v>1057</v>
      </c>
      <c r="I11150" s="7" t="s">
        <v>13</v>
      </c>
      <c r="J11150" s="7" t="s">
        <v>13</v>
      </c>
      <c r="K11150" s="7" t="s">
        <v>13</v>
      </c>
      <c r="L11150" s="7" t="s">
        <v>13</v>
      </c>
      <c r="M11150" s="7" t="s">
        <v>13</v>
      </c>
      <c r="N11150" s="7" t="s">
        <v>13</v>
      </c>
      <c r="O11150" s="7" t="s">
        <v>13</v>
      </c>
      <c r="P11150" s="7" t="s">
        <v>13</v>
      </c>
      <c r="Q11150" s="7" t="s">
        <v>13</v>
      </c>
      <c r="R11150" s="7" t="s">
        <v>13</v>
      </c>
      <c r="S11150" s="7" t="s">
        <v>13</v>
      </c>
      <c r="T11150" s="7" t="s">
        <v>13</v>
      </c>
      <c r="U11150" s="7" t="s">
        <v>13</v>
      </c>
    </row>
    <row r="11151" spans="1:19">
      <c r="A11151" t="s">
        <v>4</v>
      </c>
      <c r="B11151" s="4" t="s">
        <v>5</v>
      </c>
      <c r="C11151" s="4" t="s">
        <v>9</v>
      </c>
      <c r="D11151" s="4" t="s">
        <v>9</v>
      </c>
      <c r="E11151" s="4" t="s">
        <v>9</v>
      </c>
    </row>
    <row r="11152" spans="1:19">
      <c r="A11152" t="n">
        <v>98297</v>
      </c>
      <c r="B11152" s="63" t="n">
        <v>61</v>
      </c>
      <c r="C11152" s="7" t="n">
        <v>7002</v>
      </c>
      <c r="D11152" s="7" t="n">
        <v>0</v>
      </c>
      <c r="E11152" s="7" t="n">
        <v>1000</v>
      </c>
    </row>
    <row r="11153" spans="1:22">
      <c r="A11153" t="s">
        <v>4</v>
      </c>
      <c r="B11153" s="4" t="s">
        <v>5</v>
      </c>
      <c r="C11153" s="4" t="s">
        <v>7</v>
      </c>
      <c r="D11153" s="4" t="s">
        <v>12</v>
      </c>
      <c r="E11153" s="4" t="s">
        <v>10</v>
      </c>
      <c r="F11153" s="4" t="s">
        <v>10</v>
      </c>
      <c r="G11153" s="4" t="s">
        <v>10</v>
      </c>
    </row>
    <row r="11154" spans="1:22">
      <c r="A11154" t="n">
        <v>98304</v>
      </c>
      <c r="B11154" s="16" t="n">
        <v>94</v>
      </c>
      <c r="C11154" s="7" t="n">
        <v>2</v>
      </c>
      <c r="D11154" s="7" t="s">
        <v>1058</v>
      </c>
      <c r="E11154" s="7" t="n">
        <v>16.75</v>
      </c>
      <c r="F11154" s="7" t="n">
        <v>0</v>
      </c>
      <c r="G11154" s="7" t="n">
        <v>37.0960006713867</v>
      </c>
    </row>
    <row r="11155" spans="1:22">
      <c r="A11155" t="s">
        <v>4</v>
      </c>
      <c r="B11155" s="4" t="s">
        <v>5</v>
      </c>
      <c r="C11155" s="4" t="s">
        <v>7</v>
      </c>
      <c r="D11155" s="4" t="s">
        <v>12</v>
      </c>
      <c r="E11155" s="4" t="s">
        <v>10</v>
      </c>
      <c r="F11155" s="4" t="s">
        <v>10</v>
      </c>
      <c r="G11155" s="4" t="s">
        <v>10</v>
      </c>
    </row>
    <row r="11156" spans="1:22">
      <c r="A11156" t="n">
        <v>98326</v>
      </c>
      <c r="B11156" s="16" t="n">
        <v>94</v>
      </c>
      <c r="C11156" s="7" t="n">
        <v>3</v>
      </c>
      <c r="D11156" s="7" t="s">
        <v>1058</v>
      </c>
      <c r="E11156" s="7" t="n">
        <v>0</v>
      </c>
      <c r="F11156" s="7" t="n">
        <v>221.119995117188</v>
      </c>
      <c r="G11156" s="7" t="n">
        <v>0</v>
      </c>
    </row>
    <row r="11157" spans="1:22">
      <c r="A11157" t="s">
        <v>4</v>
      </c>
      <c r="B11157" s="4" t="s">
        <v>5</v>
      </c>
      <c r="C11157" s="4" t="s">
        <v>7</v>
      </c>
      <c r="D11157" s="4" t="s">
        <v>12</v>
      </c>
      <c r="E11157" s="4" t="s">
        <v>9</v>
      </c>
    </row>
    <row r="11158" spans="1:22">
      <c r="A11158" t="n">
        <v>98348</v>
      </c>
      <c r="B11158" s="16" t="n">
        <v>94</v>
      </c>
      <c r="C11158" s="7" t="n">
        <v>1</v>
      </c>
      <c r="D11158" s="7" t="s">
        <v>1059</v>
      </c>
      <c r="E11158" s="7" t="n">
        <v>512</v>
      </c>
    </row>
    <row r="11159" spans="1:22">
      <c r="A11159" t="s">
        <v>4</v>
      </c>
      <c r="B11159" s="4" t="s">
        <v>5</v>
      </c>
      <c r="C11159" s="4" t="s">
        <v>7</v>
      </c>
      <c r="D11159" s="4" t="s">
        <v>12</v>
      </c>
      <c r="E11159" s="4" t="s">
        <v>9</v>
      </c>
    </row>
    <row r="11160" spans="1:22">
      <c r="A11160" t="n">
        <v>98360</v>
      </c>
      <c r="B11160" s="16" t="n">
        <v>94</v>
      </c>
      <c r="C11160" s="7" t="n">
        <v>1</v>
      </c>
      <c r="D11160" s="7" t="s">
        <v>1060</v>
      </c>
      <c r="E11160" s="7" t="n">
        <v>512</v>
      </c>
    </row>
    <row r="11161" spans="1:22">
      <c r="A11161" t="s">
        <v>4</v>
      </c>
      <c r="B11161" s="4" t="s">
        <v>5</v>
      </c>
      <c r="C11161" s="4" t="s">
        <v>7</v>
      </c>
    </row>
    <row r="11162" spans="1:22">
      <c r="A11162" t="n">
        <v>98372</v>
      </c>
      <c r="B11162" s="54" t="n">
        <v>116</v>
      </c>
      <c r="C11162" s="7" t="n">
        <v>0</v>
      </c>
    </row>
    <row r="11163" spans="1:22">
      <c r="A11163" t="s">
        <v>4</v>
      </c>
      <c r="B11163" s="4" t="s">
        <v>5</v>
      </c>
      <c r="C11163" s="4" t="s">
        <v>7</v>
      </c>
      <c r="D11163" s="4" t="s">
        <v>9</v>
      </c>
    </row>
    <row r="11164" spans="1:22">
      <c r="A11164" t="n">
        <v>98374</v>
      </c>
      <c r="B11164" s="54" t="n">
        <v>116</v>
      </c>
      <c r="C11164" s="7" t="n">
        <v>2</v>
      </c>
      <c r="D11164" s="7" t="n">
        <v>1</v>
      </c>
    </row>
    <row r="11165" spans="1:22">
      <c r="A11165" t="s">
        <v>4</v>
      </c>
      <c r="B11165" s="4" t="s">
        <v>5</v>
      </c>
      <c r="C11165" s="4" t="s">
        <v>7</v>
      </c>
      <c r="D11165" s="4" t="s">
        <v>11</v>
      </c>
    </row>
    <row r="11166" spans="1:22">
      <c r="A11166" t="n">
        <v>98378</v>
      </c>
      <c r="B11166" s="54" t="n">
        <v>116</v>
      </c>
      <c r="C11166" s="7" t="n">
        <v>5</v>
      </c>
      <c r="D11166" s="7" t="n">
        <v>1097859072</v>
      </c>
    </row>
    <row r="11167" spans="1:22">
      <c r="A11167" t="s">
        <v>4</v>
      </c>
      <c r="B11167" s="4" t="s">
        <v>5</v>
      </c>
      <c r="C11167" s="4" t="s">
        <v>7</v>
      </c>
      <c r="D11167" s="4" t="s">
        <v>9</v>
      </c>
    </row>
    <row r="11168" spans="1:22">
      <c r="A11168" t="n">
        <v>98384</v>
      </c>
      <c r="B11168" s="54" t="n">
        <v>116</v>
      </c>
      <c r="C11168" s="7" t="n">
        <v>6</v>
      </c>
      <c r="D11168" s="7" t="n">
        <v>1</v>
      </c>
    </row>
    <row r="11169" spans="1:7">
      <c r="A11169" t="s">
        <v>4</v>
      </c>
      <c r="B11169" s="4" t="s">
        <v>5</v>
      </c>
      <c r="C11169" s="4" t="s">
        <v>9</v>
      </c>
      <c r="D11169" s="4" t="s">
        <v>10</v>
      </c>
      <c r="E11169" s="4" t="s">
        <v>10</v>
      </c>
      <c r="F11169" s="4" t="s">
        <v>10</v>
      </c>
      <c r="G11169" s="4" t="s">
        <v>10</v>
      </c>
    </row>
    <row r="11170" spans="1:7">
      <c r="A11170" t="n">
        <v>98388</v>
      </c>
      <c r="B11170" s="42" t="n">
        <v>46</v>
      </c>
      <c r="C11170" s="7" t="n">
        <v>0</v>
      </c>
      <c r="D11170" s="7" t="n">
        <v>5.32999992370605</v>
      </c>
      <c r="E11170" s="7" t="n">
        <v>0</v>
      </c>
      <c r="F11170" s="7" t="n">
        <v>33.9900016784668</v>
      </c>
      <c r="G11170" s="7" t="n">
        <v>97.1999969482422</v>
      </c>
    </row>
    <row r="11171" spans="1:7">
      <c r="A11171" t="s">
        <v>4</v>
      </c>
      <c r="B11171" s="4" t="s">
        <v>5</v>
      </c>
      <c r="C11171" s="4" t="s">
        <v>9</v>
      </c>
      <c r="D11171" s="4" t="s">
        <v>10</v>
      </c>
      <c r="E11171" s="4" t="s">
        <v>10</v>
      </c>
      <c r="F11171" s="4" t="s">
        <v>10</v>
      </c>
      <c r="G11171" s="4" t="s">
        <v>10</v>
      </c>
    </row>
    <row r="11172" spans="1:7">
      <c r="A11172" t="n">
        <v>98407</v>
      </c>
      <c r="B11172" s="42" t="n">
        <v>46</v>
      </c>
      <c r="C11172" s="7" t="n">
        <v>7002</v>
      </c>
      <c r="D11172" s="7" t="n">
        <v>16.6800003051758</v>
      </c>
      <c r="E11172" s="7" t="n">
        <v>0</v>
      </c>
      <c r="F11172" s="7" t="n">
        <v>37.0400009155273</v>
      </c>
      <c r="G11172" s="7" t="n">
        <v>221.600006103516</v>
      </c>
    </row>
    <row r="11173" spans="1:7">
      <c r="A11173" t="s">
        <v>4</v>
      </c>
      <c r="B11173" s="4" t="s">
        <v>5</v>
      </c>
      <c r="C11173" s="4" t="s">
        <v>9</v>
      </c>
      <c r="D11173" s="4" t="s">
        <v>7</v>
      </c>
      <c r="E11173" s="4" t="s">
        <v>12</v>
      </c>
      <c r="F11173" s="4" t="s">
        <v>10</v>
      </c>
      <c r="G11173" s="4" t="s">
        <v>10</v>
      </c>
      <c r="H11173" s="4" t="s">
        <v>10</v>
      </c>
    </row>
    <row r="11174" spans="1:7">
      <c r="A11174" t="n">
        <v>98426</v>
      </c>
      <c r="B11174" s="45" t="n">
        <v>48</v>
      </c>
      <c r="C11174" s="7" t="n">
        <v>7002</v>
      </c>
      <c r="D11174" s="7" t="n">
        <v>0</v>
      </c>
      <c r="E11174" s="7" t="s">
        <v>136</v>
      </c>
      <c r="F11174" s="7" t="n">
        <v>-1</v>
      </c>
      <c r="G11174" s="7" t="n">
        <v>1</v>
      </c>
      <c r="H11174" s="7" t="n">
        <v>1.40129846432482e-45</v>
      </c>
    </row>
    <row r="11175" spans="1:7">
      <c r="A11175" t="s">
        <v>4</v>
      </c>
      <c r="B11175" s="4" t="s">
        <v>5</v>
      </c>
      <c r="C11175" s="4" t="s">
        <v>7</v>
      </c>
      <c r="D11175" s="4" t="s">
        <v>7</v>
      </c>
      <c r="E11175" s="4" t="s">
        <v>10</v>
      </c>
      <c r="F11175" s="4" t="s">
        <v>10</v>
      </c>
      <c r="G11175" s="4" t="s">
        <v>10</v>
      </c>
      <c r="H11175" s="4" t="s">
        <v>9</v>
      </c>
    </row>
    <row r="11176" spans="1:7">
      <c r="A11176" t="n">
        <v>98453</v>
      </c>
      <c r="B11176" s="55" t="n">
        <v>45</v>
      </c>
      <c r="C11176" s="7" t="n">
        <v>2</v>
      </c>
      <c r="D11176" s="7" t="n">
        <v>3</v>
      </c>
      <c r="E11176" s="7" t="n">
        <v>5.21000003814697</v>
      </c>
      <c r="F11176" s="7" t="n">
        <v>1.16999995708466</v>
      </c>
      <c r="G11176" s="7" t="n">
        <v>33.5299987792969</v>
      </c>
      <c r="H11176" s="7" t="n">
        <v>0</v>
      </c>
    </row>
    <row r="11177" spans="1:7">
      <c r="A11177" t="s">
        <v>4</v>
      </c>
      <c r="B11177" s="4" t="s">
        <v>5</v>
      </c>
      <c r="C11177" s="4" t="s">
        <v>7</v>
      </c>
      <c r="D11177" s="4" t="s">
        <v>7</v>
      </c>
      <c r="E11177" s="4" t="s">
        <v>10</v>
      </c>
      <c r="F11177" s="4" t="s">
        <v>10</v>
      </c>
      <c r="G11177" s="4" t="s">
        <v>10</v>
      </c>
      <c r="H11177" s="4" t="s">
        <v>9</v>
      </c>
      <c r="I11177" s="4" t="s">
        <v>7</v>
      </c>
    </row>
    <row r="11178" spans="1:7">
      <c r="A11178" t="n">
        <v>98470</v>
      </c>
      <c r="B11178" s="55" t="n">
        <v>45</v>
      </c>
      <c r="C11178" s="7" t="n">
        <v>4</v>
      </c>
      <c r="D11178" s="7" t="n">
        <v>3</v>
      </c>
      <c r="E11178" s="7" t="n">
        <v>2.02999997138977</v>
      </c>
      <c r="F11178" s="7" t="n">
        <v>235.179992675781</v>
      </c>
      <c r="G11178" s="7" t="n">
        <v>0</v>
      </c>
      <c r="H11178" s="7" t="n">
        <v>0</v>
      </c>
      <c r="I11178" s="7" t="n">
        <v>1</v>
      </c>
    </row>
    <row r="11179" spans="1:7">
      <c r="A11179" t="s">
        <v>4</v>
      </c>
      <c r="B11179" s="4" t="s">
        <v>5</v>
      </c>
      <c r="C11179" s="4" t="s">
        <v>7</v>
      </c>
      <c r="D11179" s="4" t="s">
        <v>7</v>
      </c>
      <c r="E11179" s="4" t="s">
        <v>10</v>
      </c>
      <c r="F11179" s="4" t="s">
        <v>9</v>
      </c>
    </row>
    <row r="11180" spans="1:7">
      <c r="A11180" t="n">
        <v>98488</v>
      </c>
      <c r="B11180" s="55" t="n">
        <v>45</v>
      </c>
      <c r="C11180" s="7" t="n">
        <v>5</v>
      </c>
      <c r="D11180" s="7" t="n">
        <v>3</v>
      </c>
      <c r="E11180" s="7" t="n">
        <v>3.59999990463257</v>
      </c>
      <c r="F11180" s="7" t="n">
        <v>0</v>
      </c>
    </row>
    <row r="11181" spans="1:7">
      <c r="A11181" t="s">
        <v>4</v>
      </c>
      <c r="B11181" s="4" t="s">
        <v>5</v>
      </c>
      <c r="C11181" s="4" t="s">
        <v>7</v>
      </c>
      <c r="D11181" s="4" t="s">
        <v>7</v>
      </c>
      <c r="E11181" s="4" t="s">
        <v>10</v>
      </c>
      <c r="F11181" s="4" t="s">
        <v>9</v>
      </c>
    </row>
    <row r="11182" spans="1:7">
      <c r="A11182" t="n">
        <v>98497</v>
      </c>
      <c r="B11182" s="55" t="n">
        <v>45</v>
      </c>
      <c r="C11182" s="7" t="n">
        <v>5</v>
      </c>
      <c r="D11182" s="7" t="n">
        <v>3</v>
      </c>
      <c r="E11182" s="7" t="n">
        <v>3.5</v>
      </c>
      <c r="F11182" s="7" t="n">
        <v>1000</v>
      </c>
    </row>
    <row r="11183" spans="1:7">
      <c r="A11183" t="s">
        <v>4</v>
      </c>
      <c r="B11183" s="4" t="s">
        <v>5</v>
      </c>
      <c r="C11183" s="4" t="s">
        <v>7</v>
      </c>
      <c r="D11183" s="4" t="s">
        <v>7</v>
      </c>
      <c r="E11183" s="4" t="s">
        <v>10</v>
      </c>
      <c r="F11183" s="4" t="s">
        <v>9</v>
      </c>
    </row>
    <row r="11184" spans="1:7">
      <c r="A11184" t="n">
        <v>98506</v>
      </c>
      <c r="B11184" s="55" t="n">
        <v>45</v>
      </c>
      <c r="C11184" s="7" t="n">
        <v>11</v>
      </c>
      <c r="D11184" s="7" t="n">
        <v>3</v>
      </c>
      <c r="E11184" s="7" t="n">
        <v>40</v>
      </c>
      <c r="F11184" s="7" t="n">
        <v>0</v>
      </c>
    </row>
    <row r="11185" spans="1:9">
      <c r="A11185" t="s">
        <v>4</v>
      </c>
      <c r="B11185" s="4" t="s">
        <v>5</v>
      </c>
      <c r="C11185" s="4" t="s">
        <v>7</v>
      </c>
      <c r="D11185" s="4" t="s">
        <v>9</v>
      </c>
      <c r="E11185" s="4" t="s">
        <v>10</v>
      </c>
    </row>
    <row r="11186" spans="1:9">
      <c r="A11186" t="n">
        <v>98515</v>
      </c>
      <c r="B11186" s="25" t="n">
        <v>58</v>
      </c>
      <c r="C11186" s="7" t="n">
        <v>100</v>
      </c>
      <c r="D11186" s="7" t="n">
        <v>1000</v>
      </c>
      <c r="E11186" s="7" t="n">
        <v>1</v>
      </c>
    </row>
    <row r="11187" spans="1:9">
      <c r="A11187" t="s">
        <v>4</v>
      </c>
      <c r="B11187" s="4" t="s">
        <v>5</v>
      </c>
      <c r="C11187" s="4" t="s">
        <v>7</v>
      </c>
      <c r="D11187" s="4" t="s">
        <v>9</v>
      </c>
    </row>
    <row r="11188" spans="1:9">
      <c r="A11188" t="n">
        <v>98523</v>
      </c>
      <c r="B11188" s="25" t="n">
        <v>58</v>
      </c>
      <c r="C11188" s="7" t="n">
        <v>255</v>
      </c>
      <c r="D11188" s="7" t="n">
        <v>0</v>
      </c>
    </row>
    <row r="11189" spans="1:9">
      <c r="A11189" t="s">
        <v>4</v>
      </c>
      <c r="B11189" s="4" t="s">
        <v>5</v>
      </c>
      <c r="C11189" s="4" t="s">
        <v>7</v>
      </c>
      <c r="D11189" s="4" t="s">
        <v>9</v>
      </c>
    </row>
    <row r="11190" spans="1:9">
      <c r="A11190" t="n">
        <v>98527</v>
      </c>
      <c r="B11190" s="55" t="n">
        <v>45</v>
      </c>
      <c r="C11190" s="7" t="n">
        <v>7</v>
      </c>
      <c r="D11190" s="7" t="n">
        <v>255</v>
      </c>
    </row>
    <row r="11191" spans="1:9">
      <c r="A11191" t="s">
        <v>4</v>
      </c>
      <c r="B11191" s="4" t="s">
        <v>5</v>
      </c>
      <c r="C11191" s="4" t="s">
        <v>7</v>
      </c>
      <c r="D11191" s="4" t="s">
        <v>9</v>
      </c>
      <c r="E11191" s="4" t="s">
        <v>12</v>
      </c>
    </row>
    <row r="11192" spans="1:9">
      <c r="A11192" t="n">
        <v>98531</v>
      </c>
      <c r="B11192" s="30" t="n">
        <v>51</v>
      </c>
      <c r="C11192" s="7" t="n">
        <v>4</v>
      </c>
      <c r="D11192" s="7" t="n">
        <v>0</v>
      </c>
      <c r="E11192" s="7" t="s">
        <v>55</v>
      </c>
    </row>
    <row r="11193" spans="1:9">
      <c r="A11193" t="s">
        <v>4</v>
      </c>
      <c r="B11193" s="4" t="s">
        <v>5</v>
      </c>
      <c r="C11193" s="4" t="s">
        <v>9</v>
      </c>
    </row>
    <row r="11194" spans="1:9">
      <c r="A11194" t="n">
        <v>98545</v>
      </c>
      <c r="B11194" s="26" t="n">
        <v>16</v>
      </c>
      <c r="C11194" s="7" t="n">
        <v>0</v>
      </c>
    </row>
    <row r="11195" spans="1:9">
      <c r="A11195" t="s">
        <v>4</v>
      </c>
      <c r="B11195" s="4" t="s">
        <v>5</v>
      </c>
      <c r="C11195" s="4" t="s">
        <v>9</v>
      </c>
      <c r="D11195" s="4" t="s">
        <v>7</v>
      </c>
      <c r="E11195" s="4" t="s">
        <v>11</v>
      </c>
      <c r="F11195" s="4" t="s">
        <v>52</v>
      </c>
      <c r="G11195" s="4" t="s">
        <v>7</v>
      </c>
      <c r="H11195" s="4" t="s">
        <v>7</v>
      </c>
    </row>
    <row r="11196" spans="1:9">
      <c r="A11196" t="n">
        <v>98548</v>
      </c>
      <c r="B11196" s="31" t="n">
        <v>26</v>
      </c>
      <c r="C11196" s="7" t="n">
        <v>0</v>
      </c>
      <c r="D11196" s="7" t="n">
        <v>17</v>
      </c>
      <c r="E11196" s="7" t="n">
        <v>61977</v>
      </c>
      <c r="F11196" s="7" t="s">
        <v>982</v>
      </c>
      <c r="G11196" s="7" t="n">
        <v>2</v>
      </c>
      <c r="H11196" s="7" t="n">
        <v>0</v>
      </c>
    </row>
    <row r="11197" spans="1:9">
      <c r="A11197" t="s">
        <v>4</v>
      </c>
      <c r="B11197" s="4" t="s">
        <v>5</v>
      </c>
    </row>
    <row r="11198" spans="1:9">
      <c r="A11198" t="n">
        <v>98591</v>
      </c>
      <c r="B11198" s="32" t="n">
        <v>28</v>
      </c>
    </row>
    <row r="11199" spans="1:9">
      <c r="A11199" t="s">
        <v>4</v>
      </c>
      <c r="B11199" s="4" t="s">
        <v>5</v>
      </c>
      <c r="C11199" s="4" t="s">
        <v>7</v>
      </c>
      <c r="D11199" s="4" t="s">
        <v>9</v>
      </c>
      <c r="E11199" s="4" t="s">
        <v>7</v>
      </c>
      <c r="F11199" s="4" t="s">
        <v>14</v>
      </c>
    </row>
    <row r="11200" spans="1:9">
      <c r="A11200" t="n">
        <v>98592</v>
      </c>
      <c r="B11200" s="10" t="n">
        <v>5</v>
      </c>
      <c r="C11200" s="7" t="n">
        <v>30</v>
      </c>
      <c r="D11200" s="7" t="n">
        <v>8973</v>
      </c>
      <c r="E11200" s="7" t="n">
        <v>1</v>
      </c>
      <c r="F11200" s="11" t="n">
        <f t="normal" ca="1">A11212</f>
        <v>0</v>
      </c>
    </row>
    <row r="11201" spans="1:8">
      <c r="A11201" t="s">
        <v>4</v>
      </c>
      <c r="B11201" s="4" t="s">
        <v>5</v>
      </c>
      <c r="C11201" s="4" t="s">
        <v>9</v>
      </c>
    </row>
    <row r="11202" spans="1:8">
      <c r="A11202" t="n">
        <v>98601</v>
      </c>
      <c r="B11202" s="26" t="n">
        <v>16</v>
      </c>
      <c r="C11202" s="7" t="n">
        <v>300</v>
      </c>
    </row>
    <row r="11203" spans="1:8">
      <c r="A11203" t="s">
        <v>4</v>
      </c>
      <c r="B11203" s="4" t="s">
        <v>5</v>
      </c>
      <c r="C11203" s="4" t="s">
        <v>7</v>
      </c>
      <c r="D11203" s="4" t="s">
        <v>9</v>
      </c>
      <c r="E11203" s="4" t="s">
        <v>12</v>
      </c>
    </row>
    <row r="11204" spans="1:8">
      <c r="A11204" t="n">
        <v>98604</v>
      </c>
      <c r="B11204" s="30" t="n">
        <v>51</v>
      </c>
      <c r="C11204" s="7" t="n">
        <v>4</v>
      </c>
      <c r="D11204" s="7" t="n">
        <v>0</v>
      </c>
      <c r="E11204" s="7" t="s">
        <v>721</v>
      </c>
    </row>
    <row r="11205" spans="1:8">
      <c r="A11205" t="s">
        <v>4</v>
      </c>
      <c r="B11205" s="4" t="s">
        <v>5</v>
      </c>
      <c r="C11205" s="4" t="s">
        <v>9</v>
      </c>
    </row>
    <row r="11206" spans="1:8">
      <c r="A11206" t="n">
        <v>98618</v>
      </c>
      <c r="B11206" s="26" t="n">
        <v>16</v>
      </c>
      <c r="C11206" s="7" t="n">
        <v>0</v>
      </c>
    </row>
    <row r="11207" spans="1:8">
      <c r="A11207" t="s">
        <v>4</v>
      </c>
      <c r="B11207" s="4" t="s">
        <v>5</v>
      </c>
      <c r="C11207" s="4" t="s">
        <v>9</v>
      </c>
      <c r="D11207" s="4" t="s">
        <v>7</v>
      </c>
      <c r="E11207" s="4" t="s">
        <v>11</v>
      </c>
      <c r="F11207" s="4" t="s">
        <v>52</v>
      </c>
      <c r="G11207" s="4" t="s">
        <v>7</v>
      </c>
      <c r="H11207" s="4" t="s">
        <v>7</v>
      </c>
    </row>
    <row r="11208" spans="1:8">
      <c r="A11208" t="n">
        <v>98621</v>
      </c>
      <c r="B11208" s="31" t="n">
        <v>26</v>
      </c>
      <c r="C11208" s="7" t="n">
        <v>0</v>
      </c>
      <c r="D11208" s="7" t="n">
        <v>17</v>
      </c>
      <c r="E11208" s="7" t="n">
        <v>62035</v>
      </c>
      <c r="F11208" s="7" t="s">
        <v>1061</v>
      </c>
      <c r="G11208" s="7" t="n">
        <v>2</v>
      </c>
      <c r="H11208" s="7" t="n">
        <v>0</v>
      </c>
    </row>
    <row r="11209" spans="1:8">
      <c r="A11209" t="s">
        <v>4</v>
      </c>
      <c r="B11209" s="4" t="s">
        <v>5</v>
      </c>
    </row>
    <row r="11210" spans="1:8">
      <c r="A11210" t="n">
        <v>98688</v>
      </c>
      <c r="B11210" s="32" t="n">
        <v>28</v>
      </c>
    </row>
    <row r="11211" spans="1:8">
      <c r="A11211" t="s">
        <v>4</v>
      </c>
      <c r="B11211" s="4" t="s">
        <v>5</v>
      </c>
      <c r="C11211" s="4" t="s">
        <v>7</v>
      </c>
      <c r="D11211" s="4" t="s">
        <v>9</v>
      </c>
      <c r="E11211" s="4" t="s">
        <v>10</v>
      </c>
    </row>
    <row r="11212" spans="1:8">
      <c r="A11212" t="n">
        <v>98689</v>
      </c>
      <c r="B11212" s="25" t="n">
        <v>58</v>
      </c>
      <c r="C11212" s="7" t="n">
        <v>0</v>
      </c>
      <c r="D11212" s="7" t="n">
        <v>300</v>
      </c>
      <c r="E11212" s="7" t="n">
        <v>0.300000011920929</v>
      </c>
    </row>
    <row r="11213" spans="1:8">
      <c r="A11213" t="s">
        <v>4</v>
      </c>
      <c r="B11213" s="4" t="s">
        <v>5</v>
      </c>
      <c r="C11213" s="4" t="s">
        <v>7</v>
      </c>
      <c r="D11213" s="4" t="s">
        <v>9</v>
      </c>
    </row>
    <row r="11214" spans="1:8">
      <c r="A11214" t="n">
        <v>98697</v>
      </c>
      <c r="B11214" s="25" t="n">
        <v>58</v>
      </c>
      <c r="C11214" s="7" t="n">
        <v>255</v>
      </c>
      <c r="D11214" s="7" t="n">
        <v>0</v>
      </c>
    </row>
    <row r="11215" spans="1:8">
      <c r="A11215" t="s">
        <v>4</v>
      </c>
      <c r="B11215" s="4" t="s">
        <v>5</v>
      </c>
      <c r="C11215" s="4" t="s">
        <v>7</v>
      </c>
      <c r="D11215" s="4" t="s">
        <v>7</v>
      </c>
      <c r="E11215" s="4" t="s">
        <v>11</v>
      </c>
      <c r="F11215" s="4" t="s">
        <v>7</v>
      </c>
      <c r="G11215" s="4" t="s">
        <v>7</v>
      </c>
    </row>
    <row r="11216" spans="1:8">
      <c r="A11216" t="n">
        <v>98701</v>
      </c>
      <c r="B11216" s="23" t="n">
        <v>18</v>
      </c>
      <c r="C11216" s="7" t="n">
        <v>0</v>
      </c>
      <c r="D11216" s="7" t="n">
        <v>0</v>
      </c>
      <c r="E11216" s="7" t="n">
        <v>0</v>
      </c>
      <c r="F11216" s="7" t="n">
        <v>19</v>
      </c>
      <c r="G11216" s="7" t="n">
        <v>1</v>
      </c>
    </row>
    <row r="11217" spans="1:8">
      <c r="A11217" t="s">
        <v>4</v>
      </c>
      <c r="B11217" s="4" t="s">
        <v>5</v>
      </c>
      <c r="C11217" s="4" t="s">
        <v>7</v>
      </c>
      <c r="D11217" s="4" t="s">
        <v>7</v>
      </c>
      <c r="E11217" s="4" t="s">
        <v>9</v>
      </c>
      <c r="F11217" s="4" t="s">
        <v>10</v>
      </c>
    </row>
    <row r="11218" spans="1:8">
      <c r="A11218" t="n">
        <v>98710</v>
      </c>
      <c r="B11218" s="24" t="n">
        <v>107</v>
      </c>
      <c r="C11218" s="7" t="n">
        <v>0</v>
      </c>
      <c r="D11218" s="7" t="n">
        <v>0</v>
      </c>
      <c r="E11218" s="7" t="n">
        <v>0</v>
      </c>
      <c r="F11218" s="7" t="n">
        <v>32</v>
      </c>
    </row>
    <row r="11219" spans="1:8">
      <c r="A11219" t="s">
        <v>4</v>
      </c>
      <c r="B11219" s="4" t="s">
        <v>5</v>
      </c>
      <c r="C11219" s="4" t="s">
        <v>7</v>
      </c>
      <c r="D11219" s="4" t="s">
        <v>7</v>
      </c>
      <c r="E11219" s="4" t="s">
        <v>12</v>
      </c>
      <c r="F11219" s="4" t="s">
        <v>9</v>
      </c>
    </row>
    <row r="11220" spans="1:8">
      <c r="A11220" t="n">
        <v>98719</v>
      </c>
      <c r="B11220" s="24" t="n">
        <v>107</v>
      </c>
      <c r="C11220" s="7" t="n">
        <v>1</v>
      </c>
      <c r="D11220" s="7" t="n">
        <v>0</v>
      </c>
      <c r="E11220" s="7" t="s">
        <v>514</v>
      </c>
      <c r="F11220" s="7" t="n">
        <v>1</v>
      </c>
    </row>
    <row r="11221" spans="1:8">
      <c r="A11221" t="s">
        <v>4</v>
      </c>
      <c r="B11221" s="4" t="s">
        <v>5</v>
      </c>
      <c r="C11221" s="4" t="s">
        <v>7</v>
      </c>
      <c r="D11221" s="4" t="s">
        <v>7</v>
      </c>
      <c r="E11221" s="4" t="s">
        <v>12</v>
      </c>
      <c r="F11221" s="4" t="s">
        <v>9</v>
      </c>
    </row>
    <row r="11222" spans="1:8">
      <c r="A11222" t="n">
        <v>98730</v>
      </c>
      <c r="B11222" s="24" t="n">
        <v>107</v>
      </c>
      <c r="C11222" s="7" t="n">
        <v>1</v>
      </c>
      <c r="D11222" s="7" t="n">
        <v>0</v>
      </c>
      <c r="E11222" s="7" t="s">
        <v>515</v>
      </c>
      <c r="F11222" s="7" t="n">
        <v>2</v>
      </c>
    </row>
    <row r="11223" spans="1:8">
      <c r="A11223" t="s">
        <v>4</v>
      </c>
      <c r="B11223" s="4" t="s">
        <v>5</v>
      </c>
      <c r="C11223" s="4" t="s">
        <v>7</v>
      </c>
      <c r="D11223" s="4" t="s">
        <v>7</v>
      </c>
      <c r="E11223" s="4" t="s">
        <v>7</v>
      </c>
      <c r="F11223" s="4" t="s">
        <v>9</v>
      </c>
      <c r="G11223" s="4" t="s">
        <v>9</v>
      </c>
      <c r="H11223" s="4" t="s">
        <v>7</v>
      </c>
    </row>
    <row r="11224" spans="1:8">
      <c r="A11224" t="n">
        <v>98745</v>
      </c>
      <c r="B11224" s="24" t="n">
        <v>107</v>
      </c>
      <c r="C11224" s="7" t="n">
        <v>2</v>
      </c>
      <c r="D11224" s="7" t="n">
        <v>0</v>
      </c>
      <c r="E11224" s="7" t="n">
        <v>1</v>
      </c>
      <c r="F11224" s="7" t="n">
        <v>65535</v>
      </c>
      <c r="G11224" s="7" t="n">
        <v>65535</v>
      </c>
      <c r="H11224" s="7" t="n">
        <v>0</v>
      </c>
    </row>
    <row r="11225" spans="1:8">
      <c r="A11225" t="s">
        <v>4</v>
      </c>
      <c r="B11225" s="4" t="s">
        <v>5</v>
      </c>
      <c r="C11225" s="4" t="s">
        <v>7</v>
      </c>
      <c r="D11225" s="4" t="s">
        <v>7</v>
      </c>
      <c r="E11225" s="4" t="s">
        <v>7</v>
      </c>
    </row>
    <row r="11226" spans="1:8">
      <c r="A11226" t="n">
        <v>98754</v>
      </c>
      <c r="B11226" s="24" t="n">
        <v>107</v>
      </c>
      <c r="C11226" s="7" t="n">
        <v>4</v>
      </c>
      <c r="D11226" s="7" t="n">
        <v>0</v>
      </c>
      <c r="E11226" s="7" t="n">
        <v>0</v>
      </c>
    </row>
    <row r="11227" spans="1:8">
      <c r="A11227" t="s">
        <v>4</v>
      </c>
      <c r="B11227" s="4" t="s">
        <v>5</v>
      </c>
      <c r="C11227" s="4" t="s">
        <v>7</v>
      </c>
      <c r="D11227" s="4" t="s">
        <v>7</v>
      </c>
    </row>
    <row r="11228" spans="1:8">
      <c r="A11228" t="n">
        <v>98758</v>
      </c>
      <c r="B11228" s="24" t="n">
        <v>107</v>
      </c>
      <c r="C11228" s="7" t="n">
        <v>3</v>
      </c>
      <c r="D11228" s="7" t="n">
        <v>0</v>
      </c>
    </row>
    <row r="11229" spans="1:8">
      <c r="A11229" t="s">
        <v>4</v>
      </c>
      <c r="B11229" s="4" t="s">
        <v>5</v>
      </c>
      <c r="C11229" s="4" t="s">
        <v>7</v>
      </c>
      <c r="D11229" s="4" t="s">
        <v>9</v>
      </c>
      <c r="E11229" s="4" t="s">
        <v>9</v>
      </c>
      <c r="F11229" s="4" t="s">
        <v>9</v>
      </c>
      <c r="G11229" s="4" t="s">
        <v>9</v>
      </c>
      <c r="H11229" s="4" t="s">
        <v>7</v>
      </c>
    </row>
    <row r="11230" spans="1:8">
      <c r="A11230" t="n">
        <v>98761</v>
      </c>
      <c r="B11230" s="35" t="n">
        <v>25</v>
      </c>
      <c r="C11230" s="7" t="n">
        <v>5</v>
      </c>
      <c r="D11230" s="7" t="n">
        <v>65535</v>
      </c>
      <c r="E11230" s="7" t="n">
        <v>65535</v>
      </c>
      <c r="F11230" s="7" t="n">
        <v>65535</v>
      </c>
      <c r="G11230" s="7" t="n">
        <v>65535</v>
      </c>
      <c r="H11230" s="7" t="n">
        <v>0</v>
      </c>
    </row>
    <row r="11231" spans="1:8">
      <c r="A11231" t="s">
        <v>4</v>
      </c>
      <c r="B11231" s="4" t="s">
        <v>5</v>
      </c>
      <c r="C11231" s="4" t="s">
        <v>7</v>
      </c>
      <c r="D11231" s="4" t="s">
        <v>9</v>
      </c>
      <c r="E11231" s="4" t="s">
        <v>10</v>
      </c>
    </row>
    <row r="11232" spans="1:8">
      <c r="A11232" t="n">
        <v>98772</v>
      </c>
      <c r="B11232" s="25" t="n">
        <v>58</v>
      </c>
      <c r="C11232" s="7" t="n">
        <v>100</v>
      </c>
      <c r="D11232" s="7" t="n">
        <v>300</v>
      </c>
      <c r="E11232" s="7" t="n">
        <v>0.300000011920929</v>
      </c>
    </row>
    <row r="11233" spans="1:8">
      <c r="A11233" t="s">
        <v>4</v>
      </c>
      <c r="B11233" s="4" t="s">
        <v>5</v>
      </c>
      <c r="C11233" s="4" t="s">
        <v>7</v>
      </c>
      <c r="D11233" s="4" t="s">
        <v>9</v>
      </c>
    </row>
    <row r="11234" spans="1:8">
      <c r="A11234" t="n">
        <v>98780</v>
      </c>
      <c r="B11234" s="25" t="n">
        <v>58</v>
      </c>
      <c r="C11234" s="7" t="n">
        <v>255</v>
      </c>
      <c r="D11234" s="7" t="n">
        <v>0</v>
      </c>
    </row>
    <row r="11235" spans="1:8">
      <c r="A11235" t="s">
        <v>4</v>
      </c>
      <c r="B11235" s="4" t="s">
        <v>5</v>
      </c>
      <c r="C11235" s="4" t="s">
        <v>7</v>
      </c>
      <c r="D11235" s="4" t="s">
        <v>7</v>
      </c>
      <c r="E11235" s="4" t="s">
        <v>7</v>
      </c>
      <c r="F11235" s="4" t="s">
        <v>11</v>
      </c>
      <c r="G11235" s="4" t="s">
        <v>7</v>
      </c>
      <c r="H11235" s="4" t="s">
        <v>7</v>
      </c>
      <c r="I11235" s="4" t="s">
        <v>14</v>
      </c>
    </row>
    <row r="11236" spans="1:8">
      <c r="A11236" t="n">
        <v>98784</v>
      </c>
      <c r="B11236" s="10" t="n">
        <v>5</v>
      </c>
      <c r="C11236" s="7" t="n">
        <v>35</v>
      </c>
      <c r="D11236" s="7" t="n">
        <v>0</v>
      </c>
      <c r="E11236" s="7" t="n">
        <v>0</v>
      </c>
      <c r="F11236" s="7" t="n">
        <v>1</v>
      </c>
      <c r="G11236" s="7" t="n">
        <v>2</v>
      </c>
      <c r="H11236" s="7" t="n">
        <v>1</v>
      </c>
      <c r="I11236" s="11" t="n">
        <f t="normal" ca="1">A12192</f>
        <v>0</v>
      </c>
    </row>
    <row r="11237" spans="1:8">
      <c r="A11237" t="s">
        <v>4</v>
      </c>
      <c r="B11237" s="4" t="s">
        <v>5</v>
      </c>
      <c r="C11237" s="4" t="s">
        <v>9</v>
      </c>
      <c r="D11237" s="4" t="s">
        <v>7</v>
      </c>
      <c r="E11237" s="4" t="s">
        <v>7</v>
      </c>
      <c r="F11237" s="4" t="s">
        <v>12</v>
      </c>
    </row>
    <row r="11238" spans="1:8">
      <c r="A11238" t="n">
        <v>98798</v>
      </c>
      <c r="B11238" s="48" t="n">
        <v>47</v>
      </c>
      <c r="C11238" s="7" t="n">
        <v>0</v>
      </c>
      <c r="D11238" s="7" t="n">
        <v>0</v>
      </c>
      <c r="E11238" s="7" t="n">
        <v>0</v>
      </c>
      <c r="F11238" s="7" t="s">
        <v>503</v>
      </c>
    </row>
    <row r="11239" spans="1:8">
      <c r="A11239" t="s">
        <v>4</v>
      </c>
      <c r="B11239" s="4" t="s">
        <v>5</v>
      </c>
      <c r="C11239" s="4" t="s">
        <v>9</v>
      </c>
      <c r="D11239" s="4" t="s">
        <v>11</v>
      </c>
      <c r="E11239" s="4" t="s">
        <v>7</v>
      </c>
    </row>
    <row r="11240" spans="1:8">
      <c r="A11240" t="n">
        <v>98816</v>
      </c>
      <c r="B11240" s="76" t="n">
        <v>35</v>
      </c>
      <c r="C11240" s="7" t="n">
        <v>0</v>
      </c>
      <c r="D11240" s="7" t="n">
        <v>0</v>
      </c>
      <c r="E11240" s="7" t="n">
        <v>0</v>
      </c>
    </row>
    <row r="11241" spans="1:8">
      <c r="A11241" t="s">
        <v>4</v>
      </c>
      <c r="B11241" s="4" t="s">
        <v>5</v>
      </c>
      <c r="C11241" s="4" t="s">
        <v>7</v>
      </c>
      <c r="D11241" s="4" t="s">
        <v>9</v>
      </c>
      <c r="E11241" s="4" t="s">
        <v>10</v>
      </c>
      <c r="F11241" s="4" t="s">
        <v>9</v>
      </c>
      <c r="G11241" s="4" t="s">
        <v>11</v>
      </c>
      <c r="H11241" s="4" t="s">
        <v>11</v>
      </c>
      <c r="I11241" s="4" t="s">
        <v>9</v>
      </c>
      <c r="J11241" s="4" t="s">
        <v>9</v>
      </c>
      <c r="K11241" s="4" t="s">
        <v>11</v>
      </c>
      <c r="L11241" s="4" t="s">
        <v>11</v>
      </c>
      <c r="M11241" s="4" t="s">
        <v>11</v>
      </c>
      <c r="N11241" s="4" t="s">
        <v>11</v>
      </c>
      <c r="O11241" s="4" t="s">
        <v>12</v>
      </c>
    </row>
    <row r="11242" spans="1:8">
      <c r="A11242" t="n">
        <v>98824</v>
      </c>
      <c r="B11242" s="9" t="n">
        <v>50</v>
      </c>
      <c r="C11242" s="7" t="n">
        <v>0</v>
      </c>
      <c r="D11242" s="7" t="n">
        <v>2052</v>
      </c>
      <c r="E11242" s="7" t="n">
        <v>1</v>
      </c>
      <c r="F11242" s="7" t="n">
        <v>0</v>
      </c>
      <c r="G11242" s="7" t="n">
        <v>0</v>
      </c>
      <c r="H11242" s="7" t="n">
        <v>0</v>
      </c>
      <c r="I11242" s="7" t="n">
        <v>0</v>
      </c>
      <c r="J11242" s="7" t="n">
        <v>65533</v>
      </c>
      <c r="K11242" s="7" t="n">
        <v>0</v>
      </c>
      <c r="L11242" s="7" t="n">
        <v>0</v>
      </c>
      <c r="M11242" s="7" t="n">
        <v>0</v>
      </c>
      <c r="N11242" s="7" t="n">
        <v>0</v>
      </c>
      <c r="O11242" s="7" t="s">
        <v>13</v>
      </c>
    </row>
    <row r="11243" spans="1:8">
      <c r="A11243" t="s">
        <v>4</v>
      </c>
      <c r="B11243" s="4" t="s">
        <v>5</v>
      </c>
      <c r="C11243" s="4" t="s">
        <v>9</v>
      </c>
    </row>
    <row r="11244" spans="1:8">
      <c r="A11244" t="n">
        <v>98863</v>
      </c>
      <c r="B11244" s="26" t="n">
        <v>16</v>
      </c>
      <c r="C11244" s="7" t="n">
        <v>500</v>
      </c>
    </row>
    <row r="11245" spans="1:8">
      <c r="A11245" t="s">
        <v>4</v>
      </c>
      <c r="B11245" s="4" t="s">
        <v>5</v>
      </c>
      <c r="C11245" s="4" t="s">
        <v>9</v>
      </c>
    </row>
    <row r="11246" spans="1:8">
      <c r="A11246" t="n">
        <v>98866</v>
      </c>
      <c r="B11246" s="26" t="n">
        <v>16</v>
      </c>
      <c r="C11246" s="7" t="n">
        <v>500</v>
      </c>
    </row>
    <row r="11247" spans="1:8">
      <c r="A11247" t="s">
        <v>4</v>
      </c>
      <c r="B11247" s="4" t="s">
        <v>5</v>
      </c>
      <c r="C11247" s="4" t="s">
        <v>7</v>
      </c>
      <c r="D11247" s="4" t="s">
        <v>7</v>
      </c>
      <c r="E11247" s="4" t="s">
        <v>7</v>
      </c>
      <c r="F11247" s="4" t="s">
        <v>7</v>
      </c>
    </row>
    <row r="11248" spans="1:8">
      <c r="A11248" t="n">
        <v>98869</v>
      </c>
      <c r="B11248" s="8" t="n">
        <v>14</v>
      </c>
      <c r="C11248" s="7" t="n">
        <v>0</v>
      </c>
      <c r="D11248" s="7" t="n">
        <v>128</v>
      </c>
      <c r="E11248" s="7" t="n">
        <v>0</v>
      </c>
      <c r="F11248" s="7" t="n">
        <v>0</v>
      </c>
    </row>
    <row r="11249" spans="1:15">
      <c r="A11249" t="s">
        <v>4</v>
      </c>
      <c r="B11249" s="4" t="s">
        <v>5</v>
      </c>
      <c r="C11249" s="4" t="s">
        <v>7</v>
      </c>
      <c r="D11249" s="4" t="s">
        <v>9</v>
      </c>
      <c r="E11249" s="4" t="s">
        <v>9</v>
      </c>
      <c r="F11249" s="4" t="s">
        <v>7</v>
      </c>
    </row>
    <row r="11250" spans="1:15">
      <c r="A11250" t="n">
        <v>98874</v>
      </c>
      <c r="B11250" s="35" t="n">
        <v>25</v>
      </c>
      <c r="C11250" s="7" t="n">
        <v>1</v>
      </c>
      <c r="D11250" s="7" t="n">
        <v>260</v>
      </c>
      <c r="E11250" s="7" t="n">
        <v>280</v>
      </c>
      <c r="F11250" s="7" t="n">
        <v>1</v>
      </c>
    </row>
    <row r="11251" spans="1:15">
      <c r="A11251" t="s">
        <v>4</v>
      </c>
      <c r="B11251" s="4" t="s">
        <v>5</v>
      </c>
      <c r="C11251" s="4" t="s">
        <v>12</v>
      </c>
      <c r="D11251" s="4" t="s">
        <v>9</v>
      </c>
    </row>
    <row r="11252" spans="1:15">
      <c r="A11252" t="n">
        <v>98881</v>
      </c>
      <c r="B11252" s="34" t="n">
        <v>29</v>
      </c>
      <c r="C11252" s="7" t="s">
        <v>1062</v>
      </c>
      <c r="D11252" s="7" t="n">
        <v>65533</v>
      </c>
    </row>
    <row r="11253" spans="1:15">
      <c r="A11253" t="s">
        <v>4</v>
      </c>
      <c r="B11253" s="4" t="s">
        <v>5</v>
      </c>
      <c r="C11253" s="4" t="s">
        <v>7</v>
      </c>
      <c r="D11253" s="4" t="s">
        <v>9</v>
      </c>
      <c r="E11253" s="4" t="s">
        <v>12</v>
      </c>
    </row>
    <row r="11254" spans="1:15">
      <c r="A11254" t="n">
        <v>98897</v>
      </c>
      <c r="B11254" s="30" t="n">
        <v>51</v>
      </c>
      <c r="C11254" s="7" t="n">
        <v>4</v>
      </c>
      <c r="D11254" s="7" t="n">
        <v>7002</v>
      </c>
      <c r="E11254" s="7" t="s">
        <v>87</v>
      </c>
    </row>
    <row r="11255" spans="1:15">
      <c r="A11255" t="s">
        <v>4</v>
      </c>
      <c r="B11255" s="4" t="s">
        <v>5</v>
      </c>
      <c r="C11255" s="4" t="s">
        <v>9</v>
      </c>
    </row>
    <row r="11256" spans="1:15">
      <c r="A11256" t="n">
        <v>98910</v>
      </c>
      <c r="B11256" s="26" t="n">
        <v>16</v>
      </c>
      <c r="C11256" s="7" t="n">
        <v>0</v>
      </c>
    </row>
    <row r="11257" spans="1:15">
      <c r="A11257" t="s">
        <v>4</v>
      </c>
      <c r="B11257" s="4" t="s">
        <v>5</v>
      </c>
      <c r="C11257" s="4" t="s">
        <v>9</v>
      </c>
      <c r="D11257" s="4" t="s">
        <v>7</v>
      </c>
      <c r="E11257" s="4" t="s">
        <v>11</v>
      </c>
      <c r="F11257" s="4" t="s">
        <v>52</v>
      </c>
      <c r="G11257" s="4" t="s">
        <v>7</v>
      </c>
      <c r="H11257" s="4" t="s">
        <v>7</v>
      </c>
      <c r="I11257" s="4" t="s">
        <v>7</v>
      </c>
      <c r="J11257" s="4" t="s">
        <v>11</v>
      </c>
      <c r="K11257" s="4" t="s">
        <v>52</v>
      </c>
      <c r="L11257" s="4" t="s">
        <v>7</v>
      </c>
      <c r="M11257" s="4" t="s">
        <v>7</v>
      </c>
    </row>
    <row r="11258" spans="1:15">
      <c r="A11258" t="n">
        <v>98913</v>
      </c>
      <c r="B11258" s="31" t="n">
        <v>26</v>
      </c>
      <c r="C11258" s="7" t="n">
        <v>7002</v>
      </c>
      <c r="D11258" s="7" t="n">
        <v>17</v>
      </c>
      <c r="E11258" s="7" t="n">
        <v>62036</v>
      </c>
      <c r="F11258" s="7" t="s">
        <v>1063</v>
      </c>
      <c r="G11258" s="7" t="n">
        <v>2</v>
      </c>
      <c r="H11258" s="7" t="n">
        <v>3</v>
      </c>
      <c r="I11258" s="7" t="n">
        <v>17</v>
      </c>
      <c r="J11258" s="7" t="n">
        <v>62037</v>
      </c>
      <c r="K11258" s="7" t="s">
        <v>1064</v>
      </c>
      <c r="L11258" s="7" t="n">
        <v>2</v>
      </c>
      <c r="M11258" s="7" t="n">
        <v>0</v>
      </c>
    </row>
    <row r="11259" spans="1:15">
      <c r="A11259" t="s">
        <v>4</v>
      </c>
      <c r="B11259" s="4" t="s">
        <v>5</v>
      </c>
    </row>
    <row r="11260" spans="1:15">
      <c r="A11260" t="n">
        <v>98972</v>
      </c>
      <c r="B11260" s="32" t="n">
        <v>28</v>
      </c>
    </row>
    <row r="11261" spans="1:15">
      <c r="A11261" t="s">
        <v>4</v>
      </c>
      <c r="B11261" s="4" t="s">
        <v>5</v>
      </c>
      <c r="C11261" s="4" t="s">
        <v>12</v>
      </c>
      <c r="D11261" s="4" t="s">
        <v>9</v>
      </c>
    </row>
    <row r="11262" spans="1:15">
      <c r="A11262" t="n">
        <v>98973</v>
      </c>
      <c r="B11262" s="34" t="n">
        <v>29</v>
      </c>
      <c r="C11262" s="7" t="s">
        <v>13</v>
      </c>
      <c r="D11262" s="7" t="n">
        <v>65533</v>
      </c>
    </row>
    <row r="11263" spans="1:15">
      <c r="A11263" t="s">
        <v>4</v>
      </c>
      <c r="B11263" s="4" t="s">
        <v>5</v>
      </c>
      <c r="C11263" s="4" t="s">
        <v>11</v>
      </c>
    </row>
    <row r="11264" spans="1:15">
      <c r="A11264" t="n">
        <v>98977</v>
      </c>
      <c r="B11264" s="59" t="n">
        <v>15</v>
      </c>
      <c r="C11264" s="7" t="n">
        <v>32768</v>
      </c>
    </row>
    <row r="11265" spans="1:13">
      <c r="A11265" t="s">
        <v>4</v>
      </c>
      <c r="B11265" s="4" t="s">
        <v>5</v>
      </c>
      <c r="C11265" s="4" t="s">
        <v>9</v>
      </c>
      <c r="D11265" s="4" t="s">
        <v>7</v>
      </c>
    </row>
    <row r="11266" spans="1:13">
      <c r="A11266" t="n">
        <v>98982</v>
      </c>
      <c r="B11266" s="60" t="n">
        <v>89</v>
      </c>
      <c r="C11266" s="7" t="n">
        <v>65533</v>
      </c>
      <c r="D11266" s="7" t="n">
        <v>1</v>
      </c>
    </row>
    <row r="11267" spans="1:13">
      <c r="A11267" t="s">
        <v>4</v>
      </c>
      <c r="B11267" s="4" t="s">
        <v>5</v>
      </c>
      <c r="C11267" s="4" t="s">
        <v>7</v>
      </c>
      <c r="D11267" s="4" t="s">
        <v>9</v>
      </c>
      <c r="E11267" s="4" t="s">
        <v>9</v>
      </c>
      <c r="F11267" s="4" t="s">
        <v>7</v>
      </c>
    </row>
    <row r="11268" spans="1:13">
      <c r="A11268" t="n">
        <v>98986</v>
      </c>
      <c r="B11268" s="35" t="n">
        <v>25</v>
      </c>
      <c r="C11268" s="7" t="n">
        <v>1</v>
      </c>
      <c r="D11268" s="7" t="n">
        <v>65535</v>
      </c>
      <c r="E11268" s="7" t="n">
        <v>65535</v>
      </c>
      <c r="F11268" s="7" t="n">
        <v>0</v>
      </c>
    </row>
    <row r="11269" spans="1:13">
      <c r="A11269" t="s">
        <v>4</v>
      </c>
      <c r="B11269" s="4" t="s">
        <v>5</v>
      </c>
      <c r="C11269" s="4" t="s">
        <v>7</v>
      </c>
      <c r="D11269" s="4" t="s">
        <v>9</v>
      </c>
      <c r="E11269" s="4" t="s">
        <v>7</v>
      </c>
      <c r="F11269" s="4" t="s">
        <v>7</v>
      </c>
      <c r="G11269" s="4" t="s">
        <v>14</v>
      </c>
    </row>
    <row r="11270" spans="1:13">
      <c r="A11270" t="n">
        <v>98993</v>
      </c>
      <c r="B11270" s="10" t="n">
        <v>5</v>
      </c>
      <c r="C11270" s="7" t="n">
        <v>30</v>
      </c>
      <c r="D11270" s="7" t="n">
        <v>8973</v>
      </c>
      <c r="E11270" s="7" t="n">
        <v>8</v>
      </c>
      <c r="F11270" s="7" t="n">
        <v>1</v>
      </c>
      <c r="G11270" s="11" t="n">
        <f t="normal" ca="1">A11280</f>
        <v>0</v>
      </c>
    </row>
    <row r="11271" spans="1:13">
      <c r="A11271" t="s">
        <v>4</v>
      </c>
      <c r="B11271" s="4" t="s">
        <v>5</v>
      </c>
      <c r="C11271" s="4" t="s">
        <v>7</v>
      </c>
      <c r="D11271" s="4" t="s">
        <v>9</v>
      </c>
      <c r="E11271" s="4" t="s">
        <v>12</v>
      </c>
    </row>
    <row r="11272" spans="1:13">
      <c r="A11272" t="n">
        <v>99003</v>
      </c>
      <c r="B11272" s="30" t="n">
        <v>51</v>
      </c>
      <c r="C11272" s="7" t="n">
        <v>4</v>
      </c>
      <c r="D11272" s="7" t="n">
        <v>0</v>
      </c>
      <c r="E11272" s="7" t="s">
        <v>934</v>
      </c>
    </row>
    <row r="11273" spans="1:13">
      <c r="A11273" t="s">
        <v>4</v>
      </c>
      <c r="B11273" s="4" t="s">
        <v>5</v>
      </c>
      <c r="C11273" s="4" t="s">
        <v>9</v>
      </c>
    </row>
    <row r="11274" spans="1:13">
      <c r="A11274" t="n">
        <v>99018</v>
      </c>
      <c r="B11274" s="26" t="n">
        <v>16</v>
      </c>
      <c r="C11274" s="7" t="n">
        <v>0</v>
      </c>
    </row>
    <row r="11275" spans="1:13">
      <c r="A11275" t="s">
        <v>4</v>
      </c>
      <c r="B11275" s="4" t="s">
        <v>5</v>
      </c>
      <c r="C11275" s="4" t="s">
        <v>9</v>
      </c>
      <c r="D11275" s="4" t="s">
        <v>7</v>
      </c>
      <c r="E11275" s="4" t="s">
        <v>11</v>
      </c>
      <c r="F11275" s="4" t="s">
        <v>52</v>
      </c>
      <c r="G11275" s="4" t="s">
        <v>7</v>
      </c>
      <c r="H11275" s="4" t="s">
        <v>7</v>
      </c>
    </row>
    <row r="11276" spans="1:13">
      <c r="A11276" t="n">
        <v>99021</v>
      </c>
      <c r="B11276" s="31" t="n">
        <v>26</v>
      </c>
      <c r="C11276" s="7" t="n">
        <v>0</v>
      </c>
      <c r="D11276" s="7" t="n">
        <v>17</v>
      </c>
      <c r="E11276" s="7" t="n">
        <v>61981</v>
      </c>
      <c r="F11276" s="7" t="s">
        <v>987</v>
      </c>
      <c r="G11276" s="7" t="n">
        <v>2</v>
      </c>
      <c r="H11276" s="7" t="n">
        <v>0</v>
      </c>
    </row>
    <row r="11277" spans="1:13">
      <c r="A11277" t="s">
        <v>4</v>
      </c>
      <c r="B11277" s="4" t="s">
        <v>5</v>
      </c>
    </row>
    <row r="11278" spans="1:13">
      <c r="A11278" t="n">
        <v>99054</v>
      </c>
      <c r="B11278" s="32" t="n">
        <v>28</v>
      </c>
    </row>
    <row r="11279" spans="1:13">
      <c r="A11279" t="s">
        <v>4</v>
      </c>
      <c r="B11279" s="4" t="s">
        <v>5</v>
      </c>
      <c r="C11279" s="4" t="s">
        <v>9</v>
      </c>
    </row>
    <row r="11280" spans="1:13">
      <c r="A11280" t="n">
        <v>99055</v>
      </c>
      <c r="B11280" s="26" t="n">
        <v>16</v>
      </c>
      <c r="C11280" s="7" t="n">
        <v>300</v>
      </c>
    </row>
    <row r="11281" spans="1:8">
      <c r="A11281" t="s">
        <v>4</v>
      </c>
      <c r="B11281" s="4" t="s">
        <v>5</v>
      </c>
      <c r="C11281" s="4" t="s">
        <v>7</v>
      </c>
      <c r="D11281" s="4" t="s">
        <v>9</v>
      </c>
      <c r="E11281" s="4" t="s">
        <v>12</v>
      </c>
    </row>
    <row r="11282" spans="1:8">
      <c r="A11282" t="n">
        <v>99058</v>
      </c>
      <c r="B11282" s="30" t="n">
        <v>51</v>
      </c>
      <c r="C11282" s="7" t="n">
        <v>4</v>
      </c>
      <c r="D11282" s="7" t="n">
        <v>0</v>
      </c>
      <c r="E11282" s="7" t="s">
        <v>668</v>
      </c>
    </row>
    <row r="11283" spans="1:8">
      <c r="A11283" t="s">
        <v>4</v>
      </c>
      <c r="B11283" s="4" t="s">
        <v>5</v>
      </c>
      <c r="C11283" s="4" t="s">
        <v>9</v>
      </c>
    </row>
    <row r="11284" spans="1:8">
      <c r="A11284" t="n">
        <v>99072</v>
      </c>
      <c r="B11284" s="26" t="n">
        <v>16</v>
      </c>
      <c r="C11284" s="7" t="n">
        <v>0</v>
      </c>
    </row>
    <row r="11285" spans="1:8">
      <c r="A11285" t="s">
        <v>4</v>
      </c>
      <c r="B11285" s="4" t="s">
        <v>5</v>
      </c>
      <c r="C11285" s="4" t="s">
        <v>9</v>
      </c>
      <c r="D11285" s="4" t="s">
        <v>7</v>
      </c>
      <c r="E11285" s="4" t="s">
        <v>11</v>
      </c>
      <c r="F11285" s="4" t="s">
        <v>52</v>
      </c>
      <c r="G11285" s="4" t="s">
        <v>7</v>
      </c>
      <c r="H11285" s="4" t="s">
        <v>7</v>
      </c>
    </row>
    <row r="11286" spans="1:8">
      <c r="A11286" t="n">
        <v>99075</v>
      </c>
      <c r="B11286" s="31" t="n">
        <v>26</v>
      </c>
      <c r="C11286" s="7" t="n">
        <v>0</v>
      </c>
      <c r="D11286" s="7" t="n">
        <v>17</v>
      </c>
      <c r="E11286" s="7" t="n">
        <v>61982</v>
      </c>
      <c r="F11286" s="7" t="s">
        <v>988</v>
      </c>
      <c r="G11286" s="7" t="n">
        <v>2</v>
      </c>
      <c r="H11286" s="7" t="n">
        <v>0</v>
      </c>
    </row>
    <row r="11287" spans="1:8">
      <c r="A11287" t="s">
        <v>4</v>
      </c>
      <c r="B11287" s="4" t="s">
        <v>5</v>
      </c>
    </row>
    <row r="11288" spans="1:8">
      <c r="A11288" t="n">
        <v>99097</v>
      </c>
      <c r="B11288" s="32" t="n">
        <v>28</v>
      </c>
    </row>
    <row r="11289" spans="1:8">
      <c r="A11289" t="s">
        <v>4</v>
      </c>
      <c r="B11289" s="4" t="s">
        <v>5</v>
      </c>
      <c r="C11289" s="4" t="s">
        <v>7</v>
      </c>
      <c r="D11289" s="4" t="s">
        <v>9</v>
      </c>
      <c r="E11289" s="4" t="s">
        <v>7</v>
      </c>
    </row>
    <row r="11290" spans="1:8">
      <c r="A11290" t="n">
        <v>99098</v>
      </c>
      <c r="B11290" s="13" t="n">
        <v>49</v>
      </c>
      <c r="C11290" s="7" t="n">
        <v>1</v>
      </c>
      <c r="D11290" s="7" t="n">
        <v>3000</v>
      </c>
      <c r="E11290" s="7" t="n">
        <v>0</v>
      </c>
    </row>
    <row r="11291" spans="1:8">
      <c r="A11291" t="s">
        <v>4</v>
      </c>
      <c r="B11291" s="4" t="s">
        <v>5</v>
      </c>
      <c r="C11291" s="4" t="s">
        <v>7</v>
      </c>
      <c r="D11291" s="4" t="s">
        <v>9</v>
      </c>
      <c r="E11291" s="4" t="s">
        <v>10</v>
      </c>
    </row>
    <row r="11292" spans="1:8">
      <c r="A11292" t="n">
        <v>99103</v>
      </c>
      <c r="B11292" s="25" t="n">
        <v>58</v>
      </c>
      <c r="C11292" s="7" t="n">
        <v>0</v>
      </c>
      <c r="D11292" s="7" t="n">
        <v>1000</v>
      </c>
      <c r="E11292" s="7" t="n">
        <v>1</v>
      </c>
    </row>
    <row r="11293" spans="1:8">
      <c r="A11293" t="s">
        <v>4</v>
      </c>
      <c r="B11293" s="4" t="s">
        <v>5</v>
      </c>
      <c r="C11293" s="4" t="s">
        <v>7</v>
      </c>
      <c r="D11293" s="4" t="s">
        <v>9</v>
      </c>
    </row>
    <row r="11294" spans="1:8">
      <c r="A11294" t="n">
        <v>99111</v>
      </c>
      <c r="B11294" s="25" t="n">
        <v>58</v>
      </c>
      <c r="C11294" s="7" t="n">
        <v>255</v>
      </c>
      <c r="D11294" s="7" t="n">
        <v>0</v>
      </c>
    </row>
    <row r="11295" spans="1:8">
      <c r="A11295" t="s">
        <v>4</v>
      </c>
      <c r="B11295" s="4" t="s">
        <v>5</v>
      </c>
      <c r="C11295" s="4" t="s">
        <v>7</v>
      </c>
      <c r="D11295" s="4" t="s">
        <v>7</v>
      </c>
    </row>
    <row r="11296" spans="1:8">
      <c r="A11296" t="n">
        <v>99115</v>
      </c>
      <c r="B11296" s="13" t="n">
        <v>49</v>
      </c>
      <c r="C11296" s="7" t="n">
        <v>2</v>
      </c>
      <c r="D11296" s="7" t="n">
        <v>0</v>
      </c>
    </row>
    <row r="11297" spans="1:8">
      <c r="A11297" t="s">
        <v>4</v>
      </c>
      <c r="B11297" s="4" t="s">
        <v>5</v>
      </c>
      <c r="C11297" s="4" t="s">
        <v>9</v>
      </c>
      <c r="D11297" s="4" t="s">
        <v>10</v>
      </c>
      <c r="E11297" s="4" t="s">
        <v>10</v>
      </c>
      <c r="F11297" s="4" t="s">
        <v>10</v>
      </c>
      <c r="G11297" s="4" t="s">
        <v>10</v>
      </c>
    </row>
    <row r="11298" spans="1:8">
      <c r="A11298" t="n">
        <v>99118</v>
      </c>
      <c r="B11298" s="42" t="n">
        <v>46</v>
      </c>
      <c r="C11298" s="7" t="n">
        <v>0</v>
      </c>
      <c r="D11298" s="7" t="n">
        <v>6.8899998664856</v>
      </c>
      <c r="E11298" s="7" t="n">
        <v>0</v>
      </c>
      <c r="F11298" s="7" t="n">
        <v>34</v>
      </c>
      <c r="G11298" s="7" t="n">
        <v>90</v>
      </c>
    </row>
    <row r="11299" spans="1:8">
      <c r="A11299" t="s">
        <v>4</v>
      </c>
      <c r="B11299" s="4" t="s">
        <v>5</v>
      </c>
      <c r="C11299" s="4" t="s">
        <v>7</v>
      </c>
      <c r="D11299" s="4" t="s">
        <v>9</v>
      </c>
      <c r="E11299" s="4" t="s">
        <v>10</v>
      </c>
      <c r="F11299" s="4" t="s">
        <v>9</v>
      </c>
      <c r="G11299" s="4" t="s">
        <v>11</v>
      </c>
      <c r="H11299" s="4" t="s">
        <v>11</v>
      </c>
      <c r="I11299" s="4" t="s">
        <v>9</v>
      </c>
      <c r="J11299" s="4" t="s">
        <v>9</v>
      </c>
      <c r="K11299" s="4" t="s">
        <v>11</v>
      </c>
      <c r="L11299" s="4" t="s">
        <v>11</v>
      </c>
      <c r="M11299" s="4" t="s">
        <v>11</v>
      </c>
      <c r="N11299" s="4" t="s">
        <v>11</v>
      </c>
      <c r="O11299" s="4" t="s">
        <v>12</v>
      </c>
    </row>
    <row r="11300" spans="1:8">
      <c r="A11300" t="n">
        <v>99137</v>
      </c>
      <c r="B11300" s="9" t="n">
        <v>50</v>
      </c>
      <c r="C11300" s="7" t="n">
        <v>0</v>
      </c>
      <c r="D11300" s="7" t="n">
        <v>13000</v>
      </c>
      <c r="E11300" s="7" t="n">
        <v>1</v>
      </c>
      <c r="F11300" s="7" t="n">
        <v>0</v>
      </c>
      <c r="G11300" s="7" t="n">
        <v>0</v>
      </c>
      <c r="H11300" s="7" t="n">
        <v>0</v>
      </c>
      <c r="I11300" s="7" t="n">
        <v>0</v>
      </c>
      <c r="J11300" s="7" t="n">
        <v>65533</v>
      </c>
      <c r="K11300" s="7" t="n">
        <v>0</v>
      </c>
      <c r="L11300" s="7" t="n">
        <v>0</v>
      </c>
      <c r="M11300" s="7" t="n">
        <v>0</v>
      </c>
      <c r="N11300" s="7" t="n">
        <v>0</v>
      </c>
      <c r="O11300" s="7" t="s">
        <v>13</v>
      </c>
    </row>
    <row r="11301" spans="1:8">
      <c r="A11301" t="s">
        <v>4</v>
      </c>
      <c r="B11301" s="4" t="s">
        <v>5</v>
      </c>
      <c r="C11301" s="4" t="s">
        <v>9</v>
      </c>
    </row>
    <row r="11302" spans="1:8">
      <c r="A11302" t="n">
        <v>99176</v>
      </c>
      <c r="B11302" s="26" t="n">
        <v>16</v>
      </c>
      <c r="C11302" s="7" t="n">
        <v>1200</v>
      </c>
    </row>
    <row r="11303" spans="1:8">
      <c r="A11303" t="s">
        <v>4</v>
      </c>
      <c r="B11303" s="4" t="s">
        <v>5</v>
      </c>
      <c r="C11303" s="4" t="s">
        <v>7</v>
      </c>
      <c r="D11303" s="4" t="s">
        <v>9</v>
      </c>
      <c r="E11303" s="4" t="s">
        <v>10</v>
      </c>
      <c r="F11303" s="4" t="s">
        <v>9</v>
      </c>
      <c r="G11303" s="4" t="s">
        <v>11</v>
      </c>
      <c r="H11303" s="4" t="s">
        <v>11</v>
      </c>
      <c r="I11303" s="4" t="s">
        <v>9</v>
      </c>
      <c r="J11303" s="4" t="s">
        <v>9</v>
      </c>
      <c r="K11303" s="4" t="s">
        <v>11</v>
      </c>
      <c r="L11303" s="4" t="s">
        <v>11</v>
      </c>
      <c r="M11303" s="4" t="s">
        <v>11</v>
      </c>
      <c r="N11303" s="4" t="s">
        <v>11</v>
      </c>
      <c r="O11303" s="4" t="s">
        <v>12</v>
      </c>
    </row>
    <row r="11304" spans="1:8">
      <c r="A11304" t="n">
        <v>99179</v>
      </c>
      <c r="B11304" s="9" t="n">
        <v>50</v>
      </c>
      <c r="C11304" s="7" t="n">
        <v>0</v>
      </c>
      <c r="D11304" s="7" t="n">
        <v>13001</v>
      </c>
      <c r="E11304" s="7" t="n">
        <v>1</v>
      </c>
      <c r="F11304" s="7" t="n">
        <v>0</v>
      </c>
      <c r="G11304" s="7" t="n">
        <v>0</v>
      </c>
      <c r="H11304" s="7" t="n">
        <v>0</v>
      </c>
      <c r="I11304" s="7" t="n">
        <v>0</v>
      </c>
      <c r="J11304" s="7" t="n">
        <v>65533</v>
      </c>
      <c r="K11304" s="7" t="n">
        <v>0</v>
      </c>
      <c r="L11304" s="7" t="n">
        <v>0</v>
      </c>
      <c r="M11304" s="7" t="n">
        <v>0</v>
      </c>
      <c r="N11304" s="7" t="n">
        <v>0</v>
      </c>
      <c r="O11304" s="7" t="s">
        <v>13</v>
      </c>
    </row>
    <row r="11305" spans="1:8">
      <c r="A11305" t="s">
        <v>4</v>
      </c>
      <c r="B11305" s="4" t="s">
        <v>5</v>
      </c>
      <c r="C11305" s="4" t="s">
        <v>9</v>
      </c>
    </row>
    <row r="11306" spans="1:8">
      <c r="A11306" t="n">
        <v>99218</v>
      </c>
      <c r="B11306" s="26" t="n">
        <v>16</v>
      </c>
      <c r="C11306" s="7" t="n">
        <v>1000</v>
      </c>
    </row>
    <row r="11307" spans="1:8">
      <c r="A11307" t="s">
        <v>4</v>
      </c>
      <c r="B11307" s="4" t="s">
        <v>5</v>
      </c>
      <c r="C11307" s="4" t="s">
        <v>7</v>
      </c>
      <c r="D11307" s="4" t="s">
        <v>9</v>
      </c>
      <c r="E11307" s="4" t="s">
        <v>11</v>
      </c>
      <c r="F11307" s="4" t="s">
        <v>9</v>
      </c>
      <c r="G11307" s="4" t="s">
        <v>11</v>
      </c>
      <c r="H11307" s="4" t="s">
        <v>7</v>
      </c>
    </row>
    <row r="11308" spans="1:8">
      <c r="A11308" t="n">
        <v>99221</v>
      </c>
      <c r="B11308" s="13" t="n">
        <v>49</v>
      </c>
      <c r="C11308" s="7" t="n">
        <v>0</v>
      </c>
      <c r="D11308" s="7" t="n">
        <v>500</v>
      </c>
      <c r="E11308" s="7" t="n">
        <v>1065353216</v>
      </c>
      <c r="F11308" s="7" t="n">
        <v>0</v>
      </c>
      <c r="G11308" s="7" t="n">
        <v>0</v>
      </c>
      <c r="H11308" s="7" t="n">
        <v>0</v>
      </c>
    </row>
    <row r="11309" spans="1:8">
      <c r="A11309" t="s">
        <v>4</v>
      </c>
      <c r="B11309" s="4" t="s">
        <v>5</v>
      </c>
      <c r="C11309" s="4" t="s">
        <v>7</v>
      </c>
    </row>
    <row r="11310" spans="1:8">
      <c r="A11310" t="n">
        <v>99236</v>
      </c>
      <c r="B11310" s="54" t="n">
        <v>116</v>
      </c>
      <c r="C11310" s="7" t="n">
        <v>0</v>
      </c>
    </row>
    <row r="11311" spans="1:8">
      <c r="A11311" t="s">
        <v>4</v>
      </c>
      <c r="B11311" s="4" t="s">
        <v>5</v>
      </c>
      <c r="C11311" s="4" t="s">
        <v>7</v>
      </c>
      <c r="D11311" s="4" t="s">
        <v>9</v>
      </c>
    </row>
    <row r="11312" spans="1:8">
      <c r="A11312" t="n">
        <v>99238</v>
      </c>
      <c r="B11312" s="54" t="n">
        <v>116</v>
      </c>
      <c r="C11312" s="7" t="n">
        <v>2</v>
      </c>
      <c r="D11312" s="7" t="n">
        <v>1</v>
      </c>
    </row>
    <row r="11313" spans="1:15">
      <c r="A11313" t="s">
        <v>4</v>
      </c>
      <c r="B11313" s="4" t="s">
        <v>5</v>
      </c>
      <c r="C11313" s="4" t="s">
        <v>7</v>
      </c>
      <c r="D11313" s="4" t="s">
        <v>11</v>
      </c>
    </row>
    <row r="11314" spans="1:15">
      <c r="A11314" t="n">
        <v>99242</v>
      </c>
      <c r="B11314" s="54" t="n">
        <v>116</v>
      </c>
      <c r="C11314" s="7" t="n">
        <v>5</v>
      </c>
      <c r="D11314" s="7" t="n">
        <v>1112014848</v>
      </c>
    </row>
    <row r="11315" spans="1:15">
      <c r="A11315" t="s">
        <v>4</v>
      </c>
      <c r="B11315" s="4" t="s">
        <v>5</v>
      </c>
      <c r="C11315" s="4" t="s">
        <v>7</v>
      </c>
      <c r="D11315" s="4" t="s">
        <v>9</v>
      </c>
    </row>
    <row r="11316" spans="1:15">
      <c r="A11316" t="n">
        <v>99248</v>
      </c>
      <c r="B11316" s="54" t="n">
        <v>116</v>
      </c>
      <c r="C11316" s="7" t="n">
        <v>6</v>
      </c>
      <c r="D11316" s="7" t="n">
        <v>1</v>
      </c>
    </row>
    <row r="11317" spans="1:15">
      <c r="A11317" t="s">
        <v>4</v>
      </c>
      <c r="B11317" s="4" t="s">
        <v>5</v>
      </c>
      <c r="C11317" s="4" t="s">
        <v>7</v>
      </c>
      <c r="D11317" s="4" t="s">
        <v>7</v>
      </c>
      <c r="E11317" s="4" t="s">
        <v>10</v>
      </c>
      <c r="F11317" s="4" t="s">
        <v>10</v>
      </c>
      <c r="G11317" s="4" t="s">
        <v>10</v>
      </c>
      <c r="H11317" s="4" t="s">
        <v>9</v>
      </c>
    </row>
    <row r="11318" spans="1:15">
      <c r="A11318" t="n">
        <v>99252</v>
      </c>
      <c r="B11318" s="55" t="n">
        <v>45</v>
      </c>
      <c r="C11318" s="7" t="n">
        <v>2</v>
      </c>
      <c r="D11318" s="7" t="n">
        <v>3</v>
      </c>
      <c r="E11318" s="7" t="n">
        <v>9.10999965667725</v>
      </c>
      <c r="F11318" s="7" t="n">
        <v>1.62000000476837</v>
      </c>
      <c r="G11318" s="7" t="n">
        <v>33.9900016784668</v>
      </c>
      <c r="H11318" s="7" t="n">
        <v>0</v>
      </c>
    </row>
    <row r="11319" spans="1:15">
      <c r="A11319" t="s">
        <v>4</v>
      </c>
      <c r="B11319" s="4" t="s">
        <v>5</v>
      </c>
      <c r="C11319" s="4" t="s">
        <v>7</v>
      </c>
      <c r="D11319" s="4" t="s">
        <v>7</v>
      </c>
      <c r="E11319" s="4" t="s">
        <v>10</v>
      </c>
      <c r="F11319" s="4" t="s">
        <v>10</v>
      </c>
      <c r="G11319" s="4" t="s">
        <v>10</v>
      </c>
      <c r="H11319" s="4" t="s">
        <v>9</v>
      </c>
      <c r="I11319" s="4" t="s">
        <v>7</v>
      </c>
    </row>
    <row r="11320" spans="1:15">
      <c r="A11320" t="n">
        <v>99269</v>
      </c>
      <c r="B11320" s="55" t="n">
        <v>45</v>
      </c>
      <c r="C11320" s="7" t="n">
        <v>4</v>
      </c>
      <c r="D11320" s="7" t="n">
        <v>3</v>
      </c>
      <c r="E11320" s="7" t="n">
        <v>12.9399995803833</v>
      </c>
      <c r="F11320" s="7" t="n">
        <v>247.119995117188</v>
      </c>
      <c r="G11320" s="7" t="n">
        <v>0</v>
      </c>
      <c r="H11320" s="7" t="n">
        <v>0</v>
      </c>
      <c r="I11320" s="7" t="n">
        <v>1</v>
      </c>
    </row>
    <row r="11321" spans="1:15">
      <c r="A11321" t="s">
        <v>4</v>
      </c>
      <c r="B11321" s="4" t="s">
        <v>5</v>
      </c>
      <c r="C11321" s="4" t="s">
        <v>7</v>
      </c>
      <c r="D11321" s="4" t="s">
        <v>7</v>
      </c>
      <c r="E11321" s="4" t="s">
        <v>10</v>
      </c>
      <c r="F11321" s="4" t="s">
        <v>9</v>
      </c>
    </row>
    <row r="11322" spans="1:15">
      <c r="A11322" t="n">
        <v>99287</v>
      </c>
      <c r="B11322" s="55" t="n">
        <v>45</v>
      </c>
      <c r="C11322" s="7" t="n">
        <v>5</v>
      </c>
      <c r="D11322" s="7" t="n">
        <v>3</v>
      </c>
      <c r="E11322" s="7" t="n">
        <v>2.90000009536743</v>
      </c>
      <c r="F11322" s="7" t="n">
        <v>0</v>
      </c>
    </row>
    <row r="11323" spans="1:15">
      <c r="A11323" t="s">
        <v>4</v>
      </c>
      <c r="B11323" s="4" t="s">
        <v>5</v>
      </c>
      <c r="C11323" s="4" t="s">
        <v>7</v>
      </c>
      <c r="D11323" s="4" t="s">
        <v>7</v>
      </c>
      <c r="E11323" s="4" t="s">
        <v>10</v>
      </c>
      <c r="F11323" s="4" t="s">
        <v>9</v>
      </c>
    </row>
    <row r="11324" spans="1:15">
      <c r="A11324" t="n">
        <v>99296</v>
      </c>
      <c r="B11324" s="55" t="n">
        <v>45</v>
      </c>
      <c r="C11324" s="7" t="n">
        <v>11</v>
      </c>
      <c r="D11324" s="7" t="n">
        <v>3</v>
      </c>
      <c r="E11324" s="7" t="n">
        <v>40</v>
      </c>
      <c r="F11324" s="7" t="n">
        <v>0</v>
      </c>
    </row>
    <row r="11325" spans="1:15">
      <c r="A11325" t="s">
        <v>4</v>
      </c>
      <c r="B11325" s="4" t="s">
        <v>5</v>
      </c>
      <c r="C11325" s="4" t="s">
        <v>9</v>
      </c>
      <c r="D11325" s="4" t="s">
        <v>9</v>
      </c>
      <c r="E11325" s="4" t="s">
        <v>10</v>
      </c>
      <c r="F11325" s="4" t="s">
        <v>10</v>
      </c>
      <c r="G11325" s="4" t="s">
        <v>10</v>
      </c>
      <c r="H11325" s="4" t="s">
        <v>10</v>
      </c>
      <c r="I11325" s="4" t="s">
        <v>7</v>
      </c>
      <c r="J11325" s="4" t="s">
        <v>9</v>
      </c>
    </row>
    <row r="11326" spans="1:15">
      <c r="A11326" t="n">
        <v>99305</v>
      </c>
      <c r="B11326" s="66" t="n">
        <v>55</v>
      </c>
      <c r="C11326" s="7" t="n">
        <v>0</v>
      </c>
      <c r="D11326" s="7" t="n">
        <v>65024</v>
      </c>
      <c r="E11326" s="7" t="n">
        <v>0</v>
      </c>
      <c r="F11326" s="7" t="n">
        <v>0</v>
      </c>
      <c r="G11326" s="7" t="n">
        <v>2</v>
      </c>
      <c r="H11326" s="7" t="n">
        <v>0.899999976158142</v>
      </c>
      <c r="I11326" s="7" t="n">
        <v>1</v>
      </c>
      <c r="J11326" s="7" t="n">
        <v>0</v>
      </c>
    </row>
    <row r="11327" spans="1:15">
      <c r="A11327" t="s">
        <v>4</v>
      </c>
      <c r="B11327" s="4" t="s">
        <v>5</v>
      </c>
      <c r="C11327" s="4" t="s">
        <v>7</v>
      </c>
      <c r="D11327" s="4" t="s">
        <v>9</v>
      </c>
      <c r="E11327" s="4" t="s">
        <v>10</v>
      </c>
    </row>
    <row r="11328" spans="1:15">
      <c r="A11328" t="n">
        <v>99329</v>
      </c>
      <c r="B11328" s="25" t="n">
        <v>58</v>
      </c>
      <c r="C11328" s="7" t="n">
        <v>100</v>
      </c>
      <c r="D11328" s="7" t="n">
        <v>1000</v>
      </c>
      <c r="E11328" s="7" t="n">
        <v>1</v>
      </c>
    </row>
    <row r="11329" spans="1:10">
      <c r="A11329" t="s">
        <v>4</v>
      </c>
      <c r="B11329" s="4" t="s">
        <v>5</v>
      </c>
      <c r="C11329" s="4" t="s">
        <v>7</v>
      </c>
      <c r="D11329" s="4" t="s">
        <v>9</v>
      </c>
    </row>
    <row r="11330" spans="1:10">
      <c r="A11330" t="n">
        <v>99337</v>
      </c>
      <c r="B11330" s="25" t="n">
        <v>58</v>
      </c>
      <c r="C11330" s="7" t="n">
        <v>255</v>
      </c>
      <c r="D11330" s="7" t="n">
        <v>0</v>
      </c>
    </row>
    <row r="11331" spans="1:10">
      <c r="A11331" t="s">
        <v>4</v>
      </c>
      <c r="B11331" s="4" t="s">
        <v>5</v>
      </c>
      <c r="C11331" s="4" t="s">
        <v>9</v>
      </c>
      <c r="D11331" s="4" t="s">
        <v>7</v>
      </c>
    </row>
    <row r="11332" spans="1:10">
      <c r="A11332" t="n">
        <v>99341</v>
      </c>
      <c r="B11332" s="67" t="n">
        <v>56</v>
      </c>
      <c r="C11332" s="7" t="n">
        <v>0</v>
      </c>
      <c r="D11332" s="7" t="n">
        <v>0</v>
      </c>
    </row>
    <row r="11333" spans="1:10">
      <c r="A11333" t="s">
        <v>4</v>
      </c>
      <c r="B11333" s="4" t="s">
        <v>5</v>
      </c>
      <c r="C11333" s="4" t="s">
        <v>9</v>
      </c>
      <c r="D11333" s="4" t="s">
        <v>9</v>
      </c>
      <c r="E11333" s="4" t="s">
        <v>9</v>
      </c>
    </row>
    <row r="11334" spans="1:10">
      <c r="A11334" t="n">
        <v>99345</v>
      </c>
      <c r="B11334" s="63" t="n">
        <v>61</v>
      </c>
      <c r="C11334" s="7" t="n">
        <v>0</v>
      </c>
      <c r="D11334" s="7" t="n">
        <v>7002</v>
      </c>
      <c r="E11334" s="7" t="n">
        <v>1000</v>
      </c>
    </row>
    <row r="11335" spans="1:10">
      <c r="A11335" t="s">
        <v>4</v>
      </c>
      <c r="B11335" s="4" t="s">
        <v>5</v>
      </c>
      <c r="C11335" s="4" t="s">
        <v>9</v>
      </c>
    </row>
    <row r="11336" spans="1:10">
      <c r="A11336" t="n">
        <v>99352</v>
      </c>
      <c r="B11336" s="26" t="n">
        <v>16</v>
      </c>
      <c r="C11336" s="7" t="n">
        <v>2000</v>
      </c>
    </row>
    <row r="11337" spans="1:10">
      <c r="A11337" t="s">
        <v>4</v>
      </c>
      <c r="B11337" s="4" t="s">
        <v>5</v>
      </c>
      <c r="C11337" s="4" t="s">
        <v>7</v>
      </c>
      <c r="D11337" s="4" t="s">
        <v>9</v>
      </c>
      <c r="E11337" s="4" t="s">
        <v>10</v>
      </c>
    </row>
    <row r="11338" spans="1:10">
      <c r="A11338" t="n">
        <v>99355</v>
      </c>
      <c r="B11338" s="25" t="n">
        <v>58</v>
      </c>
      <c r="C11338" s="7" t="n">
        <v>101</v>
      </c>
      <c r="D11338" s="7" t="n">
        <v>500</v>
      </c>
      <c r="E11338" s="7" t="n">
        <v>1</v>
      </c>
    </row>
    <row r="11339" spans="1:10">
      <c r="A11339" t="s">
        <v>4</v>
      </c>
      <c r="B11339" s="4" t="s">
        <v>5</v>
      </c>
      <c r="C11339" s="4" t="s">
        <v>7</v>
      </c>
      <c r="D11339" s="4" t="s">
        <v>9</v>
      </c>
    </row>
    <row r="11340" spans="1:10">
      <c r="A11340" t="n">
        <v>99363</v>
      </c>
      <c r="B11340" s="25" t="n">
        <v>58</v>
      </c>
      <c r="C11340" s="7" t="n">
        <v>254</v>
      </c>
      <c r="D11340" s="7" t="n">
        <v>0</v>
      </c>
    </row>
    <row r="11341" spans="1:10">
      <c r="A11341" t="s">
        <v>4</v>
      </c>
      <c r="B11341" s="4" t="s">
        <v>5</v>
      </c>
      <c r="C11341" s="4" t="s">
        <v>7</v>
      </c>
      <c r="D11341" s="4" t="s">
        <v>7</v>
      </c>
      <c r="E11341" s="4" t="s">
        <v>10</v>
      </c>
      <c r="F11341" s="4" t="s">
        <v>10</v>
      </c>
      <c r="G11341" s="4" t="s">
        <v>10</v>
      </c>
      <c r="H11341" s="4" t="s">
        <v>9</v>
      </c>
    </row>
    <row r="11342" spans="1:10">
      <c r="A11342" t="n">
        <v>99367</v>
      </c>
      <c r="B11342" s="55" t="n">
        <v>45</v>
      </c>
      <c r="C11342" s="7" t="n">
        <v>2</v>
      </c>
      <c r="D11342" s="7" t="n">
        <v>3</v>
      </c>
      <c r="E11342" s="7" t="n">
        <v>16.6000003814697</v>
      </c>
      <c r="F11342" s="7" t="n">
        <v>1.08000004291534</v>
      </c>
      <c r="G11342" s="7" t="n">
        <v>36.8499984741211</v>
      </c>
      <c r="H11342" s="7" t="n">
        <v>0</v>
      </c>
    </row>
    <row r="11343" spans="1:10">
      <c r="A11343" t="s">
        <v>4</v>
      </c>
      <c r="B11343" s="4" t="s">
        <v>5</v>
      </c>
      <c r="C11343" s="4" t="s">
        <v>7</v>
      </c>
      <c r="D11343" s="4" t="s">
        <v>7</v>
      </c>
      <c r="E11343" s="4" t="s">
        <v>10</v>
      </c>
      <c r="F11343" s="4" t="s">
        <v>10</v>
      </c>
      <c r="G11343" s="4" t="s">
        <v>10</v>
      </c>
      <c r="H11343" s="4" t="s">
        <v>9</v>
      </c>
      <c r="I11343" s="4" t="s">
        <v>7</v>
      </c>
    </row>
    <row r="11344" spans="1:10">
      <c r="A11344" t="n">
        <v>99384</v>
      </c>
      <c r="B11344" s="55" t="n">
        <v>45</v>
      </c>
      <c r="C11344" s="7" t="n">
        <v>4</v>
      </c>
      <c r="D11344" s="7" t="n">
        <v>3</v>
      </c>
      <c r="E11344" s="7" t="n">
        <v>11.6700000762939</v>
      </c>
      <c r="F11344" s="7" t="n">
        <v>269.380004882813</v>
      </c>
      <c r="G11344" s="7" t="n">
        <v>0</v>
      </c>
      <c r="H11344" s="7" t="n">
        <v>0</v>
      </c>
      <c r="I11344" s="7" t="n">
        <v>1</v>
      </c>
    </row>
    <row r="11345" spans="1:9">
      <c r="A11345" t="s">
        <v>4</v>
      </c>
      <c r="B11345" s="4" t="s">
        <v>5</v>
      </c>
      <c r="C11345" s="4" t="s">
        <v>7</v>
      </c>
      <c r="D11345" s="4" t="s">
        <v>7</v>
      </c>
      <c r="E11345" s="4" t="s">
        <v>10</v>
      </c>
      <c r="F11345" s="4" t="s">
        <v>9</v>
      </c>
    </row>
    <row r="11346" spans="1:9">
      <c r="A11346" t="n">
        <v>99402</v>
      </c>
      <c r="B11346" s="55" t="n">
        <v>45</v>
      </c>
      <c r="C11346" s="7" t="n">
        <v>5</v>
      </c>
      <c r="D11346" s="7" t="n">
        <v>3</v>
      </c>
      <c r="E11346" s="7" t="n">
        <v>1.5</v>
      </c>
      <c r="F11346" s="7" t="n">
        <v>0</v>
      </c>
    </row>
    <row r="11347" spans="1:9">
      <c r="A11347" t="s">
        <v>4</v>
      </c>
      <c r="B11347" s="4" t="s">
        <v>5</v>
      </c>
      <c r="C11347" s="4" t="s">
        <v>7</v>
      </c>
      <c r="D11347" s="4" t="s">
        <v>7</v>
      </c>
      <c r="E11347" s="4" t="s">
        <v>10</v>
      </c>
      <c r="F11347" s="4" t="s">
        <v>9</v>
      </c>
    </row>
    <row r="11348" spans="1:9">
      <c r="A11348" t="n">
        <v>99411</v>
      </c>
      <c r="B11348" s="55" t="n">
        <v>45</v>
      </c>
      <c r="C11348" s="7" t="n">
        <v>11</v>
      </c>
      <c r="D11348" s="7" t="n">
        <v>3</v>
      </c>
      <c r="E11348" s="7" t="n">
        <v>39.4000015258789</v>
      </c>
      <c r="F11348" s="7" t="n">
        <v>0</v>
      </c>
    </row>
    <row r="11349" spans="1:9">
      <c r="A11349" t="s">
        <v>4</v>
      </c>
      <c r="B11349" s="4" t="s">
        <v>5</v>
      </c>
      <c r="C11349" s="4" t="s">
        <v>7</v>
      </c>
      <c r="D11349" s="4" t="s">
        <v>7</v>
      </c>
      <c r="E11349" s="4" t="s">
        <v>10</v>
      </c>
      <c r="F11349" s="4" t="s">
        <v>9</v>
      </c>
    </row>
    <row r="11350" spans="1:9">
      <c r="A11350" t="n">
        <v>99420</v>
      </c>
      <c r="B11350" s="55" t="n">
        <v>45</v>
      </c>
      <c r="C11350" s="7" t="n">
        <v>5</v>
      </c>
      <c r="D11350" s="7" t="n">
        <v>3</v>
      </c>
      <c r="E11350" s="7" t="n">
        <v>1.29999995231628</v>
      </c>
      <c r="F11350" s="7" t="n">
        <v>10000</v>
      </c>
    </row>
    <row r="11351" spans="1:9">
      <c r="A11351" t="s">
        <v>4</v>
      </c>
      <c r="B11351" s="4" t="s">
        <v>5</v>
      </c>
      <c r="C11351" s="4" t="s">
        <v>7</v>
      </c>
      <c r="D11351" s="4" t="s">
        <v>9</v>
      </c>
    </row>
    <row r="11352" spans="1:9">
      <c r="A11352" t="n">
        <v>99429</v>
      </c>
      <c r="B11352" s="25" t="n">
        <v>58</v>
      </c>
      <c r="C11352" s="7" t="n">
        <v>255</v>
      </c>
      <c r="D11352" s="7" t="n">
        <v>0</v>
      </c>
    </row>
    <row r="11353" spans="1:9">
      <c r="A11353" t="s">
        <v>4</v>
      </c>
      <c r="B11353" s="4" t="s">
        <v>5</v>
      </c>
      <c r="C11353" s="4" t="s">
        <v>9</v>
      </c>
      <c r="D11353" s="4" t="s">
        <v>9</v>
      </c>
      <c r="E11353" s="4" t="s">
        <v>12</v>
      </c>
      <c r="F11353" s="4" t="s">
        <v>7</v>
      </c>
      <c r="G11353" s="4" t="s">
        <v>9</v>
      </c>
    </row>
    <row r="11354" spans="1:9">
      <c r="A11354" t="n">
        <v>99433</v>
      </c>
      <c r="B11354" s="81" t="n">
        <v>80</v>
      </c>
      <c r="C11354" s="7" t="n">
        <v>744</v>
      </c>
      <c r="D11354" s="7" t="n">
        <v>508</v>
      </c>
      <c r="E11354" s="7" t="s">
        <v>1065</v>
      </c>
      <c r="F11354" s="7" t="n">
        <v>1</v>
      </c>
      <c r="G11354" s="7" t="n">
        <v>0</v>
      </c>
    </row>
    <row r="11355" spans="1:9">
      <c r="A11355" t="s">
        <v>4</v>
      </c>
      <c r="B11355" s="4" t="s">
        <v>5</v>
      </c>
      <c r="C11355" s="4" t="s">
        <v>9</v>
      </c>
    </row>
    <row r="11356" spans="1:9">
      <c r="A11356" t="n">
        <v>99451</v>
      </c>
      <c r="B11356" s="26" t="n">
        <v>16</v>
      </c>
      <c r="C11356" s="7" t="n">
        <v>4000</v>
      </c>
    </row>
    <row r="11357" spans="1:9">
      <c r="A11357" t="s">
        <v>4</v>
      </c>
      <c r="B11357" s="4" t="s">
        <v>5</v>
      </c>
      <c r="C11357" s="4" t="s">
        <v>7</v>
      </c>
      <c r="D11357" s="4" t="s">
        <v>9</v>
      </c>
      <c r="E11357" s="4" t="s">
        <v>12</v>
      </c>
    </row>
    <row r="11358" spans="1:9">
      <c r="A11358" t="n">
        <v>99454</v>
      </c>
      <c r="B11358" s="30" t="n">
        <v>51</v>
      </c>
      <c r="C11358" s="7" t="n">
        <v>4</v>
      </c>
      <c r="D11358" s="7" t="n">
        <v>7002</v>
      </c>
      <c r="E11358" s="7" t="s">
        <v>287</v>
      </c>
    </row>
    <row r="11359" spans="1:9">
      <c r="A11359" t="s">
        <v>4</v>
      </c>
      <c r="B11359" s="4" t="s">
        <v>5</v>
      </c>
      <c r="C11359" s="4" t="s">
        <v>9</v>
      </c>
    </row>
    <row r="11360" spans="1:9">
      <c r="A11360" t="n">
        <v>99468</v>
      </c>
      <c r="B11360" s="26" t="n">
        <v>16</v>
      </c>
      <c r="C11360" s="7" t="n">
        <v>0</v>
      </c>
    </row>
    <row r="11361" spans="1:7">
      <c r="A11361" t="s">
        <v>4</v>
      </c>
      <c r="B11361" s="4" t="s">
        <v>5</v>
      </c>
      <c r="C11361" s="4" t="s">
        <v>9</v>
      </c>
      <c r="D11361" s="4" t="s">
        <v>7</v>
      </c>
      <c r="E11361" s="4" t="s">
        <v>11</v>
      </c>
      <c r="F11361" s="4" t="s">
        <v>52</v>
      </c>
      <c r="G11361" s="4" t="s">
        <v>7</v>
      </c>
      <c r="H11361" s="4" t="s">
        <v>7</v>
      </c>
      <c r="I11361" s="4" t="s">
        <v>7</v>
      </c>
      <c r="J11361" s="4" t="s">
        <v>11</v>
      </c>
      <c r="K11361" s="4" t="s">
        <v>52</v>
      </c>
      <c r="L11361" s="4" t="s">
        <v>7</v>
      </c>
      <c r="M11361" s="4" t="s">
        <v>7</v>
      </c>
    </row>
    <row r="11362" spans="1:7">
      <c r="A11362" t="n">
        <v>99471</v>
      </c>
      <c r="B11362" s="31" t="n">
        <v>26</v>
      </c>
      <c r="C11362" s="7" t="n">
        <v>7002</v>
      </c>
      <c r="D11362" s="7" t="n">
        <v>17</v>
      </c>
      <c r="E11362" s="7" t="n">
        <v>62038</v>
      </c>
      <c r="F11362" s="7" t="s">
        <v>1066</v>
      </c>
      <c r="G11362" s="7" t="n">
        <v>2</v>
      </c>
      <c r="H11362" s="7" t="n">
        <v>3</v>
      </c>
      <c r="I11362" s="7" t="n">
        <v>17</v>
      </c>
      <c r="J11362" s="7" t="n">
        <v>62039</v>
      </c>
      <c r="K11362" s="7" t="s">
        <v>1067</v>
      </c>
      <c r="L11362" s="7" t="n">
        <v>2</v>
      </c>
      <c r="M11362" s="7" t="n">
        <v>0</v>
      </c>
    </row>
    <row r="11363" spans="1:7">
      <c r="A11363" t="s">
        <v>4</v>
      </c>
      <c r="B11363" s="4" t="s">
        <v>5</v>
      </c>
    </row>
    <row r="11364" spans="1:7">
      <c r="A11364" t="n">
        <v>99617</v>
      </c>
      <c r="B11364" s="32" t="n">
        <v>28</v>
      </c>
    </row>
    <row r="11365" spans="1:7">
      <c r="A11365" t="s">
        <v>4</v>
      </c>
      <c r="B11365" s="4" t="s">
        <v>5</v>
      </c>
      <c r="C11365" s="4" t="s">
        <v>7</v>
      </c>
      <c r="D11365" s="4" t="s">
        <v>9</v>
      </c>
      <c r="E11365" s="4" t="s">
        <v>9</v>
      </c>
      <c r="F11365" s="4" t="s">
        <v>7</v>
      </c>
    </row>
    <row r="11366" spans="1:7">
      <c r="A11366" t="n">
        <v>99618</v>
      </c>
      <c r="B11366" s="35" t="n">
        <v>25</v>
      </c>
      <c r="C11366" s="7" t="n">
        <v>1</v>
      </c>
      <c r="D11366" s="7" t="n">
        <v>160</v>
      </c>
      <c r="E11366" s="7" t="n">
        <v>570</v>
      </c>
      <c r="F11366" s="7" t="n">
        <v>1</v>
      </c>
    </row>
    <row r="11367" spans="1:7">
      <c r="A11367" t="s">
        <v>4</v>
      </c>
      <c r="B11367" s="4" t="s">
        <v>5</v>
      </c>
      <c r="C11367" s="4" t="s">
        <v>7</v>
      </c>
      <c r="D11367" s="4" t="s">
        <v>9</v>
      </c>
      <c r="E11367" s="4" t="s">
        <v>12</v>
      </c>
    </row>
    <row r="11368" spans="1:7">
      <c r="A11368" t="n">
        <v>99625</v>
      </c>
      <c r="B11368" s="30" t="n">
        <v>51</v>
      </c>
      <c r="C11368" s="7" t="n">
        <v>4</v>
      </c>
      <c r="D11368" s="7" t="n">
        <v>0</v>
      </c>
      <c r="E11368" s="7" t="s">
        <v>668</v>
      </c>
    </row>
    <row r="11369" spans="1:7">
      <c r="A11369" t="s">
        <v>4</v>
      </c>
      <c r="B11369" s="4" t="s">
        <v>5</v>
      </c>
      <c r="C11369" s="4" t="s">
        <v>9</v>
      </c>
    </row>
    <row r="11370" spans="1:7">
      <c r="A11370" t="n">
        <v>99639</v>
      </c>
      <c r="B11370" s="26" t="n">
        <v>16</v>
      </c>
      <c r="C11370" s="7" t="n">
        <v>0</v>
      </c>
    </row>
    <row r="11371" spans="1:7">
      <c r="A11371" t="s">
        <v>4</v>
      </c>
      <c r="B11371" s="4" t="s">
        <v>5</v>
      </c>
      <c r="C11371" s="4" t="s">
        <v>9</v>
      </c>
      <c r="D11371" s="4" t="s">
        <v>7</v>
      </c>
      <c r="E11371" s="4" t="s">
        <v>11</v>
      </c>
      <c r="F11371" s="4" t="s">
        <v>52</v>
      </c>
      <c r="G11371" s="4" t="s">
        <v>7</v>
      </c>
      <c r="H11371" s="4" t="s">
        <v>7</v>
      </c>
    </row>
    <row r="11372" spans="1:7">
      <c r="A11372" t="n">
        <v>99642</v>
      </c>
      <c r="B11372" s="31" t="n">
        <v>26</v>
      </c>
      <c r="C11372" s="7" t="n">
        <v>0</v>
      </c>
      <c r="D11372" s="7" t="n">
        <v>17</v>
      </c>
      <c r="E11372" s="7" t="n">
        <v>62040</v>
      </c>
      <c r="F11372" s="7" t="s">
        <v>1068</v>
      </c>
      <c r="G11372" s="7" t="n">
        <v>2</v>
      </c>
      <c r="H11372" s="7" t="n">
        <v>0</v>
      </c>
    </row>
    <row r="11373" spans="1:7">
      <c r="A11373" t="s">
        <v>4</v>
      </c>
      <c r="B11373" s="4" t="s">
        <v>5</v>
      </c>
    </row>
    <row r="11374" spans="1:7">
      <c r="A11374" t="n">
        <v>99672</v>
      </c>
      <c r="B11374" s="32" t="n">
        <v>28</v>
      </c>
    </row>
    <row r="11375" spans="1:7">
      <c r="A11375" t="s">
        <v>4</v>
      </c>
      <c r="B11375" s="4" t="s">
        <v>5</v>
      </c>
      <c r="C11375" s="4" t="s">
        <v>7</v>
      </c>
      <c r="D11375" s="4" t="s">
        <v>9</v>
      </c>
      <c r="E11375" s="4" t="s">
        <v>9</v>
      </c>
      <c r="F11375" s="4" t="s">
        <v>7</v>
      </c>
    </row>
    <row r="11376" spans="1:7">
      <c r="A11376" t="n">
        <v>99673</v>
      </c>
      <c r="B11376" s="35" t="n">
        <v>25</v>
      </c>
      <c r="C11376" s="7" t="n">
        <v>1</v>
      </c>
      <c r="D11376" s="7" t="n">
        <v>65535</v>
      </c>
      <c r="E11376" s="7" t="n">
        <v>65535</v>
      </c>
      <c r="F11376" s="7" t="n">
        <v>0</v>
      </c>
    </row>
    <row r="11377" spans="1:13">
      <c r="A11377" t="s">
        <v>4</v>
      </c>
      <c r="B11377" s="4" t="s">
        <v>5</v>
      </c>
      <c r="C11377" s="4" t="s">
        <v>7</v>
      </c>
      <c r="D11377" s="4" t="s">
        <v>9</v>
      </c>
      <c r="E11377" s="4" t="s">
        <v>11</v>
      </c>
      <c r="F11377" s="4" t="s">
        <v>9</v>
      </c>
    </row>
    <row r="11378" spans="1:13">
      <c r="A11378" t="n">
        <v>99680</v>
      </c>
      <c r="B11378" s="9" t="n">
        <v>50</v>
      </c>
      <c r="C11378" s="7" t="n">
        <v>3</v>
      </c>
      <c r="D11378" s="7" t="n">
        <v>5043</v>
      </c>
      <c r="E11378" s="7" t="n">
        <v>1036831949</v>
      </c>
      <c r="F11378" s="7" t="n">
        <v>500</v>
      </c>
    </row>
    <row r="11379" spans="1:13">
      <c r="A11379" t="s">
        <v>4</v>
      </c>
      <c r="B11379" s="4" t="s">
        <v>5</v>
      </c>
      <c r="C11379" s="4" t="s">
        <v>7</v>
      </c>
      <c r="D11379" s="4" t="s">
        <v>10</v>
      </c>
      <c r="E11379" s="4" t="s">
        <v>9</v>
      </c>
      <c r="F11379" s="4" t="s">
        <v>7</v>
      </c>
    </row>
    <row r="11380" spans="1:13">
      <c r="A11380" t="n">
        <v>99690</v>
      </c>
      <c r="B11380" s="13" t="n">
        <v>49</v>
      </c>
      <c r="C11380" s="7" t="n">
        <v>3</v>
      </c>
      <c r="D11380" s="7" t="n">
        <v>0.699999988079071</v>
      </c>
      <c r="E11380" s="7" t="n">
        <v>500</v>
      </c>
      <c r="F11380" s="7" t="n">
        <v>0</v>
      </c>
    </row>
    <row r="11381" spans="1:13">
      <c r="A11381" t="s">
        <v>4</v>
      </c>
      <c r="B11381" s="4" t="s">
        <v>5</v>
      </c>
      <c r="C11381" s="4" t="s">
        <v>7</v>
      </c>
      <c r="D11381" s="4" t="s">
        <v>7</v>
      </c>
      <c r="E11381" s="4" t="s">
        <v>7</v>
      </c>
      <c r="F11381" s="4" t="s">
        <v>10</v>
      </c>
      <c r="G11381" s="4" t="s">
        <v>10</v>
      </c>
      <c r="H11381" s="4" t="s">
        <v>10</v>
      </c>
      <c r="I11381" s="4" t="s">
        <v>10</v>
      </c>
      <c r="J11381" s="4" t="s">
        <v>10</v>
      </c>
    </row>
    <row r="11382" spans="1:13">
      <c r="A11382" t="n">
        <v>99699</v>
      </c>
      <c r="B11382" s="52" t="n">
        <v>76</v>
      </c>
      <c r="C11382" s="7" t="n">
        <v>1</v>
      </c>
      <c r="D11382" s="7" t="n">
        <v>3</v>
      </c>
      <c r="E11382" s="7" t="n">
        <v>0</v>
      </c>
      <c r="F11382" s="7" t="n">
        <v>1</v>
      </c>
      <c r="G11382" s="7" t="n">
        <v>1</v>
      </c>
      <c r="H11382" s="7" t="n">
        <v>1</v>
      </c>
      <c r="I11382" s="7" t="n">
        <v>1</v>
      </c>
      <c r="J11382" s="7" t="n">
        <v>1000</v>
      </c>
    </row>
    <row r="11383" spans="1:13">
      <c r="A11383" t="s">
        <v>4</v>
      </c>
      <c r="B11383" s="4" t="s">
        <v>5</v>
      </c>
      <c r="C11383" s="4" t="s">
        <v>7</v>
      </c>
      <c r="D11383" s="4" t="s">
        <v>7</v>
      </c>
    </row>
    <row r="11384" spans="1:13">
      <c r="A11384" t="n">
        <v>99723</v>
      </c>
      <c r="B11384" s="58" t="n">
        <v>77</v>
      </c>
      <c r="C11384" s="7" t="n">
        <v>1</v>
      </c>
      <c r="D11384" s="7" t="n">
        <v>3</v>
      </c>
    </row>
    <row r="11385" spans="1:13">
      <c r="A11385" t="s">
        <v>4</v>
      </c>
      <c r="B11385" s="4" t="s">
        <v>5</v>
      </c>
      <c r="C11385" s="4" t="s">
        <v>9</v>
      </c>
    </row>
    <row r="11386" spans="1:13">
      <c r="A11386" t="n">
        <v>99726</v>
      </c>
      <c r="B11386" s="26" t="n">
        <v>16</v>
      </c>
      <c r="C11386" s="7" t="n">
        <v>1500</v>
      </c>
    </row>
    <row r="11387" spans="1:13">
      <c r="A11387" t="s">
        <v>4</v>
      </c>
      <c r="B11387" s="4" t="s">
        <v>5</v>
      </c>
      <c r="C11387" s="4" t="s">
        <v>7</v>
      </c>
      <c r="D11387" s="4" t="s">
        <v>7</v>
      </c>
      <c r="E11387" s="4" t="s">
        <v>10</v>
      </c>
      <c r="F11387" s="4" t="s">
        <v>10</v>
      </c>
      <c r="G11387" s="4" t="s">
        <v>10</v>
      </c>
      <c r="H11387" s="4" t="s">
        <v>9</v>
      </c>
    </row>
    <row r="11388" spans="1:13">
      <c r="A11388" t="n">
        <v>99729</v>
      </c>
      <c r="B11388" s="55" t="n">
        <v>45</v>
      </c>
      <c r="C11388" s="7" t="n">
        <v>2</v>
      </c>
      <c r="D11388" s="7" t="n">
        <v>3</v>
      </c>
      <c r="E11388" s="7" t="n">
        <v>9.59000015258789</v>
      </c>
      <c r="F11388" s="7" t="n">
        <v>1.25</v>
      </c>
      <c r="G11388" s="7" t="n">
        <v>34.4700012207031</v>
      </c>
      <c r="H11388" s="7" t="n">
        <v>0</v>
      </c>
    </row>
    <row r="11389" spans="1:13">
      <c r="A11389" t="s">
        <v>4</v>
      </c>
      <c r="B11389" s="4" t="s">
        <v>5</v>
      </c>
      <c r="C11389" s="4" t="s">
        <v>7</v>
      </c>
      <c r="D11389" s="4" t="s">
        <v>7</v>
      </c>
      <c r="E11389" s="4" t="s">
        <v>10</v>
      </c>
      <c r="F11389" s="4" t="s">
        <v>10</v>
      </c>
      <c r="G11389" s="4" t="s">
        <v>10</v>
      </c>
      <c r="H11389" s="4" t="s">
        <v>9</v>
      </c>
      <c r="I11389" s="4" t="s">
        <v>7</v>
      </c>
    </row>
    <row r="11390" spans="1:13">
      <c r="A11390" t="n">
        <v>99746</v>
      </c>
      <c r="B11390" s="55" t="n">
        <v>45</v>
      </c>
      <c r="C11390" s="7" t="n">
        <v>4</v>
      </c>
      <c r="D11390" s="7" t="n">
        <v>3</v>
      </c>
      <c r="E11390" s="7" t="n">
        <v>9.86999988555908</v>
      </c>
      <c r="F11390" s="7" t="n">
        <v>266.260009765625</v>
      </c>
      <c r="G11390" s="7" t="n">
        <v>0</v>
      </c>
      <c r="H11390" s="7" t="n">
        <v>0</v>
      </c>
      <c r="I11390" s="7" t="n">
        <v>1</v>
      </c>
    </row>
    <row r="11391" spans="1:13">
      <c r="A11391" t="s">
        <v>4</v>
      </c>
      <c r="B11391" s="4" t="s">
        <v>5</v>
      </c>
      <c r="C11391" s="4" t="s">
        <v>7</v>
      </c>
      <c r="D11391" s="4" t="s">
        <v>7</v>
      </c>
      <c r="E11391" s="4" t="s">
        <v>10</v>
      </c>
      <c r="F11391" s="4" t="s">
        <v>9</v>
      </c>
    </row>
    <row r="11392" spans="1:13">
      <c r="A11392" t="n">
        <v>99764</v>
      </c>
      <c r="B11392" s="55" t="n">
        <v>45</v>
      </c>
      <c r="C11392" s="7" t="n">
        <v>5</v>
      </c>
      <c r="D11392" s="7" t="n">
        <v>3</v>
      </c>
      <c r="E11392" s="7" t="n">
        <v>2.79999995231628</v>
      </c>
      <c r="F11392" s="7" t="n">
        <v>0</v>
      </c>
    </row>
    <row r="11393" spans="1:10">
      <c r="A11393" t="s">
        <v>4</v>
      </c>
      <c r="B11393" s="4" t="s">
        <v>5</v>
      </c>
      <c r="C11393" s="4" t="s">
        <v>7</v>
      </c>
      <c r="D11393" s="4" t="s">
        <v>7</v>
      </c>
      <c r="E11393" s="4" t="s">
        <v>10</v>
      </c>
      <c r="F11393" s="4" t="s">
        <v>9</v>
      </c>
    </row>
    <row r="11394" spans="1:10">
      <c r="A11394" t="n">
        <v>99773</v>
      </c>
      <c r="B11394" s="55" t="n">
        <v>45</v>
      </c>
      <c r="C11394" s="7" t="n">
        <v>11</v>
      </c>
      <c r="D11394" s="7" t="n">
        <v>3</v>
      </c>
      <c r="E11394" s="7" t="n">
        <v>39.4000015258789</v>
      </c>
      <c r="F11394" s="7" t="n">
        <v>0</v>
      </c>
    </row>
    <row r="11395" spans="1:10">
      <c r="A11395" t="s">
        <v>4</v>
      </c>
      <c r="B11395" s="4" t="s">
        <v>5</v>
      </c>
      <c r="C11395" s="4" t="s">
        <v>7</v>
      </c>
      <c r="D11395" s="4" t="s">
        <v>7</v>
      </c>
      <c r="E11395" s="4" t="s">
        <v>10</v>
      </c>
      <c r="F11395" s="4" t="s">
        <v>10</v>
      </c>
      <c r="G11395" s="4" t="s">
        <v>10</v>
      </c>
      <c r="H11395" s="4" t="s">
        <v>9</v>
      </c>
      <c r="I11395" s="4" t="s">
        <v>7</v>
      </c>
    </row>
    <row r="11396" spans="1:10">
      <c r="A11396" t="n">
        <v>99782</v>
      </c>
      <c r="B11396" s="55" t="n">
        <v>45</v>
      </c>
      <c r="C11396" s="7" t="n">
        <v>4</v>
      </c>
      <c r="D11396" s="7" t="n">
        <v>3</v>
      </c>
      <c r="E11396" s="7" t="n">
        <v>9.86999988555908</v>
      </c>
      <c r="F11396" s="7" t="n">
        <v>284.5</v>
      </c>
      <c r="G11396" s="7" t="n">
        <v>0</v>
      </c>
      <c r="H11396" s="7" t="n">
        <v>20000</v>
      </c>
      <c r="I11396" s="7" t="n">
        <v>1</v>
      </c>
    </row>
    <row r="11397" spans="1:10">
      <c r="A11397" t="s">
        <v>4</v>
      </c>
      <c r="B11397" s="4" t="s">
        <v>5</v>
      </c>
      <c r="C11397" s="4" t="s">
        <v>7</v>
      </c>
      <c r="D11397" s="4" t="s">
        <v>9</v>
      </c>
      <c r="E11397" s="4" t="s">
        <v>11</v>
      </c>
      <c r="F11397" s="4" t="s">
        <v>9</v>
      </c>
    </row>
    <row r="11398" spans="1:10">
      <c r="A11398" t="n">
        <v>99800</v>
      </c>
      <c r="B11398" s="9" t="n">
        <v>50</v>
      </c>
      <c r="C11398" s="7" t="n">
        <v>3</v>
      </c>
      <c r="D11398" s="7" t="n">
        <v>5043</v>
      </c>
      <c r="E11398" s="7" t="n">
        <v>1045220557</v>
      </c>
      <c r="F11398" s="7" t="n">
        <v>1000</v>
      </c>
    </row>
    <row r="11399" spans="1:10">
      <c r="A11399" t="s">
        <v>4</v>
      </c>
      <c r="B11399" s="4" t="s">
        <v>5</v>
      </c>
      <c r="C11399" s="4" t="s">
        <v>7</v>
      </c>
      <c r="D11399" s="4" t="s">
        <v>10</v>
      </c>
      <c r="E11399" s="4" t="s">
        <v>9</v>
      </c>
      <c r="F11399" s="4" t="s">
        <v>7</v>
      </c>
    </row>
    <row r="11400" spans="1:10">
      <c r="A11400" t="n">
        <v>99810</v>
      </c>
      <c r="B11400" s="13" t="n">
        <v>49</v>
      </c>
      <c r="C11400" s="7" t="n">
        <v>3</v>
      </c>
      <c r="D11400" s="7" t="n">
        <v>1</v>
      </c>
      <c r="E11400" s="7" t="n">
        <v>1000</v>
      </c>
      <c r="F11400" s="7" t="n">
        <v>0</v>
      </c>
    </row>
    <row r="11401" spans="1:10">
      <c r="A11401" t="s">
        <v>4</v>
      </c>
      <c r="B11401" s="4" t="s">
        <v>5</v>
      </c>
      <c r="C11401" s="4" t="s">
        <v>7</v>
      </c>
      <c r="D11401" s="4" t="s">
        <v>7</v>
      </c>
      <c r="E11401" s="4" t="s">
        <v>7</v>
      </c>
      <c r="F11401" s="4" t="s">
        <v>10</v>
      </c>
      <c r="G11401" s="4" t="s">
        <v>10</v>
      </c>
      <c r="H11401" s="4" t="s">
        <v>10</v>
      </c>
      <c r="I11401" s="4" t="s">
        <v>10</v>
      </c>
      <c r="J11401" s="4" t="s">
        <v>10</v>
      </c>
    </row>
    <row r="11402" spans="1:10">
      <c r="A11402" t="n">
        <v>99819</v>
      </c>
      <c r="B11402" s="52" t="n">
        <v>76</v>
      </c>
      <c r="C11402" s="7" t="n">
        <v>1</v>
      </c>
      <c r="D11402" s="7" t="n">
        <v>3</v>
      </c>
      <c r="E11402" s="7" t="n">
        <v>0</v>
      </c>
      <c r="F11402" s="7" t="n">
        <v>1</v>
      </c>
      <c r="G11402" s="7" t="n">
        <v>1</v>
      </c>
      <c r="H11402" s="7" t="n">
        <v>1</v>
      </c>
      <c r="I11402" s="7" t="n">
        <v>0</v>
      </c>
      <c r="J11402" s="7" t="n">
        <v>1000</v>
      </c>
    </row>
    <row r="11403" spans="1:10">
      <c r="A11403" t="s">
        <v>4</v>
      </c>
      <c r="B11403" s="4" t="s">
        <v>5</v>
      </c>
      <c r="C11403" s="4" t="s">
        <v>7</v>
      </c>
      <c r="D11403" s="4" t="s">
        <v>7</v>
      </c>
    </row>
    <row r="11404" spans="1:10">
      <c r="A11404" t="n">
        <v>99843</v>
      </c>
      <c r="B11404" s="58" t="n">
        <v>77</v>
      </c>
      <c r="C11404" s="7" t="n">
        <v>1</v>
      </c>
      <c r="D11404" s="7" t="n">
        <v>3</v>
      </c>
    </row>
    <row r="11405" spans="1:10">
      <c r="A11405" t="s">
        <v>4</v>
      </c>
      <c r="B11405" s="4" t="s">
        <v>5</v>
      </c>
      <c r="C11405" s="4" t="s">
        <v>9</v>
      </c>
    </row>
    <row r="11406" spans="1:10">
      <c r="A11406" t="n">
        <v>99846</v>
      </c>
      <c r="B11406" s="26" t="n">
        <v>16</v>
      </c>
      <c r="C11406" s="7" t="n">
        <v>500</v>
      </c>
    </row>
    <row r="11407" spans="1:10">
      <c r="A11407" t="s">
        <v>4</v>
      </c>
      <c r="B11407" s="4" t="s">
        <v>5</v>
      </c>
      <c r="C11407" s="4" t="s">
        <v>7</v>
      </c>
      <c r="D11407" s="4" t="s">
        <v>9</v>
      </c>
      <c r="E11407" s="4" t="s">
        <v>12</v>
      </c>
    </row>
    <row r="11408" spans="1:10">
      <c r="A11408" t="n">
        <v>99849</v>
      </c>
      <c r="B11408" s="30" t="n">
        <v>51</v>
      </c>
      <c r="C11408" s="7" t="n">
        <v>4</v>
      </c>
      <c r="D11408" s="7" t="n">
        <v>0</v>
      </c>
      <c r="E11408" s="7" t="s">
        <v>463</v>
      </c>
    </row>
    <row r="11409" spans="1:10">
      <c r="A11409" t="s">
        <v>4</v>
      </c>
      <c r="B11409" s="4" t="s">
        <v>5</v>
      </c>
      <c r="C11409" s="4" t="s">
        <v>9</v>
      </c>
    </row>
    <row r="11410" spans="1:10">
      <c r="A11410" t="n">
        <v>99862</v>
      </c>
      <c r="B11410" s="26" t="n">
        <v>16</v>
      </c>
      <c r="C11410" s="7" t="n">
        <v>0</v>
      </c>
    </row>
    <row r="11411" spans="1:10">
      <c r="A11411" t="s">
        <v>4</v>
      </c>
      <c r="B11411" s="4" t="s">
        <v>5</v>
      </c>
      <c r="C11411" s="4" t="s">
        <v>9</v>
      </c>
      <c r="D11411" s="4" t="s">
        <v>7</v>
      </c>
      <c r="E11411" s="4" t="s">
        <v>11</v>
      </c>
      <c r="F11411" s="4" t="s">
        <v>52</v>
      </c>
      <c r="G11411" s="4" t="s">
        <v>7</v>
      </c>
      <c r="H11411" s="4" t="s">
        <v>7</v>
      </c>
    </row>
    <row r="11412" spans="1:10">
      <c r="A11412" t="n">
        <v>99865</v>
      </c>
      <c r="B11412" s="31" t="n">
        <v>26</v>
      </c>
      <c r="C11412" s="7" t="n">
        <v>0</v>
      </c>
      <c r="D11412" s="7" t="n">
        <v>17</v>
      </c>
      <c r="E11412" s="7" t="n">
        <v>62041</v>
      </c>
      <c r="F11412" s="7" t="s">
        <v>1069</v>
      </c>
      <c r="G11412" s="7" t="n">
        <v>2</v>
      </c>
      <c r="H11412" s="7" t="n">
        <v>0</v>
      </c>
    </row>
    <row r="11413" spans="1:10">
      <c r="A11413" t="s">
        <v>4</v>
      </c>
      <c r="B11413" s="4" t="s">
        <v>5</v>
      </c>
    </row>
    <row r="11414" spans="1:10">
      <c r="A11414" t="n">
        <v>99944</v>
      </c>
      <c r="B11414" s="32" t="n">
        <v>28</v>
      </c>
    </row>
    <row r="11415" spans="1:10">
      <c r="A11415" t="s">
        <v>4</v>
      </c>
      <c r="B11415" s="4" t="s">
        <v>5</v>
      </c>
      <c r="C11415" s="4" t="s">
        <v>7</v>
      </c>
      <c r="D11415" s="4" t="s">
        <v>9</v>
      </c>
      <c r="E11415" s="4" t="s">
        <v>12</v>
      </c>
    </row>
    <row r="11416" spans="1:10">
      <c r="A11416" t="n">
        <v>99945</v>
      </c>
      <c r="B11416" s="30" t="n">
        <v>51</v>
      </c>
      <c r="C11416" s="7" t="n">
        <v>4</v>
      </c>
      <c r="D11416" s="7" t="n">
        <v>7002</v>
      </c>
      <c r="E11416" s="7" t="s">
        <v>668</v>
      </c>
    </row>
    <row r="11417" spans="1:10">
      <c r="A11417" t="s">
        <v>4</v>
      </c>
      <c r="B11417" s="4" t="s">
        <v>5</v>
      </c>
      <c r="C11417" s="4" t="s">
        <v>9</v>
      </c>
    </row>
    <row r="11418" spans="1:10">
      <c r="A11418" t="n">
        <v>99959</v>
      </c>
      <c r="B11418" s="26" t="n">
        <v>16</v>
      </c>
      <c r="C11418" s="7" t="n">
        <v>0</v>
      </c>
    </row>
    <row r="11419" spans="1:10">
      <c r="A11419" t="s">
        <v>4</v>
      </c>
      <c r="B11419" s="4" t="s">
        <v>5</v>
      </c>
      <c r="C11419" s="4" t="s">
        <v>9</v>
      </c>
      <c r="D11419" s="4" t="s">
        <v>7</v>
      </c>
      <c r="E11419" s="4" t="s">
        <v>11</v>
      </c>
      <c r="F11419" s="4" t="s">
        <v>52</v>
      </c>
      <c r="G11419" s="4" t="s">
        <v>7</v>
      </c>
      <c r="H11419" s="4" t="s">
        <v>7</v>
      </c>
      <c r="I11419" s="4" t="s">
        <v>7</v>
      </c>
      <c r="J11419" s="4" t="s">
        <v>11</v>
      </c>
      <c r="K11419" s="4" t="s">
        <v>52</v>
      </c>
      <c r="L11419" s="4" t="s">
        <v>7</v>
      </c>
      <c r="M11419" s="4" t="s">
        <v>7</v>
      </c>
      <c r="N11419" s="4" t="s">
        <v>7</v>
      </c>
      <c r="O11419" s="4" t="s">
        <v>11</v>
      </c>
      <c r="P11419" s="4" t="s">
        <v>52</v>
      </c>
      <c r="Q11419" s="4" t="s">
        <v>7</v>
      </c>
      <c r="R11419" s="4" t="s">
        <v>7</v>
      </c>
    </row>
    <row r="11420" spans="1:10">
      <c r="A11420" t="n">
        <v>99962</v>
      </c>
      <c r="B11420" s="31" t="n">
        <v>26</v>
      </c>
      <c r="C11420" s="7" t="n">
        <v>7002</v>
      </c>
      <c r="D11420" s="7" t="n">
        <v>17</v>
      </c>
      <c r="E11420" s="7" t="n">
        <v>62042</v>
      </c>
      <c r="F11420" s="7" t="s">
        <v>1070</v>
      </c>
      <c r="G11420" s="7" t="n">
        <v>2</v>
      </c>
      <c r="H11420" s="7" t="n">
        <v>3</v>
      </c>
      <c r="I11420" s="7" t="n">
        <v>17</v>
      </c>
      <c r="J11420" s="7" t="n">
        <v>62043</v>
      </c>
      <c r="K11420" s="7" t="s">
        <v>1071</v>
      </c>
      <c r="L11420" s="7" t="n">
        <v>2</v>
      </c>
      <c r="M11420" s="7" t="n">
        <v>3</v>
      </c>
      <c r="N11420" s="7" t="n">
        <v>17</v>
      </c>
      <c r="O11420" s="7" t="n">
        <v>62044</v>
      </c>
      <c r="P11420" s="7" t="s">
        <v>1072</v>
      </c>
      <c r="Q11420" s="7" t="n">
        <v>2</v>
      </c>
      <c r="R11420" s="7" t="n">
        <v>0</v>
      </c>
    </row>
    <row r="11421" spans="1:10">
      <c r="A11421" t="s">
        <v>4</v>
      </c>
      <c r="B11421" s="4" t="s">
        <v>5</v>
      </c>
    </row>
    <row r="11422" spans="1:10">
      <c r="A11422" t="n">
        <v>100126</v>
      </c>
      <c r="B11422" s="32" t="n">
        <v>28</v>
      </c>
    </row>
    <row r="11423" spans="1:10">
      <c r="A11423" t="s">
        <v>4</v>
      </c>
      <c r="B11423" s="4" t="s">
        <v>5</v>
      </c>
      <c r="C11423" s="4" t="s">
        <v>7</v>
      </c>
      <c r="D11423" s="4" t="s">
        <v>9</v>
      </c>
      <c r="E11423" s="4" t="s">
        <v>12</v>
      </c>
    </row>
    <row r="11424" spans="1:10">
      <c r="A11424" t="n">
        <v>100127</v>
      </c>
      <c r="B11424" s="30" t="n">
        <v>51</v>
      </c>
      <c r="C11424" s="7" t="n">
        <v>4</v>
      </c>
      <c r="D11424" s="7" t="n">
        <v>0</v>
      </c>
      <c r="E11424" s="7" t="s">
        <v>269</v>
      </c>
    </row>
    <row r="11425" spans="1:18">
      <c r="A11425" t="s">
        <v>4</v>
      </c>
      <c r="B11425" s="4" t="s">
        <v>5</v>
      </c>
      <c r="C11425" s="4" t="s">
        <v>9</v>
      </c>
    </row>
    <row r="11426" spans="1:18">
      <c r="A11426" t="n">
        <v>100140</v>
      </c>
      <c r="B11426" s="26" t="n">
        <v>16</v>
      </c>
      <c r="C11426" s="7" t="n">
        <v>0</v>
      </c>
    </row>
    <row r="11427" spans="1:18">
      <c r="A11427" t="s">
        <v>4</v>
      </c>
      <c r="B11427" s="4" t="s">
        <v>5</v>
      </c>
      <c r="C11427" s="4" t="s">
        <v>9</v>
      </c>
      <c r="D11427" s="4" t="s">
        <v>7</v>
      </c>
      <c r="E11427" s="4" t="s">
        <v>11</v>
      </c>
      <c r="F11427" s="4" t="s">
        <v>52</v>
      </c>
      <c r="G11427" s="4" t="s">
        <v>7</v>
      </c>
      <c r="H11427" s="4" t="s">
        <v>7</v>
      </c>
    </row>
    <row r="11428" spans="1:18">
      <c r="A11428" t="n">
        <v>100143</v>
      </c>
      <c r="B11428" s="31" t="n">
        <v>26</v>
      </c>
      <c r="C11428" s="7" t="n">
        <v>0</v>
      </c>
      <c r="D11428" s="7" t="n">
        <v>17</v>
      </c>
      <c r="E11428" s="7" t="n">
        <v>62045</v>
      </c>
      <c r="F11428" s="7" t="s">
        <v>1073</v>
      </c>
      <c r="G11428" s="7" t="n">
        <v>2</v>
      </c>
      <c r="H11428" s="7" t="n">
        <v>0</v>
      </c>
    </row>
    <row r="11429" spans="1:18">
      <c r="A11429" t="s">
        <v>4</v>
      </c>
      <c r="B11429" s="4" t="s">
        <v>5</v>
      </c>
    </row>
    <row r="11430" spans="1:18">
      <c r="A11430" t="n">
        <v>100184</v>
      </c>
      <c r="B11430" s="32" t="n">
        <v>28</v>
      </c>
    </row>
    <row r="11431" spans="1:18">
      <c r="A11431" t="s">
        <v>4</v>
      </c>
      <c r="B11431" s="4" t="s">
        <v>5</v>
      </c>
      <c r="C11431" s="4" t="s">
        <v>9</v>
      </c>
      <c r="D11431" s="4" t="s">
        <v>9</v>
      </c>
      <c r="E11431" s="4" t="s">
        <v>9</v>
      </c>
    </row>
    <row r="11432" spans="1:18">
      <c r="A11432" t="n">
        <v>100185</v>
      </c>
      <c r="B11432" s="63" t="n">
        <v>61</v>
      </c>
      <c r="C11432" s="7" t="n">
        <v>7002</v>
      </c>
      <c r="D11432" s="7" t="n">
        <v>65533</v>
      </c>
      <c r="E11432" s="7" t="n">
        <v>1000</v>
      </c>
    </row>
    <row r="11433" spans="1:18">
      <c r="A11433" t="s">
        <v>4</v>
      </c>
      <c r="B11433" s="4" t="s">
        <v>5</v>
      </c>
      <c r="C11433" s="4" t="s">
        <v>9</v>
      </c>
      <c r="D11433" s="4" t="s">
        <v>7</v>
      </c>
      <c r="E11433" s="4" t="s">
        <v>7</v>
      </c>
      <c r="F11433" s="4" t="s">
        <v>12</v>
      </c>
    </row>
    <row r="11434" spans="1:18">
      <c r="A11434" t="n">
        <v>100192</v>
      </c>
      <c r="B11434" s="48" t="n">
        <v>47</v>
      </c>
      <c r="C11434" s="7" t="n">
        <v>7002</v>
      </c>
      <c r="D11434" s="7" t="n">
        <v>0</v>
      </c>
      <c r="E11434" s="7" t="n">
        <v>0</v>
      </c>
      <c r="F11434" s="7" t="s">
        <v>205</v>
      </c>
    </row>
    <row r="11435" spans="1:18">
      <c r="A11435" t="s">
        <v>4</v>
      </c>
      <c r="B11435" s="4" t="s">
        <v>5</v>
      </c>
      <c r="C11435" s="4" t="s">
        <v>9</v>
      </c>
      <c r="D11435" s="4" t="s">
        <v>11</v>
      </c>
      <c r="E11435" s="4" t="s">
        <v>7</v>
      </c>
    </row>
    <row r="11436" spans="1:18">
      <c r="A11436" t="n">
        <v>100209</v>
      </c>
      <c r="B11436" s="76" t="n">
        <v>35</v>
      </c>
      <c r="C11436" s="7" t="n">
        <v>7002</v>
      </c>
      <c r="D11436" s="7" t="n">
        <v>0</v>
      </c>
      <c r="E11436" s="7" t="n">
        <v>0</v>
      </c>
    </row>
    <row r="11437" spans="1:18">
      <c r="A11437" t="s">
        <v>4</v>
      </c>
      <c r="B11437" s="4" t="s">
        <v>5</v>
      </c>
      <c r="C11437" s="4" t="s">
        <v>7</v>
      </c>
      <c r="D11437" s="4" t="s">
        <v>9</v>
      </c>
      <c r="E11437" s="4" t="s">
        <v>10</v>
      </c>
    </row>
    <row r="11438" spans="1:18">
      <c r="A11438" t="n">
        <v>100217</v>
      </c>
      <c r="B11438" s="25" t="n">
        <v>58</v>
      </c>
      <c r="C11438" s="7" t="n">
        <v>101</v>
      </c>
      <c r="D11438" s="7" t="n">
        <v>500</v>
      </c>
      <c r="E11438" s="7" t="n">
        <v>1</v>
      </c>
    </row>
    <row r="11439" spans="1:18">
      <c r="A11439" t="s">
        <v>4</v>
      </c>
      <c r="B11439" s="4" t="s">
        <v>5</v>
      </c>
      <c r="C11439" s="4" t="s">
        <v>7</v>
      </c>
      <c r="D11439" s="4" t="s">
        <v>9</v>
      </c>
    </row>
    <row r="11440" spans="1:18">
      <c r="A11440" t="n">
        <v>100225</v>
      </c>
      <c r="B11440" s="25" t="n">
        <v>58</v>
      </c>
      <c r="C11440" s="7" t="n">
        <v>254</v>
      </c>
      <c r="D11440" s="7" t="n">
        <v>0</v>
      </c>
    </row>
    <row r="11441" spans="1:8">
      <c r="A11441" t="s">
        <v>4</v>
      </c>
      <c r="B11441" s="4" t="s">
        <v>5</v>
      </c>
      <c r="C11441" s="4" t="s">
        <v>7</v>
      </c>
      <c r="D11441" s="4" t="s">
        <v>7</v>
      </c>
      <c r="E11441" s="4" t="s">
        <v>10</v>
      </c>
      <c r="F11441" s="4" t="s">
        <v>10</v>
      </c>
      <c r="G11441" s="4" t="s">
        <v>10</v>
      </c>
      <c r="H11441" s="4" t="s">
        <v>9</v>
      </c>
    </row>
    <row r="11442" spans="1:8">
      <c r="A11442" t="n">
        <v>100229</v>
      </c>
      <c r="B11442" s="55" t="n">
        <v>45</v>
      </c>
      <c r="C11442" s="7" t="n">
        <v>2</v>
      </c>
      <c r="D11442" s="7" t="n">
        <v>3</v>
      </c>
      <c r="E11442" s="7" t="n">
        <v>15.7399997711182</v>
      </c>
      <c r="F11442" s="7" t="n">
        <v>0.889999985694885</v>
      </c>
      <c r="G11442" s="7" t="n">
        <v>36.7000007629395</v>
      </c>
      <c r="H11442" s="7" t="n">
        <v>0</v>
      </c>
    </row>
    <row r="11443" spans="1:8">
      <c r="A11443" t="s">
        <v>4</v>
      </c>
      <c r="B11443" s="4" t="s">
        <v>5</v>
      </c>
      <c r="C11443" s="4" t="s">
        <v>7</v>
      </c>
      <c r="D11443" s="4" t="s">
        <v>7</v>
      </c>
      <c r="E11443" s="4" t="s">
        <v>10</v>
      </c>
      <c r="F11443" s="4" t="s">
        <v>10</v>
      </c>
      <c r="G11443" s="4" t="s">
        <v>10</v>
      </c>
      <c r="H11443" s="4" t="s">
        <v>9</v>
      </c>
      <c r="I11443" s="4" t="s">
        <v>7</v>
      </c>
    </row>
    <row r="11444" spans="1:8">
      <c r="A11444" t="n">
        <v>100246</v>
      </c>
      <c r="B11444" s="55" t="n">
        <v>45</v>
      </c>
      <c r="C11444" s="7" t="n">
        <v>4</v>
      </c>
      <c r="D11444" s="7" t="n">
        <v>3</v>
      </c>
      <c r="E11444" s="7" t="n">
        <v>11.5100002288818</v>
      </c>
      <c r="F11444" s="7" t="n">
        <v>320.160003662109</v>
      </c>
      <c r="G11444" s="7" t="n">
        <v>0</v>
      </c>
      <c r="H11444" s="7" t="n">
        <v>0</v>
      </c>
      <c r="I11444" s="7" t="n">
        <v>1</v>
      </c>
    </row>
    <row r="11445" spans="1:8">
      <c r="A11445" t="s">
        <v>4</v>
      </c>
      <c r="B11445" s="4" t="s">
        <v>5</v>
      </c>
      <c r="C11445" s="4" t="s">
        <v>7</v>
      </c>
      <c r="D11445" s="4" t="s">
        <v>7</v>
      </c>
      <c r="E11445" s="4" t="s">
        <v>10</v>
      </c>
      <c r="F11445" s="4" t="s">
        <v>9</v>
      </c>
    </row>
    <row r="11446" spans="1:8">
      <c r="A11446" t="n">
        <v>100264</v>
      </c>
      <c r="B11446" s="55" t="n">
        <v>45</v>
      </c>
      <c r="C11446" s="7" t="n">
        <v>5</v>
      </c>
      <c r="D11446" s="7" t="n">
        <v>3</v>
      </c>
      <c r="E11446" s="7" t="n">
        <v>2.40000009536743</v>
      </c>
      <c r="F11446" s="7" t="n">
        <v>0</v>
      </c>
    </row>
    <row r="11447" spans="1:8">
      <c r="A11447" t="s">
        <v>4</v>
      </c>
      <c r="B11447" s="4" t="s">
        <v>5</v>
      </c>
      <c r="C11447" s="4" t="s">
        <v>7</v>
      </c>
      <c r="D11447" s="4" t="s">
        <v>7</v>
      </c>
      <c r="E11447" s="4" t="s">
        <v>10</v>
      </c>
      <c r="F11447" s="4" t="s">
        <v>9</v>
      </c>
    </row>
    <row r="11448" spans="1:8">
      <c r="A11448" t="n">
        <v>100273</v>
      </c>
      <c r="B11448" s="55" t="n">
        <v>45</v>
      </c>
      <c r="C11448" s="7" t="n">
        <v>11</v>
      </c>
      <c r="D11448" s="7" t="n">
        <v>3</v>
      </c>
      <c r="E11448" s="7" t="n">
        <v>39.4000015258789</v>
      </c>
      <c r="F11448" s="7" t="n">
        <v>0</v>
      </c>
    </row>
    <row r="11449" spans="1:8">
      <c r="A11449" t="s">
        <v>4</v>
      </c>
      <c r="B11449" s="4" t="s">
        <v>5</v>
      </c>
      <c r="C11449" s="4" t="s">
        <v>7</v>
      </c>
      <c r="D11449" s="4" t="s">
        <v>7</v>
      </c>
      <c r="E11449" s="4" t="s">
        <v>10</v>
      </c>
      <c r="F11449" s="4" t="s">
        <v>10</v>
      </c>
      <c r="G11449" s="4" t="s">
        <v>10</v>
      </c>
      <c r="H11449" s="4" t="s">
        <v>9</v>
      </c>
    </row>
    <row r="11450" spans="1:8">
      <c r="A11450" t="n">
        <v>100282</v>
      </c>
      <c r="B11450" s="55" t="n">
        <v>45</v>
      </c>
      <c r="C11450" s="7" t="n">
        <v>2</v>
      </c>
      <c r="D11450" s="7" t="n">
        <v>3</v>
      </c>
      <c r="E11450" s="7" t="n">
        <v>15.3500003814697</v>
      </c>
      <c r="F11450" s="7" t="n">
        <v>1.19000005722046</v>
      </c>
      <c r="G11450" s="7" t="n">
        <v>36.4099998474121</v>
      </c>
      <c r="H11450" s="7" t="n">
        <v>10000</v>
      </c>
    </row>
    <row r="11451" spans="1:8">
      <c r="A11451" t="s">
        <v>4</v>
      </c>
      <c r="B11451" s="4" t="s">
        <v>5</v>
      </c>
      <c r="C11451" s="4" t="s">
        <v>7</v>
      </c>
      <c r="D11451" s="4" t="s">
        <v>7</v>
      </c>
      <c r="E11451" s="4" t="s">
        <v>10</v>
      </c>
      <c r="F11451" s="4" t="s">
        <v>10</v>
      </c>
      <c r="G11451" s="4" t="s">
        <v>10</v>
      </c>
      <c r="H11451" s="4" t="s">
        <v>9</v>
      </c>
      <c r="I11451" s="4" t="s">
        <v>7</v>
      </c>
    </row>
    <row r="11452" spans="1:8">
      <c r="A11452" t="n">
        <v>100299</v>
      </c>
      <c r="B11452" s="55" t="n">
        <v>45</v>
      </c>
      <c r="C11452" s="7" t="n">
        <v>4</v>
      </c>
      <c r="D11452" s="7" t="n">
        <v>3</v>
      </c>
      <c r="E11452" s="7" t="n">
        <v>9.19999980926514</v>
      </c>
      <c r="F11452" s="7" t="n">
        <v>341.959991455078</v>
      </c>
      <c r="G11452" s="7" t="n">
        <v>0</v>
      </c>
      <c r="H11452" s="7" t="n">
        <v>10000</v>
      </c>
      <c r="I11452" s="7" t="n">
        <v>1</v>
      </c>
    </row>
    <row r="11453" spans="1:8">
      <c r="A11453" t="s">
        <v>4</v>
      </c>
      <c r="B11453" s="4" t="s">
        <v>5</v>
      </c>
      <c r="C11453" s="4" t="s">
        <v>7</v>
      </c>
      <c r="D11453" s="4" t="s">
        <v>7</v>
      </c>
      <c r="E11453" s="4" t="s">
        <v>10</v>
      </c>
      <c r="F11453" s="4" t="s">
        <v>9</v>
      </c>
    </row>
    <row r="11454" spans="1:8">
      <c r="A11454" t="n">
        <v>100317</v>
      </c>
      <c r="B11454" s="55" t="n">
        <v>45</v>
      </c>
      <c r="C11454" s="7" t="n">
        <v>5</v>
      </c>
      <c r="D11454" s="7" t="n">
        <v>3</v>
      </c>
      <c r="E11454" s="7" t="n">
        <v>2.79999995231628</v>
      </c>
      <c r="F11454" s="7" t="n">
        <v>10000</v>
      </c>
    </row>
    <row r="11455" spans="1:8">
      <c r="A11455" t="s">
        <v>4</v>
      </c>
      <c r="B11455" s="4" t="s">
        <v>5</v>
      </c>
      <c r="C11455" s="4" t="s">
        <v>9</v>
      </c>
      <c r="D11455" s="4" t="s">
        <v>7</v>
      </c>
    </row>
    <row r="11456" spans="1:8">
      <c r="A11456" t="n">
        <v>100326</v>
      </c>
      <c r="B11456" s="71" t="n">
        <v>96</v>
      </c>
      <c r="C11456" s="7" t="n">
        <v>7002</v>
      </c>
      <c r="D11456" s="7" t="n">
        <v>1</v>
      </c>
    </row>
    <row r="11457" spans="1:9">
      <c r="A11457" t="s">
        <v>4</v>
      </c>
      <c r="B11457" s="4" t="s">
        <v>5</v>
      </c>
      <c r="C11457" s="4" t="s">
        <v>9</v>
      </c>
      <c r="D11457" s="4" t="s">
        <v>7</v>
      </c>
      <c r="E11457" s="4" t="s">
        <v>10</v>
      </c>
      <c r="F11457" s="4" t="s">
        <v>10</v>
      </c>
      <c r="G11457" s="4" t="s">
        <v>10</v>
      </c>
    </row>
    <row r="11458" spans="1:9">
      <c r="A11458" t="n">
        <v>100330</v>
      </c>
      <c r="B11458" s="71" t="n">
        <v>96</v>
      </c>
      <c r="C11458" s="7" t="n">
        <v>7002</v>
      </c>
      <c r="D11458" s="7" t="n">
        <v>2</v>
      </c>
      <c r="E11458" s="7" t="n">
        <v>15.460000038147</v>
      </c>
      <c r="F11458" s="7" t="n">
        <v>0</v>
      </c>
      <c r="G11458" s="7" t="n">
        <v>35.7200012207031</v>
      </c>
    </row>
    <row r="11459" spans="1:9">
      <c r="A11459" t="s">
        <v>4</v>
      </c>
      <c r="B11459" s="4" t="s">
        <v>5</v>
      </c>
      <c r="C11459" s="4" t="s">
        <v>9</v>
      </c>
      <c r="D11459" s="4" t="s">
        <v>7</v>
      </c>
      <c r="E11459" s="4" t="s">
        <v>10</v>
      </c>
      <c r="F11459" s="4" t="s">
        <v>10</v>
      </c>
      <c r="G11459" s="4" t="s">
        <v>10</v>
      </c>
    </row>
    <row r="11460" spans="1:9">
      <c r="A11460" t="n">
        <v>100346</v>
      </c>
      <c r="B11460" s="71" t="n">
        <v>96</v>
      </c>
      <c r="C11460" s="7" t="n">
        <v>7002</v>
      </c>
      <c r="D11460" s="7" t="n">
        <v>2</v>
      </c>
      <c r="E11460" s="7" t="n">
        <v>15.4399995803833</v>
      </c>
      <c r="F11460" s="7" t="n">
        <v>0</v>
      </c>
      <c r="G11460" s="7" t="n">
        <v>31.3999996185303</v>
      </c>
    </row>
    <row r="11461" spans="1:9">
      <c r="A11461" t="s">
        <v>4</v>
      </c>
      <c r="B11461" s="4" t="s">
        <v>5</v>
      </c>
      <c r="C11461" s="4" t="s">
        <v>9</v>
      </c>
      <c r="D11461" s="4" t="s">
        <v>7</v>
      </c>
      <c r="E11461" s="4" t="s">
        <v>10</v>
      </c>
      <c r="F11461" s="4" t="s">
        <v>10</v>
      </c>
      <c r="G11461" s="4" t="s">
        <v>10</v>
      </c>
    </row>
    <row r="11462" spans="1:9">
      <c r="A11462" t="n">
        <v>100362</v>
      </c>
      <c r="B11462" s="71" t="n">
        <v>96</v>
      </c>
      <c r="C11462" s="7" t="n">
        <v>7002</v>
      </c>
      <c r="D11462" s="7" t="n">
        <v>2</v>
      </c>
      <c r="E11462" s="7" t="n">
        <v>13.0799999237061</v>
      </c>
      <c r="F11462" s="7" t="n">
        <v>0</v>
      </c>
      <c r="G11462" s="7" t="n">
        <v>30.4899997711182</v>
      </c>
    </row>
    <row r="11463" spans="1:9">
      <c r="A11463" t="s">
        <v>4</v>
      </c>
      <c r="B11463" s="4" t="s">
        <v>5</v>
      </c>
      <c r="C11463" s="4" t="s">
        <v>9</v>
      </c>
      <c r="D11463" s="4" t="s">
        <v>7</v>
      </c>
      <c r="E11463" s="4" t="s">
        <v>10</v>
      </c>
      <c r="F11463" s="4" t="s">
        <v>10</v>
      </c>
      <c r="G11463" s="4" t="s">
        <v>10</v>
      </c>
    </row>
    <row r="11464" spans="1:9">
      <c r="A11464" t="n">
        <v>100378</v>
      </c>
      <c r="B11464" s="71" t="n">
        <v>96</v>
      </c>
      <c r="C11464" s="7" t="n">
        <v>7002</v>
      </c>
      <c r="D11464" s="7" t="n">
        <v>2</v>
      </c>
      <c r="E11464" s="7" t="n">
        <v>9.98999977111816</v>
      </c>
      <c r="F11464" s="7" t="n">
        <v>0</v>
      </c>
      <c r="G11464" s="7" t="n">
        <v>30.5699996948242</v>
      </c>
    </row>
    <row r="11465" spans="1:9">
      <c r="A11465" t="s">
        <v>4</v>
      </c>
      <c r="B11465" s="4" t="s">
        <v>5</v>
      </c>
      <c r="C11465" s="4" t="s">
        <v>9</v>
      </c>
      <c r="D11465" s="4" t="s">
        <v>7</v>
      </c>
      <c r="E11465" s="4" t="s">
        <v>11</v>
      </c>
      <c r="F11465" s="4" t="s">
        <v>7</v>
      </c>
      <c r="G11465" s="4" t="s">
        <v>9</v>
      </c>
    </row>
    <row r="11466" spans="1:9">
      <c r="A11466" t="n">
        <v>100394</v>
      </c>
      <c r="B11466" s="71" t="n">
        <v>96</v>
      </c>
      <c r="C11466" s="7" t="n">
        <v>7002</v>
      </c>
      <c r="D11466" s="7" t="n">
        <v>0</v>
      </c>
      <c r="E11466" s="7" t="n">
        <v>1063675494</v>
      </c>
      <c r="F11466" s="7" t="n">
        <v>1</v>
      </c>
      <c r="G11466" s="7" t="n">
        <v>0</v>
      </c>
    </row>
    <row r="11467" spans="1:9">
      <c r="A11467" t="s">
        <v>4</v>
      </c>
      <c r="B11467" s="4" t="s">
        <v>5</v>
      </c>
      <c r="C11467" s="4" t="s">
        <v>7</v>
      </c>
      <c r="D11467" s="4" t="s">
        <v>9</v>
      </c>
    </row>
    <row r="11468" spans="1:9">
      <c r="A11468" t="n">
        <v>100405</v>
      </c>
      <c r="B11468" s="25" t="n">
        <v>58</v>
      </c>
      <c r="C11468" s="7" t="n">
        <v>255</v>
      </c>
      <c r="D11468" s="7" t="n">
        <v>0</v>
      </c>
    </row>
    <row r="11469" spans="1:9">
      <c r="A11469" t="s">
        <v>4</v>
      </c>
      <c r="B11469" s="4" t="s">
        <v>5</v>
      </c>
      <c r="C11469" s="4" t="s">
        <v>7</v>
      </c>
      <c r="D11469" s="4" t="s">
        <v>7</v>
      </c>
      <c r="E11469" s="4" t="s">
        <v>7</v>
      </c>
      <c r="F11469" s="4" t="s">
        <v>7</v>
      </c>
    </row>
    <row r="11470" spans="1:9">
      <c r="A11470" t="n">
        <v>100409</v>
      </c>
      <c r="B11470" s="8" t="n">
        <v>14</v>
      </c>
      <c r="C11470" s="7" t="n">
        <v>0</v>
      </c>
      <c r="D11470" s="7" t="n">
        <v>1</v>
      </c>
      <c r="E11470" s="7" t="n">
        <v>0</v>
      </c>
      <c r="F11470" s="7" t="n">
        <v>0</v>
      </c>
    </row>
    <row r="11471" spans="1:9">
      <c r="A11471" t="s">
        <v>4</v>
      </c>
      <c r="B11471" s="4" t="s">
        <v>5</v>
      </c>
      <c r="C11471" s="4" t="s">
        <v>7</v>
      </c>
      <c r="D11471" s="4" t="s">
        <v>9</v>
      </c>
      <c r="E11471" s="4" t="s">
        <v>12</v>
      </c>
    </row>
    <row r="11472" spans="1:9">
      <c r="A11472" t="n">
        <v>100414</v>
      </c>
      <c r="B11472" s="30" t="n">
        <v>51</v>
      </c>
      <c r="C11472" s="7" t="n">
        <v>4</v>
      </c>
      <c r="D11472" s="7" t="n">
        <v>7002</v>
      </c>
      <c r="E11472" s="7" t="s">
        <v>641</v>
      </c>
    </row>
    <row r="11473" spans="1:7">
      <c r="A11473" t="s">
        <v>4</v>
      </c>
      <c r="B11473" s="4" t="s">
        <v>5</v>
      </c>
      <c r="C11473" s="4" t="s">
        <v>9</v>
      </c>
    </row>
    <row r="11474" spans="1:7">
      <c r="A11474" t="n">
        <v>100428</v>
      </c>
      <c r="B11474" s="26" t="n">
        <v>16</v>
      </c>
      <c r="C11474" s="7" t="n">
        <v>0</v>
      </c>
    </row>
    <row r="11475" spans="1:7">
      <c r="A11475" t="s">
        <v>4</v>
      </c>
      <c r="B11475" s="4" t="s">
        <v>5</v>
      </c>
      <c r="C11475" s="4" t="s">
        <v>9</v>
      </c>
      <c r="D11475" s="4" t="s">
        <v>7</v>
      </c>
      <c r="E11475" s="4" t="s">
        <v>11</v>
      </c>
      <c r="F11475" s="4" t="s">
        <v>52</v>
      </c>
      <c r="G11475" s="4" t="s">
        <v>7</v>
      </c>
      <c r="H11475" s="4" t="s">
        <v>7</v>
      </c>
      <c r="I11475" s="4" t="s">
        <v>7</v>
      </c>
    </row>
    <row r="11476" spans="1:7">
      <c r="A11476" t="n">
        <v>100431</v>
      </c>
      <c r="B11476" s="31" t="n">
        <v>26</v>
      </c>
      <c r="C11476" s="7" t="n">
        <v>7002</v>
      </c>
      <c r="D11476" s="7" t="n">
        <v>17</v>
      </c>
      <c r="E11476" s="7" t="n">
        <v>62046</v>
      </c>
      <c r="F11476" s="7" t="s">
        <v>1074</v>
      </c>
      <c r="G11476" s="7" t="n">
        <v>8</v>
      </c>
      <c r="H11476" s="7" t="n">
        <v>2</v>
      </c>
      <c r="I11476" s="7" t="n">
        <v>0</v>
      </c>
    </row>
    <row r="11477" spans="1:7">
      <c r="A11477" t="s">
        <v>4</v>
      </c>
      <c r="B11477" s="4" t="s">
        <v>5</v>
      </c>
      <c r="C11477" s="4" t="s">
        <v>9</v>
      </c>
    </row>
    <row r="11478" spans="1:7">
      <c r="A11478" t="n">
        <v>100465</v>
      </c>
      <c r="B11478" s="26" t="n">
        <v>16</v>
      </c>
      <c r="C11478" s="7" t="n">
        <v>2000</v>
      </c>
    </row>
    <row r="11479" spans="1:7">
      <c r="A11479" t="s">
        <v>4</v>
      </c>
      <c r="B11479" s="4" t="s">
        <v>5</v>
      </c>
      <c r="C11479" s="4" t="s">
        <v>9</v>
      </c>
      <c r="D11479" s="4" t="s">
        <v>7</v>
      </c>
    </row>
    <row r="11480" spans="1:7">
      <c r="A11480" t="n">
        <v>100468</v>
      </c>
      <c r="B11480" s="60" t="n">
        <v>89</v>
      </c>
      <c r="C11480" s="7" t="n">
        <v>7002</v>
      </c>
      <c r="D11480" s="7" t="n">
        <v>0</v>
      </c>
    </row>
    <row r="11481" spans="1:7">
      <c r="A11481" t="s">
        <v>4</v>
      </c>
      <c r="B11481" s="4" t="s">
        <v>5</v>
      </c>
      <c r="C11481" s="4" t="s">
        <v>11</v>
      </c>
    </row>
    <row r="11482" spans="1:7">
      <c r="A11482" t="n">
        <v>100472</v>
      </c>
      <c r="B11482" s="59" t="n">
        <v>15</v>
      </c>
      <c r="C11482" s="7" t="n">
        <v>256</v>
      </c>
    </row>
    <row r="11483" spans="1:7">
      <c r="A11483" t="s">
        <v>4</v>
      </c>
      <c r="B11483" s="4" t="s">
        <v>5</v>
      </c>
      <c r="C11483" s="4" t="s">
        <v>9</v>
      </c>
    </row>
    <row r="11484" spans="1:7">
      <c r="A11484" t="n">
        <v>100477</v>
      </c>
      <c r="B11484" s="26" t="n">
        <v>16</v>
      </c>
      <c r="C11484" s="7" t="n">
        <v>1500</v>
      </c>
    </row>
    <row r="11485" spans="1:7">
      <c r="A11485" t="s">
        <v>4</v>
      </c>
      <c r="B11485" s="4" t="s">
        <v>5</v>
      </c>
      <c r="C11485" s="4" t="s">
        <v>7</v>
      </c>
      <c r="D11485" s="4" t="s">
        <v>9</v>
      </c>
      <c r="E11485" s="4" t="s">
        <v>9</v>
      </c>
      <c r="F11485" s="4" t="s">
        <v>7</v>
      </c>
    </row>
    <row r="11486" spans="1:7">
      <c r="A11486" t="n">
        <v>100480</v>
      </c>
      <c r="B11486" s="35" t="n">
        <v>25</v>
      </c>
      <c r="C11486" s="7" t="n">
        <v>1</v>
      </c>
      <c r="D11486" s="7" t="n">
        <v>160</v>
      </c>
      <c r="E11486" s="7" t="n">
        <v>570</v>
      </c>
      <c r="F11486" s="7" t="n">
        <v>1</v>
      </c>
    </row>
    <row r="11487" spans="1:7">
      <c r="A11487" t="s">
        <v>4</v>
      </c>
      <c r="B11487" s="4" t="s">
        <v>5</v>
      </c>
      <c r="C11487" s="4" t="s">
        <v>7</v>
      </c>
      <c r="D11487" s="4" t="s">
        <v>9</v>
      </c>
      <c r="E11487" s="4" t="s">
        <v>12</v>
      </c>
    </row>
    <row r="11488" spans="1:7">
      <c r="A11488" t="n">
        <v>100487</v>
      </c>
      <c r="B11488" s="30" t="n">
        <v>51</v>
      </c>
      <c r="C11488" s="7" t="n">
        <v>4</v>
      </c>
      <c r="D11488" s="7" t="n">
        <v>0</v>
      </c>
      <c r="E11488" s="7" t="s">
        <v>90</v>
      </c>
    </row>
    <row r="11489" spans="1:9">
      <c r="A11489" t="s">
        <v>4</v>
      </c>
      <c r="B11489" s="4" t="s">
        <v>5</v>
      </c>
      <c r="C11489" s="4" t="s">
        <v>9</v>
      </c>
    </row>
    <row r="11490" spans="1:9">
      <c r="A11490" t="n">
        <v>100502</v>
      </c>
      <c r="B11490" s="26" t="n">
        <v>16</v>
      </c>
      <c r="C11490" s="7" t="n">
        <v>0</v>
      </c>
    </row>
    <row r="11491" spans="1:9">
      <c r="A11491" t="s">
        <v>4</v>
      </c>
      <c r="B11491" s="4" t="s">
        <v>5</v>
      </c>
      <c r="C11491" s="4" t="s">
        <v>9</v>
      </c>
      <c r="D11491" s="4" t="s">
        <v>7</v>
      </c>
      <c r="E11491" s="4" t="s">
        <v>11</v>
      </c>
      <c r="F11491" s="4" t="s">
        <v>52</v>
      </c>
      <c r="G11491" s="4" t="s">
        <v>7</v>
      </c>
      <c r="H11491" s="4" t="s">
        <v>7</v>
      </c>
    </row>
    <row r="11492" spans="1:9">
      <c r="A11492" t="n">
        <v>100505</v>
      </c>
      <c r="B11492" s="31" t="n">
        <v>26</v>
      </c>
      <c r="C11492" s="7" t="n">
        <v>0</v>
      </c>
      <c r="D11492" s="7" t="n">
        <v>17</v>
      </c>
      <c r="E11492" s="7" t="n">
        <v>62047</v>
      </c>
      <c r="F11492" s="7" t="s">
        <v>1075</v>
      </c>
      <c r="G11492" s="7" t="n">
        <v>2</v>
      </c>
      <c r="H11492" s="7" t="n">
        <v>0</v>
      </c>
    </row>
    <row r="11493" spans="1:9">
      <c r="A11493" t="s">
        <v>4</v>
      </c>
      <c r="B11493" s="4" t="s">
        <v>5</v>
      </c>
    </row>
    <row r="11494" spans="1:9">
      <c r="A11494" t="n">
        <v>100576</v>
      </c>
      <c r="B11494" s="32" t="n">
        <v>28</v>
      </c>
    </row>
    <row r="11495" spans="1:9">
      <c r="A11495" t="s">
        <v>4</v>
      </c>
      <c r="B11495" s="4" t="s">
        <v>5</v>
      </c>
      <c r="C11495" s="4" t="s">
        <v>7</v>
      </c>
      <c r="D11495" s="4" t="s">
        <v>9</v>
      </c>
      <c r="E11495" s="4" t="s">
        <v>9</v>
      </c>
      <c r="F11495" s="4" t="s">
        <v>7</v>
      </c>
    </row>
    <row r="11496" spans="1:9">
      <c r="A11496" t="n">
        <v>100577</v>
      </c>
      <c r="B11496" s="35" t="n">
        <v>25</v>
      </c>
      <c r="C11496" s="7" t="n">
        <v>1</v>
      </c>
      <c r="D11496" s="7" t="n">
        <v>65535</v>
      </c>
      <c r="E11496" s="7" t="n">
        <v>65535</v>
      </c>
      <c r="F11496" s="7" t="n">
        <v>0</v>
      </c>
    </row>
    <row r="11497" spans="1:9">
      <c r="A11497" t="s">
        <v>4</v>
      </c>
      <c r="B11497" s="4" t="s">
        <v>5</v>
      </c>
      <c r="C11497" s="4" t="s">
        <v>7</v>
      </c>
      <c r="D11497" s="4" t="s">
        <v>9</v>
      </c>
      <c r="E11497" s="4" t="s">
        <v>7</v>
      </c>
    </row>
    <row r="11498" spans="1:9">
      <c r="A11498" t="n">
        <v>100584</v>
      </c>
      <c r="B11498" s="13" t="n">
        <v>49</v>
      </c>
      <c r="C11498" s="7" t="n">
        <v>1</v>
      </c>
      <c r="D11498" s="7" t="n">
        <v>3000</v>
      </c>
      <c r="E11498" s="7" t="n">
        <v>0</v>
      </c>
    </row>
    <row r="11499" spans="1:9">
      <c r="A11499" t="s">
        <v>4</v>
      </c>
      <c r="B11499" s="4" t="s">
        <v>5</v>
      </c>
      <c r="C11499" s="4" t="s">
        <v>7</v>
      </c>
      <c r="D11499" s="4" t="s">
        <v>9</v>
      </c>
      <c r="E11499" s="4" t="s">
        <v>11</v>
      </c>
      <c r="F11499" s="4" t="s">
        <v>9</v>
      </c>
    </row>
    <row r="11500" spans="1:9">
      <c r="A11500" t="n">
        <v>100589</v>
      </c>
      <c r="B11500" s="9" t="n">
        <v>50</v>
      </c>
      <c r="C11500" s="7" t="n">
        <v>3</v>
      </c>
      <c r="D11500" s="7" t="n">
        <v>5043</v>
      </c>
      <c r="E11500" s="7" t="n">
        <v>1036831949</v>
      </c>
      <c r="F11500" s="7" t="n">
        <v>1000</v>
      </c>
    </row>
    <row r="11501" spans="1:9">
      <c r="A11501" t="s">
        <v>4</v>
      </c>
      <c r="B11501" s="4" t="s">
        <v>5</v>
      </c>
      <c r="C11501" s="4" t="s">
        <v>7</v>
      </c>
      <c r="D11501" s="4" t="s">
        <v>9</v>
      </c>
      <c r="E11501" s="4" t="s">
        <v>10</v>
      </c>
    </row>
    <row r="11502" spans="1:9">
      <c r="A11502" t="n">
        <v>100599</v>
      </c>
      <c r="B11502" s="25" t="n">
        <v>58</v>
      </c>
      <c r="C11502" s="7" t="n">
        <v>0</v>
      </c>
      <c r="D11502" s="7" t="n">
        <v>1000</v>
      </c>
      <c r="E11502" s="7" t="n">
        <v>1</v>
      </c>
    </row>
    <row r="11503" spans="1:9">
      <c r="A11503" t="s">
        <v>4</v>
      </c>
      <c r="B11503" s="4" t="s">
        <v>5</v>
      </c>
      <c r="C11503" s="4" t="s">
        <v>7</v>
      </c>
      <c r="D11503" s="4" t="s">
        <v>9</v>
      </c>
    </row>
    <row r="11504" spans="1:9">
      <c r="A11504" t="n">
        <v>100607</v>
      </c>
      <c r="B11504" s="25" t="n">
        <v>58</v>
      </c>
      <c r="C11504" s="7" t="n">
        <v>255</v>
      </c>
      <c r="D11504" s="7" t="n">
        <v>0</v>
      </c>
    </row>
    <row r="11505" spans="1:8">
      <c r="A11505" t="s">
        <v>4</v>
      </c>
      <c r="B11505" s="4" t="s">
        <v>5</v>
      </c>
      <c r="C11505" s="4" t="s">
        <v>7</v>
      </c>
      <c r="D11505" s="4" t="s">
        <v>7</v>
      </c>
    </row>
    <row r="11506" spans="1:8">
      <c r="A11506" t="n">
        <v>100611</v>
      </c>
      <c r="B11506" s="13" t="n">
        <v>49</v>
      </c>
      <c r="C11506" s="7" t="n">
        <v>2</v>
      </c>
      <c r="D11506" s="7" t="n">
        <v>0</v>
      </c>
    </row>
    <row r="11507" spans="1:8">
      <c r="A11507" t="s">
        <v>4</v>
      </c>
      <c r="B11507" s="4" t="s">
        <v>5</v>
      </c>
      <c r="C11507" s="4" t="s">
        <v>7</v>
      </c>
      <c r="D11507" s="4" t="s">
        <v>9</v>
      </c>
      <c r="E11507" s="4" t="s">
        <v>12</v>
      </c>
      <c r="F11507" s="4" t="s">
        <v>12</v>
      </c>
      <c r="G11507" s="4" t="s">
        <v>12</v>
      </c>
      <c r="H11507" s="4" t="s">
        <v>12</v>
      </c>
    </row>
    <row r="11508" spans="1:8">
      <c r="A11508" t="n">
        <v>100614</v>
      </c>
      <c r="B11508" s="30" t="n">
        <v>51</v>
      </c>
      <c r="C11508" s="7" t="n">
        <v>3</v>
      </c>
      <c r="D11508" s="7" t="n">
        <v>7002</v>
      </c>
      <c r="E11508" s="7" t="s">
        <v>246</v>
      </c>
      <c r="F11508" s="7" t="s">
        <v>246</v>
      </c>
      <c r="G11508" s="7" t="s">
        <v>245</v>
      </c>
      <c r="H11508" s="7" t="s">
        <v>246</v>
      </c>
    </row>
    <row r="11509" spans="1:8">
      <c r="A11509" t="s">
        <v>4</v>
      </c>
      <c r="B11509" s="4" t="s">
        <v>5</v>
      </c>
      <c r="C11509" s="4" t="s">
        <v>9</v>
      </c>
      <c r="D11509" s="4" t="s">
        <v>7</v>
      </c>
    </row>
    <row r="11510" spans="1:8">
      <c r="A11510" t="n">
        <v>100627</v>
      </c>
      <c r="B11510" s="67" t="n">
        <v>56</v>
      </c>
      <c r="C11510" s="7" t="n">
        <v>7002</v>
      </c>
      <c r="D11510" s="7" t="n">
        <v>1</v>
      </c>
    </row>
    <row r="11511" spans="1:8">
      <c r="A11511" t="s">
        <v>4</v>
      </c>
      <c r="B11511" s="4" t="s">
        <v>5</v>
      </c>
      <c r="C11511" s="4" t="s">
        <v>9</v>
      </c>
      <c r="D11511" s="4" t="s">
        <v>7</v>
      </c>
      <c r="E11511" s="4" t="s">
        <v>12</v>
      </c>
      <c r="F11511" s="4" t="s">
        <v>10</v>
      </c>
      <c r="G11511" s="4" t="s">
        <v>10</v>
      </c>
      <c r="H11511" s="4" t="s">
        <v>10</v>
      </c>
    </row>
    <row r="11512" spans="1:8">
      <c r="A11512" t="n">
        <v>100631</v>
      </c>
      <c r="B11512" s="45" t="n">
        <v>48</v>
      </c>
      <c r="C11512" s="7" t="n">
        <v>0</v>
      </c>
      <c r="D11512" s="7" t="n">
        <v>0</v>
      </c>
      <c r="E11512" s="7" t="s">
        <v>136</v>
      </c>
      <c r="F11512" s="7" t="n">
        <v>-1</v>
      </c>
      <c r="G11512" s="7" t="n">
        <v>1</v>
      </c>
      <c r="H11512" s="7" t="n">
        <v>1.40129846432482e-45</v>
      </c>
    </row>
    <row r="11513" spans="1:8">
      <c r="A11513" t="s">
        <v>4</v>
      </c>
      <c r="B11513" s="4" t="s">
        <v>5</v>
      </c>
      <c r="C11513" s="4" t="s">
        <v>9</v>
      </c>
      <c r="D11513" s="4" t="s">
        <v>7</v>
      </c>
      <c r="E11513" s="4" t="s">
        <v>12</v>
      </c>
      <c r="F11513" s="4" t="s">
        <v>10</v>
      </c>
      <c r="G11513" s="4" t="s">
        <v>10</v>
      </c>
      <c r="H11513" s="4" t="s">
        <v>10</v>
      </c>
    </row>
    <row r="11514" spans="1:8">
      <c r="A11514" t="n">
        <v>100658</v>
      </c>
      <c r="B11514" s="45" t="n">
        <v>48</v>
      </c>
      <c r="C11514" s="7" t="n">
        <v>7002</v>
      </c>
      <c r="D11514" s="7" t="n">
        <v>0</v>
      </c>
      <c r="E11514" s="7" t="s">
        <v>136</v>
      </c>
      <c r="F11514" s="7" t="n">
        <v>-1</v>
      </c>
      <c r="G11514" s="7" t="n">
        <v>1</v>
      </c>
      <c r="H11514" s="7" t="n">
        <v>1.40129846432482e-45</v>
      </c>
    </row>
    <row r="11515" spans="1:8">
      <c r="A11515" t="s">
        <v>4</v>
      </c>
      <c r="B11515" s="4" t="s">
        <v>5</v>
      </c>
      <c r="C11515" s="4" t="s">
        <v>7</v>
      </c>
      <c r="D11515" s="4" t="s">
        <v>12</v>
      </c>
      <c r="E11515" s="4" t="s">
        <v>10</v>
      </c>
      <c r="F11515" s="4" t="s">
        <v>10</v>
      </c>
      <c r="G11515" s="4" t="s">
        <v>10</v>
      </c>
    </row>
    <row r="11516" spans="1:8">
      <c r="A11516" t="n">
        <v>100685</v>
      </c>
      <c r="B11516" s="16" t="n">
        <v>94</v>
      </c>
      <c r="C11516" s="7" t="n">
        <v>2</v>
      </c>
      <c r="D11516" s="7" t="s">
        <v>1058</v>
      </c>
      <c r="E11516" s="7" t="n">
        <v>16.75</v>
      </c>
      <c r="F11516" s="7" t="n">
        <v>0</v>
      </c>
      <c r="G11516" s="7" t="n">
        <v>36.75</v>
      </c>
    </row>
    <row r="11517" spans="1:8">
      <c r="A11517" t="s">
        <v>4</v>
      </c>
      <c r="B11517" s="4" t="s">
        <v>5</v>
      </c>
      <c r="C11517" s="4" t="s">
        <v>7</v>
      </c>
      <c r="D11517" s="4" t="s">
        <v>12</v>
      </c>
      <c r="E11517" s="4" t="s">
        <v>10</v>
      </c>
      <c r="F11517" s="4" t="s">
        <v>10</v>
      </c>
      <c r="G11517" s="4" t="s">
        <v>10</v>
      </c>
    </row>
    <row r="11518" spans="1:8">
      <c r="A11518" t="n">
        <v>100707</v>
      </c>
      <c r="B11518" s="16" t="n">
        <v>94</v>
      </c>
      <c r="C11518" s="7" t="n">
        <v>3</v>
      </c>
      <c r="D11518" s="7" t="s">
        <v>1058</v>
      </c>
      <c r="E11518" s="7" t="n">
        <v>0</v>
      </c>
      <c r="F11518" s="7" t="n">
        <v>180</v>
      </c>
      <c r="G11518" s="7" t="n">
        <v>0</v>
      </c>
    </row>
    <row r="11519" spans="1:8">
      <c r="A11519" t="s">
        <v>4</v>
      </c>
      <c r="B11519" s="4" t="s">
        <v>5</v>
      </c>
      <c r="C11519" s="4" t="s">
        <v>9</v>
      </c>
      <c r="D11519" s="4" t="s">
        <v>10</v>
      </c>
      <c r="E11519" s="4" t="s">
        <v>10</v>
      </c>
      <c r="F11519" s="4" t="s">
        <v>10</v>
      </c>
      <c r="G11519" s="4" t="s">
        <v>10</v>
      </c>
    </row>
    <row r="11520" spans="1:8">
      <c r="A11520" t="n">
        <v>100729</v>
      </c>
      <c r="B11520" s="42" t="n">
        <v>46</v>
      </c>
      <c r="C11520" s="7" t="n">
        <v>0</v>
      </c>
      <c r="D11520" s="7" t="n">
        <v>16.7800006866455</v>
      </c>
      <c r="E11520" s="7" t="n">
        <v>0</v>
      </c>
      <c r="F11520" s="7" t="n">
        <v>35.2299995422363</v>
      </c>
      <c r="G11520" s="7" t="n">
        <v>0</v>
      </c>
    </row>
    <row r="11521" spans="1:8">
      <c r="A11521" t="s">
        <v>4</v>
      </c>
      <c r="B11521" s="4" t="s">
        <v>5</v>
      </c>
      <c r="C11521" s="4" t="s">
        <v>9</v>
      </c>
      <c r="D11521" s="4" t="s">
        <v>10</v>
      </c>
      <c r="E11521" s="4" t="s">
        <v>10</v>
      </c>
      <c r="F11521" s="4" t="s">
        <v>10</v>
      </c>
      <c r="G11521" s="4" t="s">
        <v>10</v>
      </c>
    </row>
    <row r="11522" spans="1:8">
      <c r="A11522" t="n">
        <v>100748</v>
      </c>
      <c r="B11522" s="42" t="n">
        <v>46</v>
      </c>
      <c r="C11522" s="7" t="n">
        <v>7002</v>
      </c>
      <c r="D11522" s="7" t="n">
        <v>16.7800006866455</v>
      </c>
      <c r="E11522" s="7" t="n">
        <v>0</v>
      </c>
      <c r="F11522" s="7" t="n">
        <v>36.7299995422363</v>
      </c>
      <c r="G11522" s="7" t="n">
        <v>180</v>
      </c>
    </row>
    <row r="11523" spans="1:8">
      <c r="A11523" t="s">
        <v>4</v>
      </c>
      <c r="B11523" s="4" t="s">
        <v>5</v>
      </c>
      <c r="C11523" s="4" t="s">
        <v>9</v>
      </c>
      <c r="D11523" s="4" t="s">
        <v>9</v>
      </c>
      <c r="E11523" s="4" t="s">
        <v>9</v>
      </c>
    </row>
    <row r="11524" spans="1:8">
      <c r="A11524" t="n">
        <v>100767</v>
      </c>
      <c r="B11524" s="63" t="n">
        <v>61</v>
      </c>
      <c r="C11524" s="7" t="n">
        <v>0</v>
      </c>
      <c r="D11524" s="7" t="n">
        <v>7002</v>
      </c>
      <c r="E11524" s="7" t="n">
        <v>0</v>
      </c>
    </row>
    <row r="11525" spans="1:8">
      <c r="A11525" t="s">
        <v>4</v>
      </c>
      <c r="B11525" s="4" t="s">
        <v>5</v>
      </c>
      <c r="C11525" s="4" t="s">
        <v>9</v>
      </c>
      <c r="D11525" s="4" t="s">
        <v>9</v>
      </c>
      <c r="E11525" s="4" t="s">
        <v>9</v>
      </c>
    </row>
    <row r="11526" spans="1:8">
      <c r="A11526" t="n">
        <v>100774</v>
      </c>
      <c r="B11526" s="63" t="n">
        <v>61</v>
      </c>
      <c r="C11526" s="7" t="n">
        <v>7002</v>
      </c>
      <c r="D11526" s="7" t="n">
        <v>0</v>
      </c>
      <c r="E11526" s="7" t="n">
        <v>0</v>
      </c>
    </row>
    <row r="11527" spans="1:8">
      <c r="A11527" t="s">
        <v>4</v>
      </c>
      <c r="B11527" s="4" t="s">
        <v>5</v>
      </c>
      <c r="C11527" s="4" t="s">
        <v>7</v>
      </c>
      <c r="D11527" s="4" t="s">
        <v>12</v>
      </c>
      <c r="E11527" s="4" t="s">
        <v>9</v>
      </c>
    </row>
    <row r="11528" spans="1:8">
      <c r="A11528" t="n">
        <v>100781</v>
      </c>
      <c r="B11528" s="16" t="n">
        <v>94</v>
      </c>
      <c r="C11528" s="7" t="n">
        <v>0</v>
      </c>
      <c r="D11528" s="7" t="s">
        <v>1076</v>
      </c>
      <c r="E11528" s="7" t="n">
        <v>1</v>
      </c>
    </row>
    <row r="11529" spans="1:8">
      <c r="A11529" t="s">
        <v>4</v>
      </c>
      <c r="B11529" s="4" t="s">
        <v>5</v>
      </c>
      <c r="C11529" s="4" t="s">
        <v>7</v>
      </c>
      <c r="D11529" s="4" t="s">
        <v>12</v>
      </c>
      <c r="E11529" s="4" t="s">
        <v>9</v>
      </c>
    </row>
    <row r="11530" spans="1:8">
      <c r="A11530" t="n">
        <v>100791</v>
      </c>
      <c r="B11530" s="16" t="n">
        <v>94</v>
      </c>
      <c r="C11530" s="7" t="n">
        <v>0</v>
      </c>
      <c r="D11530" s="7" t="s">
        <v>1076</v>
      </c>
      <c r="E11530" s="7" t="n">
        <v>2</v>
      </c>
    </row>
    <row r="11531" spans="1:8">
      <c r="A11531" t="s">
        <v>4</v>
      </c>
      <c r="B11531" s="4" t="s">
        <v>5</v>
      </c>
      <c r="C11531" s="4" t="s">
        <v>7</v>
      </c>
      <c r="D11531" s="4" t="s">
        <v>12</v>
      </c>
      <c r="E11531" s="4" t="s">
        <v>9</v>
      </c>
    </row>
    <row r="11532" spans="1:8">
      <c r="A11532" t="n">
        <v>100801</v>
      </c>
      <c r="B11532" s="16" t="n">
        <v>94</v>
      </c>
      <c r="C11532" s="7" t="n">
        <v>1</v>
      </c>
      <c r="D11532" s="7" t="s">
        <v>1076</v>
      </c>
      <c r="E11532" s="7" t="n">
        <v>4</v>
      </c>
    </row>
    <row r="11533" spans="1:8">
      <c r="A11533" t="s">
        <v>4</v>
      </c>
      <c r="B11533" s="4" t="s">
        <v>5</v>
      </c>
      <c r="C11533" s="4" t="s">
        <v>7</v>
      </c>
      <c r="D11533" s="4" t="s">
        <v>12</v>
      </c>
      <c r="E11533" s="4" t="s">
        <v>9</v>
      </c>
    </row>
    <row r="11534" spans="1:8">
      <c r="A11534" t="n">
        <v>100811</v>
      </c>
      <c r="B11534" s="16" t="n">
        <v>94</v>
      </c>
      <c r="C11534" s="7" t="n">
        <v>0</v>
      </c>
      <c r="D11534" s="7" t="s">
        <v>1077</v>
      </c>
      <c r="E11534" s="7" t="n">
        <v>1</v>
      </c>
    </row>
    <row r="11535" spans="1:8">
      <c r="A11535" t="s">
        <v>4</v>
      </c>
      <c r="B11535" s="4" t="s">
        <v>5</v>
      </c>
      <c r="C11535" s="4" t="s">
        <v>7</v>
      </c>
      <c r="D11535" s="4" t="s">
        <v>12</v>
      </c>
      <c r="E11535" s="4" t="s">
        <v>9</v>
      </c>
    </row>
    <row r="11536" spans="1:8">
      <c r="A11536" t="n">
        <v>100821</v>
      </c>
      <c r="B11536" s="16" t="n">
        <v>94</v>
      </c>
      <c r="C11536" s="7" t="n">
        <v>0</v>
      </c>
      <c r="D11536" s="7" t="s">
        <v>1077</v>
      </c>
      <c r="E11536" s="7" t="n">
        <v>2</v>
      </c>
    </row>
    <row r="11537" spans="1:7">
      <c r="A11537" t="s">
        <v>4</v>
      </c>
      <c r="B11537" s="4" t="s">
        <v>5</v>
      </c>
      <c r="C11537" s="4" t="s">
        <v>7</v>
      </c>
      <c r="D11537" s="4" t="s">
        <v>12</v>
      </c>
      <c r="E11537" s="4" t="s">
        <v>9</v>
      </c>
    </row>
    <row r="11538" spans="1:7">
      <c r="A11538" t="n">
        <v>100831</v>
      </c>
      <c r="B11538" s="16" t="n">
        <v>94</v>
      </c>
      <c r="C11538" s="7" t="n">
        <v>1</v>
      </c>
      <c r="D11538" s="7" t="s">
        <v>1077</v>
      </c>
      <c r="E11538" s="7" t="n">
        <v>4</v>
      </c>
    </row>
    <row r="11539" spans="1:7">
      <c r="A11539" t="s">
        <v>4</v>
      </c>
      <c r="B11539" s="4" t="s">
        <v>5</v>
      </c>
      <c r="C11539" s="4" t="s">
        <v>9</v>
      </c>
    </row>
    <row r="11540" spans="1:7">
      <c r="A11540" t="n">
        <v>100841</v>
      </c>
      <c r="B11540" s="26" t="n">
        <v>16</v>
      </c>
      <c r="C11540" s="7" t="n">
        <v>1000</v>
      </c>
    </row>
    <row r="11541" spans="1:7">
      <c r="A11541" t="s">
        <v>4</v>
      </c>
      <c r="B11541" s="4" t="s">
        <v>5</v>
      </c>
      <c r="C11541" s="4" t="s">
        <v>7</v>
      </c>
      <c r="D11541" s="4" t="s">
        <v>7</v>
      </c>
      <c r="E11541" s="4" t="s">
        <v>10</v>
      </c>
      <c r="F11541" s="4" t="s">
        <v>10</v>
      </c>
      <c r="G11541" s="4" t="s">
        <v>10</v>
      </c>
      <c r="H11541" s="4" t="s">
        <v>9</v>
      </c>
    </row>
    <row r="11542" spans="1:7">
      <c r="A11542" t="n">
        <v>100844</v>
      </c>
      <c r="B11542" s="55" t="n">
        <v>45</v>
      </c>
      <c r="C11542" s="7" t="n">
        <v>2</v>
      </c>
      <c r="D11542" s="7" t="n">
        <v>3</v>
      </c>
      <c r="E11542" s="7" t="n">
        <v>16.8099994659424</v>
      </c>
      <c r="F11542" s="7" t="n">
        <v>0.629999995231628</v>
      </c>
      <c r="G11542" s="7" t="n">
        <v>36.0400009155273</v>
      </c>
      <c r="H11542" s="7" t="n">
        <v>0</v>
      </c>
    </row>
    <row r="11543" spans="1:7">
      <c r="A11543" t="s">
        <v>4</v>
      </c>
      <c r="B11543" s="4" t="s">
        <v>5</v>
      </c>
      <c r="C11543" s="4" t="s">
        <v>7</v>
      </c>
      <c r="D11543" s="4" t="s">
        <v>7</v>
      </c>
      <c r="E11543" s="4" t="s">
        <v>10</v>
      </c>
      <c r="F11543" s="4" t="s">
        <v>10</v>
      </c>
      <c r="G11543" s="4" t="s">
        <v>10</v>
      </c>
      <c r="H11543" s="4" t="s">
        <v>9</v>
      </c>
      <c r="I11543" s="4" t="s">
        <v>7</v>
      </c>
    </row>
    <row r="11544" spans="1:7">
      <c r="A11544" t="n">
        <v>100861</v>
      </c>
      <c r="B11544" s="55" t="n">
        <v>45</v>
      </c>
      <c r="C11544" s="7" t="n">
        <v>4</v>
      </c>
      <c r="D11544" s="7" t="n">
        <v>3</v>
      </c>
      <c r="E11544" s="7" t="n">
        <v>17.6100006103516</v>
      </c>
      <c r="F11544" s="7" t="n">
        <v>250.830001831055</v>
      </c>
      <c r="G11544" s="7" t="n">
        <v>0</v>
      </c>
      <c r="H11544" s="7" t="n">
        <v>0</v>
      </c>
      <c r="I11544" s="7" t="n">
        <v>1</v>
      </c>
    </row>
    <row r="11545" spans="1:7">
      <c r="A11545" t="s">
        <v>4</v>
      </c>
      <c r="B11545" s="4" t="s">
        <v>5</v>
      </c>
      <c r="C11545" s="4" t="s">
        <v>7</v>
      </c>
      <c r="D11545" s="4" t="s">
        <v>7</v>
      </c>
      <c r="E11545" s="4" t="s">
        <v>10</v>
      </c>
      <c r="F11545" s="4" t="s">
        <v>9</v>
      </c>
    </row>
    <row r="11546" spans="1:7">
      <c r="A11546" t="n">
        <v>100879</v>
      </c>
      <c r="B11546" s="55" t="n">
        <v>45</v>
      </c>
      <c r="C11546" s="7" t="n">
        <v>5</v>
      </c>
      <c r="D11546" s="7" t="n">
        <v>3</v>
      </c>
      <c r="E11546" s="7" t="n">
        <v>4.90000009536743</v>
      </c>
      <c r="F11546" s="7" t="n">
        <v>0</v>
      </c>
    </row>
    <row r="11547" spans="1:7">
      <c r="A11547" t="s">
        <v>4</v>
      </c>
      <c r="B11547" s="4" t="s">
        <v>5</v>
      </c>
      <c r="C11547" s="4" t="s">
        <v>7</v>
      </c>
      <c r="D11547" s="4" t="s">
        <v>7</v>
      </c>
      <c r="E11547" s="4" t="s">
        <v>10</v>
      </c>
      <c r="F11547" s="4" t="s">
        <v>9</v>
      </c>
    </row>
    <row r="11548" spans="1:7">
      <c r="A11548" t="n">
        <v>100888</v>
      </c>
      <c r="B11548" s="55" t="n">
        <v>45</v>
      </c>
      <c r="C11548" s="7" t="n">
        <v>11</v>
      </c>
      <c r="D11548" s="7" t="n">
        <v>3</v>
      </c>
      <c r="E11548" s="7" t="n">
        <v>39.4000015258789</v>
      </c>
      <c r="F11548" s="7" t="n">
        <v>0</v>
      </c>
    </row>
    <row r="11549" spans="1:7">
      <c r="A11549" t="s">
        <v>4</v>
      </c>
      <c r="B11549" s="4" t="s">
        <v>5</v>
      </c>
      <c r="C11549" s="4" t="s">
        <v>7</v>
      </c>
      <c r="D11549" s="4" t="s">
        <v>7</v>
      </c>
      <c r="E11549" s="4" t="s">
        <v>10</v>
      </c>
      <c r="F11549" s="4" t="s">
        <v>10</v>
      </c>
      <c r="G11549" s="4" t="s">
        <v>10</v>
      </c>
      <c r="H11549" s="4" t="s">
        <v>9</v>
      </c>
      <c r="I11549" s="4" t="s">
        <v>7</v>
      </c>
    </row>
    <row r="11550" spans="1:7">
      <c r="A11550" t="n">
        <v>100897</v>
      </c>
      <c r="B11550" s="55" t="n">
        <v>45</v>
      </c>
      <c r="C11550" s="7" t="n">
        <v>4</v>
      </c>
      <c r="D11550" s="7" t="n">
        <v>3</v>
      </c>
      <c r="E11550" s="7" t="n">
        <v>17.6100006103516</v>
      </c>
      <c r="F11550" s="7" t="n">
        <v>224.259994506836</v>
      </c>
      <c r="G11550" s="7" t="n">
        <v>0</v>
      </c>
      <c r="H11550" s="7" t="n">
        <v>8000</v>
      </c>
      <c r="I11550" s="7" t="n">
        <v>1</v>
      </c>
    </row>
    <row r="11551" spans="1:7">
      <c r="A11551" t="s">
        <v>4</v>
      </c>
      <c r="B11551" s="4" t="s">
        <v>5</v>
      </c>
      <c r="C11551" s="4" t="s">
        <v>7</v>
      </c>
      <c r="D11551" s="4" t="s">
        <v>9</v>
      </c>
      <c r="E11551" s="4" t="s">
        <v>11</v>
      </c>
      <c r="F11551" s="4" t="s">
        <v>9</v>
      </c>
      <c r="G11551" s="4" t="s">
        <v>11</v>
      </c>
      <c r="H11551" s="4" t="s">
        <v>7</v>
      </c>
    </row>
    <row r="11552" spans="1:7">
      <c r="A11552" t="n">
        <v>100915</v>
      </c>
      <c r="B11552" s="13" t="n">
        <v>49</v>
      </c>
      <c r="C11552" s="7" t="n">
        <v>0</v>
      </c>
      <c r="D11552" s="7" t="n">
        <v>120</v>
      </c>
      <c r="E11552" s="7" t="n">
        <v>1065353216</v>
      </c>
      <c r="F11552" s="7" t="n">
        <v>0</v>
      </c>
      <c r="G11552" s="7" t="n">
        <v>0</v>
      </c>
      <c r="H11552" s="7" t="n">
        <v>0</v>
      </c>
    </row>
    <row r="11553" spans="1:9">
      <c r="A11553" t="s">
        <v>4</v>
      </c>
      <c r="B11553" s="4" t="s">
        <v>5</v>
      </c>
      <c r="C11553" s="4" t="s">
        <v>7</v>
      </c>
      <c r="D11553" s="4" t="s">
        <v>9</v>
      </c>
      <c r="E11553" s="4" t="s">
        <v>10</v>
      </c>
    </row>
    <row r="11554" spans="1:9">
      <c r="A11554" t="n">
        <v>100930</v>
      </c>
      <c r="B11554" s="25" t="n">
        <v>58</v>
      </c>
      <c r="C11554" s="7" t="n">
        <v>100</v>
      </c>
      <c r="D11554" s="7" t="n">
        <v>1000</v>
      </c>
      <c r="E11554" s="7" t="n">
        <v>1</v>
      </c>
    </row>
    <row r="11555" spans="1:9">
      <c r="A11555" t="s">
        <v>4</v>
      </c>
      <c r="B11555" s="4" t="s">
        <v>5</v>
      </c>
      <c r="C11555" s="4" t="s">
        <v>7</v>
      </c>
      <c r="D11555" s="4" t="s">
        <v>9</v>
      </c>
    </row>
    <row r="11556" spans="1:9">
      <c r="A11556" t="n">
        <v>100938</v>
      </c>
      <c r="B11556" s="25" t="n">
        <v>58</v>
      </c>
      <c r="C11556" s="7" t="n">
        <v>255</v>
      </c>
      <c r="D11556" s="7" t="n">
        <v>0</v>
      </c>
    </row>
    <row r="11557" spans="1:9">
      <c r="A11557" t="s">
        <v>4</v>
      </c>
      <c r="B11557" s="4" t="s">
        <v>5</v>
      </c>
      <c r="C11557" s="4" t="s">
        <v>9</v>
      </c>
    </row>
    <row r="11558" spans="1:9">
      <c r="A11558" t="n">
        <v>100942</v>
      </c>
      <c r="B11558" s="26" t="n">
        <v>16</v>
      </c>
      <c r="C11558" s="7" t="n">
        <v>3000</v>
      </c>
    </row>
    <row r="11559" spans="1:9">
      <c r="A11559" t="s">
        <v>4</v>
      </c>
      <c r="B11559" s="4" t="s">
        <v>5</v>
      </c>
      <c r="C11559" s="4" t="s">
        <v>7</v>
      </c>
    </row>
    <row r="11560" spans="1:9">
      <c r="A11560" t="n">
        <v>100945</v>
      </c>
      <c r="B11560" s="54" t="n">
        <v>116</v>
      </c>
      <c r="C11560" s="7" t="n">
        <v>0</v>
      </c>
    </row>
    <row r="11561" spans="1:9">
      <c r="A11561" t="s">
        <v>4</v>
      </c>
      <c r="B11561" s="4" t="s">
        <v>5</v>
      </c>
      <c r="C11561" s="4" t="s">
        <v>7</v>
      </c>
      <c r="D11561" s="4" t="s">
        <v>9</v>
      </c>
    </row>
    <row r="11562" spans="1:9">
      <c r="A11562" t="n">
        <v>100947</v>
      </c>
      <c r="B11562" s="54" t="n">
        <v>116</v>
      </c>
      <c r="C11562" s="7" t="n">
        <v>2</v>
      </c>
      <c r="D11562" s="7" t="n">
        <v>1</v>
      </c>
    </row>
    <row r="11563" spans="1:9">
      <c r="A11563" t="s">
        <v>4</v>
      </c>
      <c r="B11563" s="4" t="s">
        <v>5</v>
      </c>
      <c r="C11563" s="4" t="s">
        <v>7</v>
      </c>
      <c r="D11563" s="4" t="s">
        <v>11</v>
      </c>
    </row>
    <row r="11564" spans="1:9">
      <c r="A11564" t="n">
        <v>100951</v>
      </c>
      <c r="B11564" s="54" t="n">
        <v>116</v>
      </c>
      <c r="C11564" s="7" t="n">
        <v>5</v>
      </c>
      <c r="D11564" s="7" t="n">
        <v>1092616192</v>
      </c>
    </row>
    <row r="11565" spans="1:9">
      <c r="A11565" t="s">
        <v>4</v>
      </c>
      <c r="B11565" s="4" t="s">
        <v>5</v>
      </c>
      <c r="C11565" s="4" t="s">
        <v>7</v>
      </c>
      <c r="D11565" s="4" t="s">
        <v>9</v>
      </c>
    </row>
    <row r="11566" spans="1:9">
      <c r="A11566" t="n">
        <v>100957</v>
      </c>
      <c r="B11566" s="54" t="n">
        <v>116</v>
      </c>
      <c r="C11566" s="7" t="n">
        <v>6</v>
      </c>
      <c r="D11566" s="7" t="n">
        <v>1</v>
      </c>
    </row>
    <row r="11567" spans="1:9">
      <c r="A11567" t="s">
        <v>4</v>
      </c>
      <c r="B11567" s="4" t="s">
        <v>5</v>
      </c>
      <c r="C11567" s="4" t="s">
        <v>7</v>
      </c>
      <c r="D11567" s="4" t="s">
        <v>9</v>
      </c>
      <c r="E11567" s="4" t="s">
        <v>10</v>
      </c>
    </row>
    <row r="11568" spans="1:9">
      <c r="A11568" t="n">
        <v>100961</v>
      </c>
      <c r="B11568" s="25" t="n">
        <v>58</v>
      </c>
      <c r="C11568" s="7" t="n">
        <v>101</v>
      </c>
      <c r="D11568" s="7" t="n">
        <v>500</v>
      </c>
      <c r="E11568" s="7" t="n">
        <v>1</v>
      </c>
    </row>
    <row r="11569" spans="1:5">
      <c r="A11569" t="s">
        <v>4</v>
      </c>
      <c r="B11569" s="4" t="s">
        <v>5</v>
      </c>
      <c r="C11569" s="4" t="s">
        <v>7</v>
      </c>
      <c r="D11569" s="4" t="s">
        <v>9</v>
      </c>
    </row>
    <row r="11570" spans="1:5">
      <c r="A11570" t="n">
        <v>100969</v>
      </c>
      <c r="B11570" s="25" t="n">
        <v>58</v>
      </c>
      <c r="C11570" s="7" t="n">
        <v>254</v>
      </c>
      <c r="D11570" s="7" t="n">
        <v>0</v>
      </c>
    </row>
    <row r="11571" spans="1:5">
      <c r="A11571" t="s">
        <v>4</v>
      </c>
      <c r="B11571" s="4" t="s">
        <v>5</v>
      </c>
      <c r="C11571" s="4" t="s">
        <v>7</v>
      </c>
      <c r="D11571" s="4" t="s">
        <v>7</v>
      </c>
      <c r="E11571" s="4" t="s">
        <v>10</v>
      </c>
      <c r="F11571" s="4" t="s">
        <v>10</v>
      </c>
      <c r="G11571" s="4" t="s">
        <v>10</v>
      </c>
      <c r="H11571" s="4" t="s">
        <v>9</v>
      </c>
    </row>
    <row r="11572" spans="1:5">
      <c r="A11572" t="n">
        <v>100973</v>
      </c>
      <c r="B11572" s="55" t="n">
        <v>45</v>
      </c>
      <c r="C11572" s="7" t="n">
        <v>2</v>
      </c>
      <c r="D11572" s="7" t="n">
        <v>3</v>
      </c>
      <c r="E11572" s="7" t="n">
        <v>16.7000007629395</v>
      </c>
      <c r="F11572" s="7" t="n">
        <v>1.01999998092651</v>
      </c>
      <c r="G11572" s="7" t="n">
        <v>35.9500007629395</v>
      </c>
      <c r="H11572" s="7" t="n">
        <v>0</v>
      </c>
    </row>
    <row r="11573" spans="1:5">
      <c r="A11573" t="s">
        <v>4</v>
      </c>
      <c r="B11573" s="4" t="s">
        <v>5</v>
      </c>
      <c r="C11573" s="4" t="s">
        <v>7</v>
      </c>
      <c r="D11573" s="4" t="s">
        <v>7</v>
      </c>
      <c r="E11573" s="4" t="s">
        <v>10</v>
      </c>
      <c r="F11573" s="4" t="s">
        <v>10</v>
      </c>
      <c r="G11573" s="4" t="s">
        <v>10</v>
      </c>
      <c r="H11573" s="4" t="s">
        <v>9</v>
      </c>
      <c r="I11573" s="4" t="s">
        <v>7</v>
      </c>
    </row>
    <row r="11574" spans="1:5">
      <c r="A11574" t="n">
        <v>100990</v>
      </c>
      <c r="B11574" s="55" t="n">
        <v>45</v>
      </c>
      <c r="C11574" s="7" t="n">
        <v>4</v>
      </c>
      <c r="D11574" s="7" t="n">
        <v>3</v>
      </c>
      <c r="E11574" s="7" t="n">
        <v>11.4899997711182</v>
      </c>
      <c r="F11574" s="7" t="n">
        <v>232.210006713867</v>
      </c>
      <c r="G11574" s="7" t="n">
        <v>0</v>
      </c>
      <c r="H11574" s="7" t="n">
        <v>0</v>
      </c>
      <c r="I11574" s="7" t="n">
        <v>1</v>
      </c>
    </row>
    <row r="11575" spans="1:5">
      <c r="A11575" t="s">
        <v>4</v>
      </c>
      <c r="B11575" s="4" t="s">
        <v>5</v>
      </c>
      <c r="C11575" s="4" t="s">
        <v>7</v>
      </c>
      <c r="D11575" s="4" t="s">
        <v>7</v>
      </c>
      <c r="E11575" s="4" t="s">
        <v>10</v>
      </c>
      <c r="F11575" s="4" t="s">
        <v>9</v>
      </c>
    </row>
    <row r="11576" spans="1:5">
      <c r="A11576" t="n">
        <v>101008</v>
      </c>
      <c r="B11576" s="55" t="n">
        <v>45</v>
      </c>
      <c r="C11576" s="7" t="n">
        <v>5</v>
      </c>
      <c r="D11576" s="7" t="n">
        <v>3</v>
      </c>
      <c r="E11576" s="7" t="n">
        <v>2.40000009536743</v>
      </c>
      <c r="F11576" s="7" t="n">
        <v>0</v>
      </c>
    </row>
    <row r="11577" spans="1:5">
      <c r="A11577" t="s">
        <v>4</v>
      </c>
      <c r="B11577" s="4" t="s">
        <v>5</v>
      </c>
      <c r="C11577" s="4" t="s">
        <v>7</v>
      </c>
      <c r="D11577" s="4" t="s">
        <v>7</v>
      </c>
      <c r="E11577" s="4" t="s">
        <v>10</v>
      </c>
      <c r="F11577" s="4" t="s">
        <v>9</v>
      </c>
    </row>
    <row r="11578" spans="1:5">
      <c r="A11578" t="n">
        <v>101017</v>
      </c>
      <c r="B11578" s="55" t="n">
        <v>45</v>
      </c>
      <c r="C11578" s="7" t="n">
        <v>5</v>
      </c>
      <c r="D11578" s="7" t="n">
        <v>3</v>
      </c>
      <c r="E11578" s="7" t="n">
        <v>2.20000004768372</v>
      </c>
      <c r="F11578" s="7" t="n">
        <v>20000</v>
      </c>
    </row>
    <row r="11579" spans="1:5">
      <c r="A11579" t="s">
        <v>4</v>
      </c>
      <c r="B11579" s="4" t="s">
        <v>5</v>
      </c>
      <c r="C11579" s="4" t="s">
        <v>7</v>
      </c>
      <c r="D11579" s="4" t="s">
        <v>7</v>
      </c>
      <c r="E11579" s="4" t="s">
        <v>10</v>
      </c>
      <c r="F11579" s="4" t="s">
        <v>9</v>
      </c>
    </row>
    <row r="11580" spans="1:5">
      <c r="A11580" t="n">
        <v>101026</v>
      </c>
      <c r="B11580" s="55" t="n">
        <v>45</v>
      </c>
      <c r="C11580" s="7" t="n">
        <v>11</v>
      </c>
      <c r="D11580" s="7" t="n">
        <v>3</v>
      </c>
      <c r="E11580" s="7" t="n">
        <v>39.4000015258789</v>
      </c>
      <c r="F11580" s="7" t="n">
        <v>0</v>
      </c>
    </row>
    <row r="11581" spans="1:5">
      <c r="A11581" t="s">
        <v>4</v>
      </c>
      <c r="B11581" s="4" t="s">
        <v>5</v>
      </c>
      <c r="C11581" s="4" t="s">
        <v>7</v>
      </c>
      <c r="D11581" s="4" t="s">
        <v>9</v>
      </c>
    </row>
    <row r="11582" spans="1:5">
      <c r="A11582" t="n">
        <v>101035</v>
      </c>
      <c r="B11582" s="25" t="n">
        <v>58</v>
      </c>
      <c r="C11582" s="7" t="n">
        <v>255</v>
      </c>
      <c r="D11582" s="7" t="n">
        <v>0</v>
      </c>
    </row>
    <row r="11583" spans="1:5">
      <c r="A11583" t="s">
        <v>4</v>
      </c>
      <c r="B11583" s="4" t="s">
        <v>5</v>
      </c>
      <c r="C11583" s="4" t="s">
        <v>7</v>
      </c>
      <c r="D11583" s="4" t="s">
        <v>9</v>
      </c>
      <c r="E11583" s="4" t="s">
        <v>12</v>
      </c>
    </row>
    <row r="11584" spans="1:5">
      <c r="A11584" t="n">
        <v>101039</v>
      </c>
      <c r="B11584" s="30" t="n">
        <v>51</v>
      </c>
      <c r="C11584" s="7" t="n">
        <v>4</v>
      </c>
      <c r="D11584" s="7" t="n">
        <v>7002</v>
      </c>
      <c r="E11584" s="7" t="s">
        <v>287</v>
      </c>
    </row>
    <row r="11585" spans="1:9">
      <c r="A11585" t="s">
        <v>4</v>
      </c>
      <c r="B11585" s="4" t="s">
        <v>5</v>
      </c>
      <c r="C11585" s="4" t="s">
        <v>9</v>
      </c>
    </row>
    <row r="11586" spans="1:9">
      <c r="A11586" t="n">
        <v>101053</v>
      </c>
      <c r="B11586" s="26" t="n">
        <v>16</v>
      </c>
      <c r="C11586" s="7" t="n">
        <v>0</v>
      </c>
    </row>
    <row r="11587" spans="1:9">
      <c r="A11587" t="s">
        <v>4</v>
      </c>
      <c r="B11587" s="4" t="s">
        <v>5</v>
      </c>
      <c r="C11587" s="4" t="s">
        <v>9</v>
      </c>
      <c r="D11587" s="4" t="s">
        <v>7</v>
      </c>
      <c r="E11587" s="4" t="s">
        <v>11</v>
      </c>
      <c r="F11587" s="4" t="s">
        <v>52</v>
      </c>
      <c r="G11587" s="4" t="s">
        <v>7</v>
      </c>
      <c r="H11587" s="4" t="s">
        <v>7</v>
      </c>
      <c r="I11587" s="4" t="s">
        <v>7</v>
      </c>
      <c r="J11587" s="4" t="s">
        <v>11</v>
      </c>
      <c r="K11587" s="4" t="s">
        <v>52</v>
      </c>
      <c r="L11587" s="4" t="s">
        <v>7</v>
      </c>
      <c r="M11587" s="4" t="s">
        <v>7</v>
      </c>
    </row>
    <row r="11588" spans="1:9">
      <c r="A11588" t="n">
        <v>101056</v>
      </c>
      <c r="B11588" s="31" t="n">
        <v>26</v>
      </c>
      <c r="C11588" s="7" t="n">
        <v>7002</v>
      </c>
      <c r="D11588" s="7" t="n">
        <v>17</v>
      </c>
      <c r="E11588" s="7" t="n">
        <v>62048</v>
      </c>
      <c r="F11588" s="7" t="s">
        <v>1078</v>
      </c>
      <c r="G11588" s="7" t="n">
        <v>2</v>
      </c>
      <c r="H11588" s="7" t="n">
        <v>3</v>
      </c>
      <c r="I11588" s="7" t="n">
        <v>17</v>
      </c>
      <c r="J11588" s="7" t="n">
        <v>62049</v>
      </c>
      <c r="K11588" s="7" t="s">
        <v>1079</v>
      </c>
      <c r="L11588" s="7" t="n">
        <v>2</v>
      </c>
      <c r="M11588" s="7" t="n">
        <v>0</v>
      </c>
    </row>
    <row r="11589" spans="1:9">
      <c r="A11589" t="s">
        <v>4</v>
      </c>
      <c r="B11589" s="4" t="s">
        <v>5</v>
      </c>
    </row>
    <row r="11590" spans="1:9">
      <c r="A11590" t="n">
        <v>101209</v>
      </c>
      <c r="B11590" s="32" t="n">
        <v>28</v>
      </c>
    </row>
    <row r="11591" spans="1:9">
      <c r="A11591" t="s">
        <v>4</v>
      </c>
      <c r="B11591" s="4" t="s">
        <v>5</v>
      </c>
      <c r="C11591" s="4" t="s">
        <v>7</v>
      </c>
      <c r="D11591" s="4" t="s">
        <v>9</v>
      </c>
      <c r="E11591" s="4" t="s">
        <v>12</v>
      </c>
    </row>
    <row r="11592" spans="1:9">
      <c r="A11592" t="n">
        <v>101210</v>
      </c>
      <c r="B11592" s="30" t="n">
        <v>51</v>
      </c>
      <c r="C11592" s="7" t="n">
        <v>4</v>
      </c>
      <c r="D11592" s="7" t="n">
        <v>0</v>
      </c>
      <c r="E11592" s="7" t="s">
        <v>287</v>
      </c>
    </row>
    <row r="11593" spans="1:9">
      <c r="A11593" t="s">
        <v>4</v>
      </c>
      <c r="B11593" s="4" t="s">
        <v>5</v>
      </c>
      <c r="C11593" s="4" t="s">
        <v>9</v>
      </c>
    </row>
    <row r="11594" spans="1:9">
      <c r="A11594" t="n">
        <v>101224</v>
      </c>
      <c r="B11594" s="26" t="n">
        <v>16</v>
      </c>
      <c r="C11594" s="7" t="n">
        <v>0</v>
      </c>
    </row>
    <row r="11595" spans="1:9">
      <c r="A11595" t="s">
        <v>4</v>
      </c>
      <c r="B11595" s="4" t="s">
        <v>5</v>
      </c>
      <c r="C11595" s="4" t="s">
        <v>9</v>
      </c>
      <c r="D11595" s="4" t="s">
        <v>7</v>
      </c>
      <c r="E11595" s="4" t="s">
        <v>11</v>
      </c>
      <c r="F11595" s="4" t="s">
        <v>52</v>
      </c>
      <c r="G11595" s="4" t="s">
        <v>7</v>
      </c>
      <c r="H11595" s="4" t="s">
        <v>7</v>
      </c>
      <c r="I11595" s="4" t="s">
        <v>7</v>
      </c>
      <c r="J11595" s="4" t="s">
        <v>11</v>
      </c>
      <c r="K11595" s="4" t="s">
        <v>52</v>
      </c>
      <c r="L11595" s="4" t="s">
        <v>7</v>
      </c>
      <c r="M11595" s="4" t="s">
        <v>7</v>
      </c>
    </row>
    <row r="11596" spans="1:9">
      <c r="A11596" t="n">
        <v>101227</v>
      </c>
      <c r="B11596" s="31" t="n">
        <v>26</v>
      </c>
      <c r="C11596" s="7" t="n">
        <v>0</v>
      </c>
      <c r="D11596" s="7" t="n">
        <v>17</v>
      </c>
      <c r="E11596" s="7" t="n">
        <v>62050</v>
      </c>
      <c r="F11596" s="7" t="s">
        <v>1080</v>
      </c>
      <c r="G11596" s="7" t="n">
        <v>2</v>
      </c>
      <c r="H11596" s="7" t="n">
        <v>3</v>
      </c>
      <c r="I11596" s="7" t="n">
        <v>17</v>
      </c>
      <c r="J11596" s="7" t="n">
        <v>62051</v>
      </c>
      <c r="K11596" s="7" t="s">
        <v>1081</v>
      </c>
      <c r="L11596" s="7" t="n">
        <v>2</v>
      </c>
      <c r="M11596" s="7" t="n">
        <v>0</v>
      </c>
    </row>
    <row r="11597" spans="1:9">
      <c r="A11597" t="s">
        <v>4</v>
      </c>
      <c r="B11597" s="4" t="s">
        <v>5</v>
      </c>
    </row>
    <row r="11598" spans="1:9">
      <c r="A11598" t="n">
        <v>101406</v>
      </c>
      <c r="B11598" s="32" t="n">
        <v>28</v>
      </c>
    </row>
    <row r="11599" spans="1:9">
      <c r="A11599" t="s">
        <v>4</v>
      </c>
      <c r="B11599" s="4" t="s">
        <v>5</v>
      </c>
      <c r="C11599" s="4" t="s">
        <v>7</v>
      </c>
      <c r="D11599" s="4" t="s">
        <v>9</v>
      </c>
      <c r="E11599" s="4" t="s">
        <v>12</v>
      </c>
    </row>
    <row r="11600" spans="1:9">
      <c r="A11600" t="n">
        <v>101407</v>
      </c>
      <c r="B11600" s="30" t="n">
        <v>51</v>
      </c>
      <c r="C11600" s="7" t="n">
        <v>4</v>
      </c>
      <c r="D11600" s="7" t="n">
        <v>7002</v>
      </c>
      <c r="E11600" s="7" t="s">
        <v>85</v>
      </c>
    </row>
    <row r="11601" spans="1:13">
      <c r="A11601" t="s">
        <v>4</v>
      </c>
      <c r="B11601" s="4" t="s">
        <v>5</v>
      </c>
      <c r="C11601" s="4" t="s">
        <v>9</v>
      </c>
    </row>
    <row r="11602" spans="1:13">
      <c r="A11602" t="n">
        <v>101421</v>
      </c>
      <c r="B11602" s="26" t="n">
        <v>16</v>
      </c>
      <c r="C11602" s="7" t="n">
        <v>0</v>
      </c>
    </row>
    <row r="11603" spans="1:13">
      <c r="A11603" t="s">
        <v>4</v>
      </c>
      <c r="B11603" s="4" t="s">
        <v>5</v>
      </c>
      <c r="C11603" s="4" t="s">
        <v>9</v>
      </c>
      <c r="D11603" s="4" t="s">
        <v>7</v>
      </c>
      <c r="E11603" s="4" t="s">
        <v>11</v>
      </c>
      <c r="F11603" s="4" t="s">
        <v>52</v>
      </c>
      <c r="G11603" s="4" t="s">
        <v>7</v>
      </c>
      <c r="H11603" s="4" t="s">
        <v>7</v>
      </c>
      <c r="I11603" s="4" t="s">
        <v>7</v>
      </c>
      <c r="J11603" s="4" t="s">
        <v>11</v>
      </c>
      <c r="K11603" s="4" t="s">
        <v>52</v>
      </c>
      <c r="L11603" s="4" t="s">
        <v>7</v>
      </c>
      <c r="M11603" s="4" t="s">
        <v>7</v>
      </c>
    </row>
    <row r="11604" spans="1:13">
      <c r="A11604" t="n">
        <v>101424</v>
      </c>
      <c r="B11604" s="31" t="n">
        <v>26</v>
      </c>
      <c r="C11604" s="7" t="n">
        <v>7002</v>
      </c>
      <c r="D11604" s="7" t="n">
        <v>17</v>
      </c>
      <c r="E11604" s="7" t="n">
        <v>62052</v>
      </c>
      <c r="F11604" s="7" t="s">
        <v>1082</v>
      </c>
      <c r="G11604" s="7" t="n">
        <v>2</v>
      </c>
      <c r="H11604" s="7" t="n">
        <v>3</v>
      </c>
      <c r="I11604" s="7" t="n">
        <v>17</v>
      </c>
      <c r="J11604" s="7" t="n">
        <v>62053</v>
      </c>
      <c r="K11604" s="7" t="s">
        <v>1083</v>
      </c>
      <c r="L11604" s="7" t="n">
        <v>2</v>
      </c>
      <c r="M11604" s="7" t="n">
        <v>0</v>
      </c>
    </row>
    <row r="11605" spans="1:13">
      <c r="A11605" t="s">
        <v>4</v>
      </c>
      <c r="B11605" s="4" t="s">
        <v>5</v>
      </c>
    </row>
    <row r="11606" spans="1:13">
      <c r="A11606" t="n">
        <v>101564</v>
      </c>
      <c r="B11606" s="32" t="n">
        <v>28</v>
      </c>
    </row>
    <row r="11607" spans="1:13">
      <c r="A11607" t="s">
        <v>4</v>
      </c>
      <c r="B11607" s="4" t="s">
        <v>5</v>
      </c>
      <c r="C11607" s="4" t="s">
        <v>7</v>
      </c>
      <c r="D11607" s="4" t="s">
        <v>9</v>
      </c>
      <c r="E11607" s="4" t="s">
        <v>10</v>
      </c>
    </row>
    <row r="11608" spans="1:13">
      <c r="A11608" t="n">
        <v>101565</v>
      </c>
      <c r="B11608" s="25" t="n">
        <v>58</v>
      </c>
      <c r="C11608" s="7" t="n">
        <v>101</v>
      </c>
      <c r="D11608" s="7" t="n">
        <v>500</v>
      </c>
      <c r="E11608" s="7" t="n">
        <v>1</v>
      </c>
    </row>
    <row r="11609" spans="1:13">
      <c r="A11609" t="s">
        <v>4</v>
      </c>
      <c r="B11609" s="4" t="s">
        <v>5</v>
      </c>
      <c r="C11609" s="4" t="s">
        <v>7</v>
      </c>
      <c r="D11609" s="4" t="s">
        <v>9</v>
      </c>
    </row>
    <row r="11610" spans="1:13">
      <c r="A11610" t="n">
        <v>101573</v>
      </c>
      <c r="B11610" s="25" t="n">
        <v>58</v>
      </c>
      <c r="C11610" s="7" t="n">
        <v>254</v>
      </c>
      <c r="D11610" s="7" t="n">
        <v>0</v>
      </c>
    </row>
    <row r="11611" spans="1:13">
      <c r="A11611" t="s">
        <v>4</v>
      </c>
      <c r="B11611" s="4" t="s">
        <v>5</v>
      </c>
      <c r="C11611" s="4" t="s">
        <v>7</v>
      </c>
      <c r="D11611" s="4" t="s">
        <v>7</v>
      </c>
      <c r="E11611" s="4" t="s">
        <v>10</v>
      </c>
      <c r="F11611" s="4" t="s">
        <v>10</v>
      </c>
      <c r="G11611" s="4" t="s">
        <v>10</v>
      </c>
      <c r="H11611" s="4" t="s">
        <v>9</v>
      </c>
    </row>
    <row r="11612" spans="1:13">
      <c r="A11612" t="n">
        <v>101577</v>
      </c>
      <c r="B11612" s="55" t="n">
        <v>45</v>
      </c>
      <c r="C11612" s="7" t="n">
        <v>2</v>
      </c>
      <c r="D11612" s="7" t="n">
        <v>3</v>
      </c>
      <c r="E11612" s="7" t="n">
        <v>16.7999992370605</v>
      </c>
      <c r="F11612" s="7" t="n">
        <v>1.07000005245209</v>
      </c>
      <c r="G11612" s="7" t="n">
        <v>36.1100006103516</v>
      </c>
      <c r="H11612" s="7" t="n">
        <v>0</v>
      </c>
    </row>
    <row r="11613" spans="1:13">
      <c r="A11613" t="s">
        <v>4</v>
      </c>
      <c r="B11613" s="4" t="s">
        <v>5</v>
      </c>
      <c r="C11613" s="4" t="s">
        <v>7</v>
      </c>
      <c r="D11613" s="4" t="s">
        <v>7</v>
      </c>
      <c r="E11613" s="4" t="s">
        <v>10</v>
      </c>
      <c r="F11613" s="4" t="s">
        <v>10</v>
      </c>
      <c r="G11613" s="4" t="s">
        <v>10</v>
      </c>
      <c r="H11613" s="4" t="s">
        <v>9</v>
      </c>
      <c r="I11613" s="4" t="s">
        <v>7</v>
      </c>
    </row>
    <row r="11614" spans="1:13">
      <c r="A11614" t="n">
        <v>101594</v>
      </c>
      <c r="B11614" s="55" t="n">
        <v>45</v>
      </c>
      <c r="C11614" s="7" t="n">
        <v>4</v>
      </c>
      <c r="D11614" s="7" t="n">
        <v>3</v>
      </c>
      <c r="E11614" s="7" t="n">
        <v>3.98000001907349</v>
      </c>
      <c r="F11614" s="7" t="n">
        <v>307.309997558594</v>
      </c>
      <c r="G11614" s="7" t="n">
        <v>0</v>
      </c>
      <c r="H11614" s="7" t="n">
        <v>0</v>
      </c>
      <c r="I11614" s="7" t="n">
        <v>1</v>
      </c>
    </row>
    <row r="11615" spans="1:13">
      <c r="A11615" t="s">
        <v>4</v>
      </c>
      <c r="B11615" s="4" t="s">
        <v>5</v>
      </c>
      <c r="C11615" s="4" t="s">
        <v>7</v>
      </c>
      <c r="D11615" s="4" t="s">
        <v>7</v>
      </c>
      <c r="E11615" s="4" t="s">
        <v>10</v>
      </c>
      <c r="F11615" s="4" t="s">
        <v>9</v>
      </c>
    </row>
    <row r="11616" spans="1:13">
      <c r="A11616" t="n">
        <v>101612</v>
      </c>
      <c r="B11616" s="55" t="n">
        <v>45</v>
      </c>
      <c r="C11616" s="7" t="n">
        <v>5</v>
      </c>
      <c r="D11616" s="7" t="n">
        <v>3</v>
      </c>
      <c r="E11616" s="7" t="n">
        <v>1.70000004768372</v>
      </c>
      <c r="F11616" s="7" t="n">
        <v>0</v>
      </c>
    </row>
    <row r="11617" spans="1:13">
      <c r="A11617" t="s">
        <v>4</v>
      </c>
      <c r="B11617" s="4" t="s">
        <v>5</v>
      </c>
      <c r="C11617" s="4" t="s">
        <v>7</v>
      </c>
      <c r="D11617" s="4" t="s">
        <v>7</v>
      </c>
      <c r="E11617" s="4" t="s">
        <v>10</v>
      </c>
      <c r="F11617" s="4" t="s">
        <v>9</v>
      </c>
    </row>
    <row r="11618" spans="1:13">
      <c r="A11618" t="n">
        <v>101621</v>
      </c>
      <c r="B11618" s="55" t="n">
        <v>45</v>
      </c>
      <c r="C11618" s="7" t="n">
        <v>11</v>
      </c>
      <c r="D11618" s="7" t="n">
        <v>3</v>
      </c>
      <c r="E11618" s="7" t="n">
        <v>39.4000015258789</v>
      </c>
      <c r="F11618" s="7" t="n">
        <v>0</v>
      </c>
    </row>
    <row r="11619" spans="1:13">
      <c r="A11619" t="s">
        <v>4</v>
      </c>
      <c r="B11619" s="4" t="s">
        <v>5</v>
      </c>
      <c r="C11619" s="4" t="s">
        <v>7</v>
      </c>
      <c r="D11619" s="4" t="s">
        <v>9</v>
      </c>
    </row>
    <row r="11620" spans="1:13">
      <c r="A11620" t="n">
        <v>101630</v>
      </c>
      <c r="B11620" s="25" t="n">
        <v>58</v>
      </c>
      <c r="C11620" s="7" t="n">
        <v>255</v>
      </c>
      <c r="D11620" s="7" t="n">
        <v>0</v>
      </c>
    </row>
    <row r="11621" spans="1:13">
      <c r="A11621" t="s">
        <v>4</v>
      </c>
      <c r="B11621" s="4" t="s">
        <v>5</v>
      </c>
      <c r="C11621" s="4" t="s">
        <v>7</v>
      </c>
      <c r="D11621" s="4" t="s">
        <v>9</v>
      </c>
      <c r="E11621" s="4" t="s">
        <v>12</v>
      </c>
    </row>
    <row r="11622" spans="1:13">
      <c r="A11622" t="n">
        <v>101634</v>
      </c>
      <c r="B11622" s="30" t="n">
        <v>51</v>
      </c>
      <c r="C11622" s="7" t="n">
        <v>4</v>
      </c>
      <c r="D11622" s="7" t="n">
        <v>0</v>
      </c>
      <c r="E11622" s="7" t="s">
        <v>1084</v>
      </c>
    </row>
    <row r="11623" spans="1:13">
      <c r="A11623" t="s">
        <v>4</v>
      </c>
      <c r="B11623" s="4" t="s">
        <v>5</v>
      </c>
      <c r="C11623" s="4" t="s">
        <v>9</v>
      </c>
    </row>
    <row r="11624" spans="1:13">
      <c r="A11624" t="n">
        <v>101648</v>
      </c>
      <c r="B11624" s="26" t="n">
        <v>16</v>
      </c>
      <c r="C11624" s="7" t="n">
        <v>0</v>
      </c>
    </row>
    <row r="11625" spans="1:13">
      <c r="A11625" t="s">
        <v>4</v>
      </c>
      <c r="B11625" s="4" t="s">
        <v>5</v>
      </c>
      <c r="C11625" s="4" t="s">
        <v>9</v>
      </c>
      <c r="D11625" s="4" t="s">
        <v>7</v>
      </c>
      <c r="E11625" s="4" t="s">
        <v>11</v>
      </c>
      <c r="F11625" s="4" t="s">
        <v>52</v>
      </c>
      <c r="G11625" s="4" t="s">
        <v>7</v>
      </c>
      <c r="H11625" s="4" t="s">
        <v>7</v>
      </c>
      <c r="I11625" s="4" t="s">
        <v>7</v>
      </c>
      <c r="J11625" s="4" t="s">
        <v>11</v>
      </c>
      <c r="K11625" s="4" t="s">
        <v>52</v>
      </c>
      <c r="L11625" s="4" t="s">
        <v>7</v>
      </c>
      <c r="M11625" s="4" t="s">
        <v>7</v>
      </c>
    </row>
    <row r="11626" spans="1:13">
      <c r="A11626" t="n">
        <v>101651</v>
      </c>
      <c r="B11626" s="31" t="n">
        <v>26</v>
      </c>
      <c r="C11626" s="7" t="n">
        <v>0</v>
      </c>
      <c r="D11626" s="7" t="n">
        <v>17</v>
      </c>
      <c r="E11626" s="7" t="n">
        <v>62054</v>
      </c>
      <c r="F11626" s="7" t="s">
        <v>1085</v>
      </c>
      <c r="G11626" s="7" t="n">
        <v>2</v>
      </c>
      <c r="H11626" s="7" t="n">
        <v>3</v>
      </c>
      <c r="I11626" s="7" t="n">
        <v>17</v>
      </c>
      <c r="J11626" s="7" t="n">
        <v>62055</v>
      </c>
      <c r="K11626" s="7" t="s">
        <v>1086</v>
      </c>
      <c r="L11626" s="7" t="n">
        <v>2</v>
      </c>
      <c r="M11626" s="7" t="n">
        <v>0</v>
      </c>
    </row>
    <row r="11627" spans="1:13">
      <c r="A11627" t="s">
        <v>4</v>
      </c>
      <c r="B11627" s="4" t="s">
        <v>5</v>
      </c>
    </row>
    <row r="11628" spans="1:13">
      <c r="A11628" t="n">
        <v>101781</v>
      </c>
      <c r="B11628" s="32" t="n">
        <v>28</v>
      </c>
    </row>
    <row r="11629" spans="1:13">
      <c r="A11629" t="s">
        <v>4</v>
      </c>
      <c r="B11629" s="4" t="s">
        <v>5</v>
      </c>
      <c r="C11629" s="4" t="s">
        <v>7</v>
      </c>
      <c r="D11629" s="4" t="s">
        <v>9</v>
      </c>
      <c r="E11629" s="4" t="s">
        <v>12</v>
      </c>
    </row>
    <row r="11630" spans="1:13">
      <c r="A11630" t="n">
        <v>101782</v>
      </c>
      <c r="B11630" s="30" t="n">
        <v>51</v>
      </c>
      <c r="C11630" s="7" t="n">
        <v>4</v>
      </c>
      <c r="D11630" s="7" t="n">
        <v>7002</v>
      </c>
      <c r="E11630" s="7" t="s">
        <v>287</v>
      </c>
    </row>
    <row r="11631" spans="1:13">
      <c r="A11631" t="s">
        <v>4</v>
      </c>
      <c r="B11631" s="4" t="s">
        <v>5</v>
      </c>
      <c r="C11631" s="4" t="s">
        <v>9</v>
      </c>
    </row>
    <row r="11632" spans="1:13">
      <c r="A11632" t="n">
        <v>101796</v>
      </c>
      <c r="B11632" s="26" t="n">
        <v>16</v>
      </c>
      <c r="C11632" s="7" t="n">
        <v>0</v>
      </c>
    </row>
    <row r="11633" spans="1:13">
      <c r="A11633" t="s">
        <v>4</v>
      </c>
      <c r="B11633" s="4" t="s">
        <v>5</v>
      </c>
      <c r="C11633" s="4" t="s">
        <v>9</v>
      </c>
      <c r="D11633" s="4" t="s">
        <v>7</v>
      </c>
      <c r="E11633" s="4" t="s">
        <v>11</v>
      </c>
      <c r="F11633" s="4" t="s">
        <v>52</v>
      </c>
      <c r="G11633" s="4" t="s">
        <v>7</v>
      </c>
      <c r="H11633" s="4" t="s">
        <v>7</v>
      </c>
      <c r="I11633" s="4" t="s">
        <v>7</v>
      </c>
      <c r="J11633" s="4" t="s">
        <v>11</v>
      </c>
      <c r="K11633" s="4" t="s">
        <v>52</v>
      </c>
      <c r="L11633" s="4" t="s">
        <v>7</v>
      </c>
      <c r="M11633" s="4" t="s">
        <v>7</v>
      </c>
    </row>
    <row r="11634" spans="1:13">
      <c r="A11634" t="n">
        <v>101799</v>
      </c>
      <c r="B11634" s="31" t="n">
        <v>26</v>
      </c>
      <c r="C11634" s="7" t="n">
        <v>7002</v>
      </c>
      <c r="D11634" s="7" t="n">
        <v>17</v>
      </c>
      <c r="E11634" s="7" t="n">
        <v>62056</v>
      </c>
      <c r="F11634" s="7" t="s">
        <v>1087</v>
      </c>
      <c r="G11634" s="7" t="n">
        <v>2</v>
      </c>
      <c r="H11634" s="7" t="n">
        <v>3</v>
      </c>
      <c r="I11634" s="7" t="n">
        <v>17</v>
      </c>
      <c r="J11634" s="7" t="n">
        <v>62057</v>
      </c>
      <c r="K11634" s="7" t="s">
        <v>1088</v>
      </c>
      <c r="L11634" s="7" t="n">
        <v>2</v>
      </c>
      <c r="M11634" s="7" t="n">
        <v>0</v>
      </c>
    </row>
    <row r="11635" spans="1:13">
      <c r="A11635" t="s">
        <v>4</v>
      </c>
      <c r="B11635" s="4" t="s">
        <v>5</v>
      </c>
    </row>
    <row r="11636" spans="1:13">
      <c r="A11636" t="n">
        <v>101938</v>
      </c>
      <c r="B11636" s="32" t="n">
        <v>28</v>
      </c>
    </row>
    <row r="11637" spans="1:13">
      <c r="A11637" t="s">
        <v>4</v>
      </c>
      <c r="B11637" s="4" t="s">
        <v>5</v>
      </c>
      <c r="C11637" s="4" t="s">
        <v>7</v>
      </c>
      <c r="D11637" s="4" t="s">
        <v>9</v>
      </c>
      <c r="E11637" s="4" t="s">
        <v>12</v>
      </c>
      <c r="F11637" s="4" t="s">
        <v>12</v>
      </c>
      <c r="G11637" s="4" t="s">
        <v>12</v>
      </c>
      <c r="H11637" s="4" t="s">
        <v>12</v>
      </c>
    </row>
    <row r="11638" spans="1:13">
      <c r="A11638" t="n">
        <v>101939</v>
      </c>
      <c r="B11638" s="30" t="n">
        <v>51</v>
      </c>
      <c r="C11638" s="7" t="n">
        <v>3</v>
      </c>
      <c r="D11638" s="7" t="n">
        <v>0</v>
      </c>
      <c r="E11638" s="7" t="s">
        <v>262</v>
      </c>
      <c r="F11638" s="7" t="s">
        <v>263</v>
      </c>
      <c r="G11638" s="7" t="s">
        <v>245</v>
      </c>
      <c r="H11638" s="7" t="s">
        <v>246</v>
      </c>
    </row>
    <row r="11639" spans="1:13">
      <c r="A11639" t="s">
        <v>4</v>
      </c>
      <c r="B11639" s="4" t="s">
        <v>5</v>
      </c>
      <c r="C11639" s="4" t="s">
        <v>9</v>
      </c>
      <c r="D11639" s="4" t="s">
        <v>7</v>
      </c>
      <c r="E11639" s="4" t="s">
        <v>10</v>
      </c>
      <c r="F11639" s="4" t="s">
        <v>9</v>
      </c>
    </row>
    <row r="11640" spans="1:13">
      <c r="A11640" t="n">
        <v>101952</v>
      </c>
      <c r="B11640" s="47" t="n">
        <v>59</v>
      </c>
      <c r="C11640" s="7" t="n">
        <v>0</v>
      </c>
      <c r="D11640" s="7" t="n">
        <v>13</v>
      </c>
      <c r="E11640" s="7" t="n">
        <v>0.150000005960464</v>
      </c>
      <c r="F11640" s="7" t="n">
        <v>0</v>
      </c>
    </row>
    <row r="11641" spans="1:13">
      <c r="A11641" t="s">
        <v>4</v>
      </c>
      <c r="B11641" s="4" t="s">
        <v>5</v>
      </c>
      <c r="C11641" s="4" t="s">
        <v>9</v>
      </c>
    </row>
    <row r="11642" spans="1:13">
      <c r="A11642" t="n">
        <v>101962</v>
      </c>
      <c r="B11642" s="26" t="n">
        <v>16</v>
      </c>
      <c r="C11642" s="7" t="n">
        <v>1000</v>
      </c>
    </row>
    <row r="11643" spans="1:13">
      <c r="A11643" t="s">
        <v>4</v>
      </c>
      <c r="B11643" s="4" t="s">
        <v>5</v>
      </c>
      <c r="C11643" s="4" t="s">
        <v>7</v>
      </c>
      <c r="D11643" s="4" t="s">
        <v>10</v>
      </c>
      <c r="E11643" s="4" t="s">
        <v>9</v>
      </c>
      <c r="F11643" s="4" t="s">
        <v>7</v>
      </c>
    </row>
    <row r="11644" spans="1:13">
      <c r="A11644" t="n">
        <v>101965</v>
      </c>
      <c r="B11644" s="13" t="n">
        <v>49</v>
      </c>
      <c r="C11644" s="7" t="n">
        <v>3</v>
      </c>
      <c r="D11644" s="7" t="n">
        <v>0.699999988079071</v>
      </c>
      <c r="E11644" s="7" t="n">
        <v>500</v>
      </c>
      <c r="F11644" s="7" t="n">
        <v>0</v>
      </c>
    </row>
    <row r="11645" spans="1:13">
      <c r="A11645" t="s">
        <v>4</v>
      </c>
      <c r="B11645" s="4" t="s">
        <v>5</v>
      </c>
      <c r="C11645" s="4" t="s">
        <v>7</v>
      </c>
      <c r="D11645" s="4" t="s">
        <v>7</v>
      </c>
      <c r="E11645" s="4" t="s">
        <v>7</v>
      </c>
      <c r="F11645" s="4" t="s">
        <v>10</v>
      </c>
      <c r="G11645" s="4" t="s">
        <v>10</v>
      </c>
      <c r="H11645" s="4" t="s">
        <v>10</v>
      </c>
      <c r="I11645" s="4" t="s">
        <v>10</v>
      </c>
      <c r="J11645" s="4" t="s">
        <v>10</v>
      </c>
    </row>
    <row r="11646" spans="1:13">
      <c r="A11646" t="n">
        <v>101974</v>
      </c>
      <c r="B11646" s="52" t="n">
        <v>76</v>
      </c>
      <c r="C11646" s="7" t="n">
        <v>2</v>
      </c>
      <c r="D11646" s="7" t="n">
        <v>3</v>
      </c>
      <c r="E11646" s="7" t="n">
        <v>0</v>
      </c>
      <c r="F11646" s="7" t="n">
        <v>1</v>
      </c>
      <c r="G11646" s="7" t="n">
        <v>1</v>
      </c>
      <c r="H11646" s="7" t="n">
        <v>1</v>
      </c>
      <c r="I11646" s="7" t="n">
        <v>1</v>
      </c>
      <c r="J11646" s="7" t="n">
        <v>1000</v>
      </c>
    </row>
    <row r="11647" spans="1:13">
      <c r="A11647" t="s">
        <v>4</v>
      </c>
      <c r="B11647" s="4" t="s">
        <v>5</v>
      </c>
      <c r="C11647" s="4" t="s">
        <v>7</v>
      </c>
      <c r="D11647" s="4" t="s">
        <v>7</v>
      </c>
    </row>
    <row r="11648" spans="1:13">
      <c r="A11648" t="n">
        <v>101998</v>
      </c>
      <c r="B11648" s="58" t="n">
        <v>77</v>
      </c>
      <c r="C11648" s="7" t="n">
        <v>2</v>
      </c>
      <c r="D11648" s="7" t="n">
        <v>3</v>
      </c>
    </row>
    <row r="11649" spans="1:13">
      <c r="A11649" t="s">
        <v>4</v>
      </c>
      <c r="B11649" s="4" t="s">
        <v>5</v>
      </c>
      <c r="C11649" s="4" t="s">
        <v>9</v>
      </c>
    </row>
    <row r="11650" spans="1:13">
      <c r="A11650" t="n">
        <v>102001</v>
      </c>
      <c r="B11650" s="26" t="n">
        <v>16</v>
      </c>
      <c r="C11650" s="7" t="n">
        <v>500</v>
      </c>
    </row>
    <row r="11651" spans="1:13">
      <c r="A11651" t="s">
        <v>4</v>
      </c>
      <c r="B11651" s="4" t="s">
        <v>5</v>
      </c>
      <c r="C11651" s="4" t="s">
        <v>7</v>
      </c>
      <c r="D11651" s="4" t="s">
        <v>9</v>
      </c>
      <c r="E11651" s="4" t="s">
        <v>9</v>
      </c>
      <c r="F11651" s="4" t="s">
        <v>7</v>
      </c>
    </row>
    <row r="11652" spans="1:13">
      <c r="A11652" t="n">
        <v>102004</v>
      </c>
      <c r="B11652" s="35" t="n">
        <v>25</v>
      </c>
      <c r="C11652" s="7" t="n">
        <v>1</v>
      </c>
      <c r="D11652" s="7" t="n">
        <v>65535</v>
      </c>
      <c r="E11652" s="7" t="n">
        <v>500</v>
      </c>
      <c r="F11652" s="7" t="n">
        <v>5</v>
      </c>
    </row>
    <row r="11653" spans="1:13">
      <c r="A11653" t="s">
        <v>4</v>
      </c>
      <c r="B11653" s="4" t="s">
        <v>5</v>
      </c>
      <c r="C11653" s="4" t="s">
        <v>12</v>
      </c>
      <c r="D11653" s="4" t="s">
        <v>9</v>
      </c>
    </row>
    <row r="11654" spans="1:13">
      <c r="A11654" t="n">
        <v>102011</v>
      </c>
      <c r="B11654" s="34" t="n">
        <v>29</v>
      </c>
      <c r="C11654" s="7" t="s">
        <v>980</v>
      </c>
      <c r="D11654" s="7" t="n">
        <v>65533</v>
      </c>
    </row>
    <row r="11655" spans="1:13">
      <c r="A11655" t="s">
        <v>4</v>
      </c>
      <c r="B11655" s="4" t="s">
        <v>5</v>
      </c>
      <c r="C11655" s="4" t="s">
        <v>7</v>
      </c>
      <c r="D11655" s="4" t="s">
        <v>9</v>
      </c>
      <c r="E11655" s="4" t="s">
        <v>12</v>
      </c>
    </row>
    <row r="11656" spans="1:13">
      <c r="A11656" t="n">
        <v>102021</v>
      </c>
      <c r="B11656" s="30" t="n">
        <v>51</v>
      </c>
      <c r="C11656" s="7" t="n">
        <v>4</v>
      </c>
      <c r="D11656" s="7" t="n">
        <v>7002</v>
      </c>
      <c r="E11656" s="7" t="s">
        <v>87</v>
      </c>
    </row>
    <row r="11657" spans="1:13">
      <c r="A11657" t="s">
        <v>4</v>
      </c>
      <c r="B11657" s="4" t="s">
        <v>5</v>
      </c>
      <c r="C11657" s="4" t="s">
        <v>9</v>
      </c>
    </row>
    <row r="11658" spans="1:13">
      <c r="A11658" t="n">
        <v>102034</v>
      </c>
      <c r="B11658" s="26" t="n">
        <v>16</v>
      </c>
      <c r="C11658" s="7" t="n">
        <v>0</v>
      </c>
    </row>
    <row r="11659" spans="1:13">
      <c r="A11659" t="s">
        <v>4</v>
      </c>
      <c r="B11659" s="4" t="s">
        <v>5</v>
      </c>
      <c r="C11659" s="4" t="s">
        <v>9</v>
      </c>
      <c r="D11659" s="4" t="s">
        <v>7</v>
      </c>
      <c r="E11659" s="4" t="s">
        <v>11</v>
      </c>
      <c r="F11659" s="4" t="s">
        <v>52</v>
      </c>
      <c r="G11659" s="4" t="s">
        <v>7</v>
      </c>
      <c r="H11659" s="4" t="s">
        <v>7</v>
      </c>
    </row>
    <row r="11660" spans="1:13">
      <c r="A11660" t="n">
        <v>102037</v>
      </c>
      <c r="B11660" s="31" t="n">
        <v>26</v>
      </c>
      <c r="C11660" s="7" t="n">
        <v>7002</v>
      </c>
      <c r="D11660" s="7" t="n">
        <v>17</v>
      </c>
      <c r="E11660" s="7" t="n">
        <v>62058</v>
      </c>
      <c r="F11660" s="7" t="s">
        <v>1089</v>
      </c>
      <c r="G11660" s="7" t="n">
        <v>2</v>
      </c>
      <c r="H11660" s="7" t="n">
        <v>0</v>
      </c>
    </row>
    <row r="11661" spans="1:13">
      <c r="A11661" t="s">
        <v>4</v>
      </c>
      <c r="B11661" s="4" t="s">
        <v>5</v>
      </c>
    </row>
    <row r="11662" spans="1:13">
      <c r="A11662" t="n">
        <v>102148</v>
      </c>
      <c r="B11662" s="32" t="n">
        <v>28</v>
      </c>
    </row>
    <row r="11663" spans="1:13">
      <c r="A11663" t="s">
        <v>4</v>
      </c>
      <c r="B11663" s="4" t="s">
        <v>5</v>
      </c>
      <c r="C11663" s="4" t="s">
        <v>12</v>
      </c>
      <c r="D11663" s="4" t="s">
        <v>9</v>
      </c>
    </row>
    <row r="11664" spans="1:13">
      <c r="A11664" t="n">
        <v>102149</v>
      </c>
      <c r="B11664" s="34" t="n">
        <v>29</v>
      </c>
      <c r="C11664" s="7" t="s">
        <v>13</v>
      </c>
      <c r="D11664" s="7" t="n">
        <v>65533</v>
      </c>
    </row>
    <row r="11665" spans="1:8">
      <c r="A11665" t="s">
        <v>4</v>
      </c>
      <c r="B11665" s="4" t="s">
        <v>5</v>
      </c>
      <c r="C11665" s="4" t="s">
        <v>7</v>
      </c>
      <c r="D11665" s="4" t="s">
        <v>9</v>
      </c>
      <c r="E11665" s="4" t="s">
        <v>9</v>
      </c>
      <c r="F11665" s="4" t="s">
        <v>7</v>
      </c>
    </row>
    <row r="11666" spans="1:8">
      <c r="A11666" t="n">
        <v>102153</v>
      </c>
      <c r="B11666" s="35" t="n">
        <v>25</v>
      </c>
      <c r="C11666" s="7" t="n">
        <v>1</v>
      </c>
      <c r="D11666" s="7" t="n">
        <v>65535</v>
      </c>
      <c r="E11666" s="7" t="n">
        <v>65535</v>
      </c>
      <c r="F11666" s="7" t="n">
        <v>0</v>
      </c>
    </row>
    <row r="11667" spans="1:8">
      <c r="A11667" t="s">
        <v>4</v>
      </c>
      <c r="B11667" s="4" t="s">
        <v>5</v>
      </c>
      <c r="C11667" s="4" t="s">
        <v>7</v>
      </c>
      <c r="D11667" s="4" t="s">
        <v>9</v>
      </c>
      <c r="E11667" s="4" t="s">
        <v>12</v>
      </c>
      <c r="F11667" s="4" t="s">
        <v>12</v>
      </c>
      <c r="G11667" s="4" t="s">
        <v>12</v>
      </c>
      <c r="H11667" s="4" t="s">
        <v>12</v>
      </c>
    </row>
    <row r="11668" spans="1:8">
      <c r="A11668" t="n">
        <v>102160</v>
      </c>
      <c r="B11668" s="30" t="n">
        <v>51</v>
      </c>
      <c r="C11668" s="7" t="n">
        <v>3</v>
      </c>
      <c r="D11668" s="7" t="n">
        <v>0</v>
      </c>
      <c r="E11668" s="7" t="s">
        <v>266</v>
      </c>
      <c r="F11668" s="7" t="s">
        <v>760</v>
      </c>
      <c r="G11668" s="7" t="s">
        <v>245</v>
      </c>
      <c r="H11668" s="7" t="s">
        <v>246</v>
      </c>
    </row>
    <row r="11669" spans="1:8">
      <c r="A11669" t="s">
        <v>4</v>
      </c>
      <c r="B11669" s="4" t="s">
        <v>5</v>
      </c>
      <c r="C11669" s="4" t="s">
        <v>7</v>
      </c>
      <c r="D11669" s="4" t="s">
        <v>10</v>
      </c>
      <c r="E11669" s="4" t="s">
        <v>9</v>
      </c>
      <c r="F11669" s="4" t="s">
        <v>7</v>
      </c>
    </row>
    <row r="11670" spans="1:8">
      <c r="A11670" t="n">
        <v>102181</v>
      </c>
      <c r="B11670" s="13" t="n">
        <v>49</v>
      </c>
      <c r="C11670" s="7" t="n">
        <v>3</v>
      </c>
      <c r="D11670" s="7" t="n">
        <v>1</v>
      </c>
      <c r="E11670" s="7" t="n">
        <v>1000</v>
      </c>
      <c r="F11670" s="7" t="n">
        <v>0</v>
      </c>
    </row>
    <row r="11671" spans="1:8">
      <c r="A11671" t="s">
        <v>4</v>
      </c>
      <c r="B11671" s="4" t="s">
        <v>5</v>
      </c>
      <c r="C11671" s="4" t="s">
        <v>7</v>
      </c>
      <c r="D11671" s="4" t="s">
        <v>7</v>
      </c>
      <c r="E11671" s="4" t="s">
        <v>7</v>
      </c>
      <c r="F11671" s="4" t="s">
        <v>10</v>
      </c>
      <c r="G11671" s="4" t="s">
        <v>10</v>
      </c>
      <c r="H11671" s="4" t="s">
        <v>10</v>
      </c>
      <c r="I11671" s="4" t="s">
        <v>10</v>
      </c>
      <c r="J11671" s="4" t="s">
        <v>10</v>
      </c>
    </row>
    <row r="11672" spans="1:8">
      <c r="A11672" t="n">
        <v>102190</v>
      </c>
      <c r="B11672" s="52" t="n">
        <v>76</v>
      </c>
      <c r="C11672" s="7" t="n">
        <v>2</v>
      </c>
      <c r="D11672" s="7" t="n">
        <v>3</v>
      </c>
      <c r="E11672" s="7" t="n">
        <v>0</v>
      </c>
      <c r="F11672" s="7" t="n">
        <v>1</v>
      </c>
      <c r="G11672" s="7" t="n">
        <v>1</v>
      </c>
      <c r="H11672" s="7" t="n">
        <v>1</v>
      </c>
      <c r="I11672" s="7" t="n">
        <v>0</v>
      </c>
      <c r="J11672" s="7" t="n">
        <v>1000</v>
      </c>
    </row>
    <row r="11673" spans="1:8">
      <c r="A11673" t="s">
        <v>4</v>
      </c>
      <c r="B11673" s="4" t="s">
        <v>5</v>
      </c>
      <c r="C11673" s="4" t="s">
        <v>7</v>
      </c>
      <c r="D11673" s="4" t="s">
        <v>7</v>
      </c>
    </row>
    <row r="11674" spans="1:8">
      <c r="A11674" t="n">
        <v>102214</v>
      </c>
      <c r="B11674" s="58" t="n">
        <v>77</v>
      </c>
      <c r="C11674" s="7" t="n">
        <v>2</v>
      </c>
      <c r="D11674" s="7" t="n">
        <v>3</v>
      </c>
    </row>
    <row r="11675" spans="1:8">
      <c r="A11675" t="s">
        <v>4</v>
      </c>
      <c r="B11675" s="4" t="s">
        <v>5</v>
      </c>
      <c r="C11675" s="4" t="s">
        <v>9</v>
      </c>
      <c r="D11675" s="4" t="s">
        <v>7</v>
      </c>
      <c r="E11675" s="4" t="s">
        <v>10</v>
      </c>
      <c r="F11675" s="4" t="s">
        <v>9</v>
      </c>
    </row>
    <row r="11676" spans="1:8">
      <c r="A11676" t="n">
        <v>102217</v>
      </c>
      <c r="B11676" s="47" t="n">
        <v>59</v>
      </c>
      <c r="C11676" s="7" t="n">
        <v>0</v>
      </c>
      <c r="D11676" s="7" t="n">
        <v>8</v>
      </c>
      <c r="E11676" s="7" t="n">
        <v>0.150000005960464</v>
      </c>
      <c r="F11676" s="7" t="n">
        <v>0</v>
      </c>
    </row>
    <row r="11677" spans="1:8">
      <c r="A11677" t="s">
        <v>4</v>
      </c>
      <c r="B11677" s="4" t="s">
        <v>5</v>
      </c>
      <c r="C11677" s="4" t="s">
        <v>9</v>
      </c>
    </row>
    <row r="11678" spans="1:8">
      <c r="A11678" t="n">
        <v>102227</v>
      </c>
      <c r="B11678" s="26" t="n">
        <v>16</v>
      </c>
      <c r="C11678" s="7" t="n">
        <v>2000</v>
      </c>
    </row>
    <row r="11679" spans="1:8">
      <c r="A11679" t="s">
        <v>4</v>
      </c>
      <c r="B11679" s="4" t="s">
        <v>5</v>
      </c>
      <c r="C11679" s="4" t="s">
        <v>9</v>
      </c>
      <c r="D11679" s="4" t="s">
        <v>7</v>
      </c>
      <c r="E11679" s="4" t="s">
        <v>10</v>
      </c>
      <c r="F11679" s="4" t="s">
        <v>9</v>
      </c>
    </row>
    <row r="11680" spans="1:8">
      <c r="A11680" t="n">
        <v>102230</v>
      </c>
      <c r="B11680" s="47" t="n">
        <v>59</v>
      </c>
      <c r="C11680" s="7" t="n">
        <v>0</v>
      </c>
      <c r="D11680" s="7" t="n">
        <v>255</v>
      </c>
      <c r="E11680" s="7" t="n">
        <v>0</v>
      </c>
      <c r="F11680" s="7" t="n">
        <v>0</v>
      </c>
    </row>
    <row r="11681" spans="1:10">
      <c r="A11681" t="s">
        <v>4</v>
      </c>
      <c r="B11681" s="4" t="s">
        <v>5</v>
      </c>
      <c r="C11681" s="4" t="s">
        <v>7</v>
      </c>
      <c r="D11681" s="4" t="s">
        <v>9</v>
      </c>
      <c r="E11681" s="4" t="s">
        <v>12</v>
      </c>
    </row>
    <row r="11682" spans="1:10">
      <c r="A11682" t="n">
        <v>102240</v>
      </c>
      <c r="B11682" s="30" t="n">
        <v>51</v>
      </c>
      <c r="C11682" s="7" t="n">
        <v>4</v>
      </c>
      <c r="D11682" s="7" t="n">
        <v>0</v>
      </c>
      <c r="E11682" s="7" t="s">
        <v>269</v>
      </c>
    </row>
    <row r="11683" spans="1:10">
      <c r="A11683" t="s">
        <v>4</v>
      </c>
      <c r="B11683" s="4" t="s">
        <v>5</v>
      </c>
      <c r="C11683" s="4" t="s">
        <v>9</v>
      </c>
    </row>
    <row r="11684" spans="1:10">
      <c r="A11684" t="n">
        <v>102253</v>
      </c>
      <c r="B11684" s="26" t="n">
        <v>16</v>
      </c>
      <c r="C11684" s="7" t="n">
        <v>0</v>
      </c>
    </row>
    <row r="11685" spans="1:10">
      <c r="A11685" t="s">
        <v>4</v>
      </c>
      <c r="B11685" s="4" t="s">
        <v>5</v>
      </c>
      <c r="C11685" s="4" t="s">
        <v>9</v>
      </c>
      <c r="D11685" s="4" t="s">
        <v>7</v>
      </c>
      <c r="E11685" s="4" t="s">
        <v>11</v>
      </c>
      <c r="F11685" s="4" t="s">
        <v>52</v>
      </c>
      <c r="G11685" s="4" t="s">
        <v>7</v>
      </c>
      <c r="H11685" s="4" t="s">
        <v>7</v>
      </c>
    </row>
    <row r="11686" spans="1:10">
      <c r="A11686" t="n">
        <v>102256</v>
      </c>
      <c r="B11686" s="31" t="n">
        <v>26</v>
      </c>
      <c r="C11686" s="7" t="n">
        <v>0</v>
      </c>
      <c r="D11686" s="7" t="n">
        <v>17</v>
      </c>
      <c r="E11686" s="7" t="n">
        <v>62059</v>
      </c>
      <c r="F11686" s="7" t="s">
        <v>1090</v>
      </c>
      <c r="G11686" s="7" t="n">
        <v>2</v>
      </c>
      <c r="H11686" s="7" t="n">
        <v>0</v>
      </c>
    </row>
    <row r="11687" spans="1:10">
      <c r="A11687" t="s">
        <v>4</v>
      </c>
      <c r="B11687" s="4" t="s">
        <v>5</v>
      </c>
    </row>
    <row r="11688" spans="1:10">
      <c r="A11688" t="n">
        <v>102310</v>
      </c>
      <c r="B11688" s="32" t="n">
        <v>28</v>
      </c>
    </row>
    <row r="11689" spans="1:10">
      <c r="A11689" t="s">
        <v>4</v>
      </c>
      <c r="B11689" s="4" t="s">
        <v>5</v>
      </c>
      <c r="C11689" s="4" t="s">
        <v>7</v>
      </c>
      <c r="D11689" s="4" t="s">
        <v>9</v>
      </c>
      <c r="E11689" s="4" t="s">
        <v>12</v>
      </c>
      <c r="F11689" s="4" t="s">
        <v>12</v>
      </c>
      <c r="G11689" s="4" t="s">
        <v>12</v>
      </c>
      <c r="H11689" s="4" t="s">
        <v>12</v>
      </c>
    </row>
    <row r="11690" spans="1:10">
      <c r="A11690" t="n">
        <v>102311</v>
      </c>
      <c r="B11690" s="30" t="n">
        <v>51</v>
      </c>
      <c r="C11690" s="7" t="n">
        <v>3</v>
      </c>
      <c r="D11690" s="7" t="n">
        <v>7002</v>
      </c>
      <c r="E11690" s="7" t="s">
        <v>262</v>
      </c>
      <c r="F11690" s="7" t="s">
        <v>263</v>
      </c>
      <c r="G11690" s="7" t="s">
        <v>245</v>
      </c>
      <c r="H11690" s="7" t="s">
        <v>246</v>
      </c>
    </row>
    <row r="11691" spans="1:10">
      <c r="A11691" t="s">
        <v>4</v>
      </c>
      <c r="B11691" s="4" t="s">
        <v>5</v>
      </c>
      <c r="C11691" s="4" t="s">
        <v>9</v>
      </c>
      <c r="D11691" s="4" t="s">
        <v>7</v>
      </c>
      <c r="E11691" s="4" t="s">
        <v>10</v>
      </c>
      <c r="F11691" s="4" t="s">
        <v>9</v>
      </c>
    </row>
    <row r="11692" spans="1:10">
      <c r="A11692" t="n">
        <v>102324</v>
      </c>
      <c r="B11692" s="47" t="n">
        <v>59</v>
      </c>
      <c r="C11692" s="7" t="n">
        <v>7002</v>
      </c>
      <c r="D11692" s="7" t="n">
        <v>13</v>
      </c>
      <c r="E11692" s="7" t="n">
        <v>0.150000005960464</v>
      </c>
      <c r="F11692" s="7" t="n">
        <v>0</v>
      </c>
    </row>
    <row r="11693" spans="1:10">
      <c r="A11693" t="s">
        <v>4</v>
      </c>
      <c r="B11693" s="4" t="s">
        <v>5</v>
      </c>
      <c r="C11693" s="4" t="s">
        <v>9</v>
      </c>
    </row>
    <row r="11694" spans="1:10">
      <c r="A11694" t="n">
        <v>102334</v>
      </c>
      <c r="B11694" s="26" t="n">
        <v>16</v>
      </c>
      <c r="C11694" s="7" t="n">
        <v>1000</v>
      </c>
    </row>
    <row r="11695" spans="1:10">
      <c r="A11695" t="s">
        <v>4</v>
      </c>
      <c r="B11695" s="4" t="s">
        <v>5</v>
      </c>
      <c r="C11695" s="4" t="s">
        <v>7</v>
      </c>
      <c r="D11695" s="4" t="s">
        <v>9</v>
      </c>
      <c r="E11695" s="4" t="s">
        <v>10</v>
      </c>
    </row>
    <row r="11696" spans="1:10">
      <c r="A11696" t="n">
        <v>102337</v>
      </c>
      <c r="B11696" s="25" t="n">
        <v>58</v>
      </c>
      <c r="C11696" s="7" t="n">
        <v>101</v>
      </c>
      <c r="D11696" s="7" t="n">
        <v>300</v>
      </c>
      <c r="E11696" s="7" t="n">
        <v>1</v>
      </c>
    </row>
    <row r="11697" spans="1:8">
      <c r="A11697" t="s">
        <v>4</v>
      </c>
      <c r="B11697" s="4" t="s">
        <v>5</v>
      </c>
      <c r="C11697" s="4" t="s">
        <v>7</v>
      </c>
      <c r="D11697" s="4" t="s">
        <v>9</v>
      </c>
    </row>
    <row r="11698" spans="1:8">
      <c r="A11698" t="n">
        <v>102345</v>
      </c>
      <c r="B11698" s="25" t="n">
        <v>58</v>
      </c>
      <c r="C11698" s="7" t="n">
        <v>254</v>
      </c>
      <c r="D11698" s="7" t="n">
        <v>0</v>
      </c>
    </row>
    <row r="11699" spans="1:8">
      <c r="A11699" t="s">
        <v>4</v>
      </c>
      <c r="B11699" s="4" t="s">
        <v>5</v>
      </c>
      <c r="C11699" s="4" t="s">
        <v>7</v>
      </c>
      <c r="D11699" s="4" t="s">
        <v>7</v>
      </c>
      <c r="E11699" s="4" t="s">
        <v>10</v>
      </c>
      <c r="F11699" s="4" t="s">
        <v>10</v>
      </c>
      <c r="G11699" s="4" t="s">
        <v>10</v>
      </c>
      <c r="H11699" s="4" t="s">
        <v>9</v>
      </c>
    </row>
    <row r="11700" spans="1:8">
      <c r="A11700" t="n">
        <v>102349</v>
      </c>
      <c r="B11700" s="55" t="n">
        <v>45</v>
      </c>
      <c r="C11700" s="7" t="n">
        <v>2</v>
      </c>
      <c r="D11700" s="7" t="n">
        <v>3</v>
      </c>
      <c r="E11700" s="7" t="n">
        <v>16.7800006866455</v>
      </c>
      <c r="F11700" s="7" t="n">
        <v>1.10000002384186</v>
      </c>
      <c r="G11700" s="7" t="n">
        <v>36.6300010681152</v>
      </c>
      <c r="H11700" s="7" t="n">
        <v>0</v>
      </c>
    </row>
    <row r="11701" spans="1:8">
      <c r="A11701" t="s">
        <v>4</v>
      </c>
      <c r="B11701" s="4" t="s">
        <v>5</v>
      </c>
      <c r="C11701" s="4" t="s">
        <v>7</v>
      </c>
      <c r="D11701" s="4" t="s">
        <v>7</v>
      </c>
      <c r="E11701" s="4" t="s">
        <v>10</v>
      </c>
      <c r="F11701" s="4" t="s">
        <v>10</v>
      </c>
      <c r="G11701" s="4" t="s">
        <v>10</v>
      </c>
      <c r="H11701" s="4" t="s">
        <v>9</v>
      </c>
      <c r="I11701" s="4" t="s">
        <v>7</v>
      </c>
    </row>
    <row r="11702" spans="1:8">
      <c r="A11702" t="n">
        <v>102366</v>
      </c>
      <c r="B11702" s="55" t="n">
        <v>45</v>
      </c>
      <c r="C11702" s="7" t="n">
        <v>4</v>
      </c>
      <c r="D11702" s="7" t="n">
        <v>3</v>
      </c>
      <c r="E11702" s="7" t="n">
        <v>356.730010986328</v>
      </c>
      <c r="F11702" s="7" t="n">
        <v>221.639999389648</v>
      </c>
      <c r="G11702" s="7" t="n">
        <v>0</v>
      </c>
      <c r="H11702" s="7" t="n">
        <v>0</v>
      </c>
      <c r="I11702" s="7" t="n">
        <v>1</v>
      </c>
    </row>
    <row r="11703" spans="1:8">
      <c r="A11703" t="s">
        <v>4</v>
      </c>
      <c r="B11703" s="4" t="s">
        <v>5</v>
      </c>
      <c r="C11703" s="4" t="s">
        <v>7</v>
      </c>
      <c r="D11703" s="4" t="s">
        <v>7</v>
      </c>
      <c r="E11703" s="4" t="s">
        <v>10</v>
      </c>
      <c r="F11703" s="4" t="s">
        <v>9</v>
      </c>
    </row>
    <row r="11704" spans="1:8">
      <c r="A11704" t="n">
        <v>102384</v>
      </c>
      <c r="B11704" s="55" t="n">
        <v>45</v>
      </c>
      <c r="C11704" s="7" t="n">
        <v>5</v>
      </c>
      <c r="D11704" s="7" t="n">
        <v>3</v>
      </c>
      <c r="E11704" s="7" t="n">
        <v>1.10000002384186</v>
      </c>
      <c r="F11704" s="7" t="n">
        <v>0</v>
      </c>
    </row>
    <row r="11705" spans="1:8">
      <c r="A11705" t="s">
        <v>4</v>
      </c>
      <c r="B11705" s="4" t="s">
        <v>5</v>
      </c>
      <c r="C11705" s="4" t="s">
        <v>7</v>
      </c>
      <c r="D11705" s="4" t="s">
        <v>7</v>
      </c>
      <c r="E11705" s="4" t="s">
        <v>10</v>
      </c>
      <c r="F11705" s="4" t="s">
        <v>9</v>
      </c>
    </row>
    <row r="11706" spans="1:8">
      <c r="A11706" t="n">
        <v>102393</v>
      </c>
      <c r="B11706" s="55" t="n">
        <v>45</v>
      </c>
      <c r="C11706" s="7" t="n">
        <v>11</v>
      </c>
      <c r="D11706" s="7" t="n">
        <v>3</v>
      </c>
      <c r="E11706" s="7" t="n">
        <v>39.4000015258789</v>
      </c>
      <c r="F11706" s="7" t="n">
        <v>0</v>
      </c>
    </row>
    <row r="11707" spans="1:8">
      <c r="A11707" t="s">
        <v>4</v>
      </c>
      <c r="B11707" s="4" t="s">
        <v>5</v>
      </c>
      <c r="C11707" s="4" t="s">
        <v>7</v>
      </c>
      <c r="D11707" s="4" t="s">
        <v>7</v>
      </c>
      <c r="E11707" s="4" t="s">
        <v>10</v>
      </c>
      <c r="F11707" s="4" t="s">
        <v>10</v>
      </c>
      <c r="G11707" s="4" t="s">
        <v>10</v>
      </c>
      <c r="H11707" s="4" t="s">
        <v>9</v>
      </c>
      <c r="I11707" s="4" t="s">
        <v>7</v>
      </c>
    </row>
    <row r="11708" spans="1:8">
      <c r="A11708" t="n">
        <v>102402</v>
      </c>
      <c r="B11708" s="55" t="n">
        <v>45</v>
      </c>
      <c r="C11708" s="7" t="n">
        <v>4</v>
      </c>
      <c r="D11708" s="7" t="n">
        <v>3</v>
      </c>
      <c r="E11708" s="7" t="n">
        <v>356.730010986328</v>
      </c>
      <c r="F11708" s="7" t="n">
        <v>160.490005493164</v>
      </c>
      <c r="G11708" s="7" t="n">
        <v>0</v>
      </c>
      <c r="H11708" s="7" t="n">
        <v>50000</v>
      </c>
      <c r="I11708" s="7" t="n">
        <v>1</v>
      </c>
    </row>
    <row r="11709" spans="1:8">
      <c r="A11709" t="s">
        <v>4</v>
      </c>
      <c r="B11709" s="4" t="s">
        <v>5</v>
      </c>
      <c r="C11709" s="4" t="s">
        <v>7</v>
      </c>
    </row>
    <row r="11710" spans="1:8">
      <c r="A11710" t="n">
        <v>102420</v>
      </c>
      <c r="B11710" s="54" t="n">
        <v>116</v>
      </c>
      <c r="C11710" s="7" t="n">
        <v>0</v>
      </c>
    </row>
    <row r="11711" spans="1:8">
      <c r="A11711" t="s">
        <v>4</v>
      </c>
      <c r="B11711" s="4" t="s">
        <v>5</v>
      </c>
      <c r="C11711" s="4" t="s">
        <v>7</v>
      </c>
      <c r="D11711" s="4" t="s">
        <v>9</v>
      </c>
    </row>
    <row r="11712" spans="1:8">
      <c r="A11712" t="n">
        <v>102422</v>
      </c>
      <c r="B11712" s="54" t="n">
        <v>116</v>
      </c>
      <c r="C11712" s="7" t="n">
        <v>2</v>
      </c>
      <c r="D11712" s="7" t="n">
        <v>1</v>
      </c>
    </row>
    <row r="11713" spans="1:9">
      <c r="A11713" t="s">
        <v>4</v>
      </c>
      <c r="B11713" s="4" t="s">
        <v>5</v>
      </c>
      <c r="C11713" s="4" t="s">
        <v>7</v>
      </c>
      <c r="D11713" s="4" t="s">
        <v>11</v>
      </c>
    </row>
    <row r="11714" spans="1:9">
      <c r="A11714" t="n">
        <v>102426</v>
      </c>
      <c r="B11714" s="54" t="n">
        <v>116</v>
      </c>
      <c r="C11714" s="7" t="n">
        <v>5</v>
      </c>
      <c r="D11714" s="7" t="n">
        <v>1084227584</v>
      </c>
    </row>
    <row r="11715" spans="1:9">
      <c r="A11715" t="s">
        <v>4</v>
      </c>
      <c r="B11715" s="4" t="s">
        <v>5</v>
      </c>
      <c r="C11715" s="4" t="s">
        <v>7</v>
      </c>
      <c r="D11715" s="4" t="s">
        <v>9</v>
      </c>
    </row>
    <row r="11716" spans="1:9">
      <c r="A11716" t="n">
        <v>102432</v>
      </c>
      <c r="B11716" s="54" t="n">
        <v>116</v>
      </c>
      <c r="C11716" s="7" t="n">
        <v>6</v>
      </c>
      <c r="D11716" s="7" t="n">
        <v>1</v>
      </c>
    </row>
    <row r="11717" spans="1:9">
      <c r="A11717" t="s">
        <v>4</v>
      </c>
      <c r="B11717" s="4" t="s">
        <v>5</v>
      </c>
      <c r="C11717" s="4" t="s">
        <v>9</v>
      </c>
      <c r="D11717" s="4" t="s">
        <v>7</v>
      </c>
      <c r="E11717" s="4" t="s">
        <v>7</v>
      </c>
      <c r="F11717" s="4" t="s">
        <v>12</v>
      </c>
    </row>
    <row r="11718" spans="1:9">
      <c r="A11718" t="n">
        <v>102436</v>
      </c>
      <c r="B11718" s="48" t="n">
        <v>47</v>
      </c>
      <c r="C11718" s="7" t="n">
        <v>7002</v>
      </c>
      <c r="D11718" s="7" t="n">
        <v>0</v>
      </c>
      <c r="E11718" s="7" t="n">
        <v>0</v>
      </c>
      <c r="F11718" s="7" t="s">
        <v>1057</v>
      </c>
    </row>
    <row r="11719" spans="1:9">
      <c r="A11719" t="s">
        <v>4</v>
      </c>
      <c r="B11719" s="4" t="s">
        <v>5</v>
      </c>
      <c r="C11719" s="4" t="s">
        <v>7</v>
      </c>
      <c r="D11719" s="4" t="s">
        <v>9</v>
      </c>
    </row>
    <row r="11720" spans="1:9">
      <c r="A11720" t="n">
        <v>102455</v>
      </c>
      <c r="B11720" s="25" t="n">
        <v>58</v>
      </c>
      <c r="C11720" s="7" t="n">
        <v>255</v>
      </c>
      <c r="D11720" s="7" t="n">
        <v>0</v>
      </c>
    </row>
    <row r="11721" spans="1:9">
      <c r="A11721" t="s">
        <v>4</v>
      </c>
      <c r="B11721" s="4" t="s">
        <v>5</v>
      </c>
      <c r="C11721" s="4" t="s">
        <v>9</v>
      </c>
    </row>
    <row r="11722" spans="1:9">
      <c r="A11722" t="n">
        <v>102459</v>
      </c>
      <c r="B11722" s="26" t="n">
        <v>16</v>
      </c>
      <c r="C11722" s="7" t="n">
        <v>500</v>
      </c>
    </row>
    <row r="11723" spans="1:9">
      <c r="A11723" t="s">
        <v>4</v>
      </c>
      <c r="B11723" s="4" t="s">
        <v>5</v>
      </c>
      <c r="C11723" s="4" t="s">
        <v>7</v>
      </c>
      <c r="D11723" s="4" t="s">
        <v>9</v>
      </c>
      <c r="E11723" s="4" t="s">
        <v>12</v>
      </c>
    </row>
    <row r="11724" spans="1:9">
      <c r="A11724" t="n">
        <v>102462</v>
      </c>
      <c r="B11724" s="30" t="n">
        <v>51</v>
      </c>
      <c r="C11724" s="7" t="n">
        <v>4</v>
      </c>
      <c r="D11724" s="7" t="n">
        <v>7002</v>
      </c>
      <c r="E11724" s="7" t="s">
        <v>269</v>
      </c>
    </row>
    <row r="11725" spans="1:9">
      <c r="A11725" t="s">
        <v>4</v>
      </c>
      <c r="B11725" s="4" t="s">
        <v>5</v>
      </c>
      <c r="C11725" s="4" t="s">
        <v>9</v>
      </c>
    </row>
    <row r="11726" spans="1:9">
      <c r="A11726" t="n">
        <v>102475</v>
      </c>
      <c r="B11726" s="26" t="n">
        <v>16</v>
      </c>
      <c r="C11726" s="7" t="n">
        <v>0</v>
      </c>
    </row>
    <row r="11727" spans="1:9">
      <c r="A11727" t="s">
        <v>4</v>
      </c>
      <c r="B11727" s="4" t="s">
        <v>5</v>
      </c>
      <c r="C11727" s="4" t="s">
        <v>9</v>
      </c>
      <c r="D11727" s="4" t="s">
        <v>7</v>
      </c>
      <c r="E11727" s="4" t="s">
        <v>11</v>
      </c>
      <c r="F11727" s="4" t="s">
        <v>52</v>
      </c>
      <c r="G11727" s="4" t="s">
        <v>7</v>
      </c>
      <c r="H11727" s="4" t="s">
        <v>7</v>
      </c>
      <c r="I11727" s="4" t="s">
        <v>7</v>
      </c>
      <c r="J11727" s="4" t="s">
        <v>11</v>
      </c>
      <c r="K11727" s="4" t="s">
        <v>52</v>
      </c>
      <c r="L11727" s="4" t="s">
        <v>7</v>
      </c>
      <c r="M11727" s="4" t="s">
        <v>7</v>
      </c>
      <c r="N11727" s="4" t="s">
        <v>7</v>
      </c>
      <c r="O11727" s="4" t="s">
        <v>11</v>
      </c>
      <c r="P11727" s="4" t="s">
        <v>52</v>
      </c>
      <c r="Q11727" s="4" t="s">
        <v>7</v>
      </c>
      <c r="R11727" s="4" t="s">
        <v>7</v>
      </c>
    </row>
    <row r="11728" spans="1:9">
      <c r="A11728" t="n">
        <v>102478</v>
      </c>
      <c r="B11728" s="31" t="n">
        <v>26</v>
      </c>
      <c r="C11728" s="7" t="n">
        <v>7002</v>
      </c>
      <c r="D11728" s="7" t="n">
        <v>17</v>
      </c>
      <c r="E11728" s="7" t="n">
        <v>62060</v>
      </c>
      <c r="F11728" s="7" t="s">
        <v>1091</v>
      </c>
      <c r="G11728" s="7" t="n">
        <v>2</v>
      </c>
      <c r="H11728" s="7" t="n">
        <v>3</v>
      </c>
      <c r="I11728" s="7" t="n">
        <v>17</v>
      </c>
      <c r="J11728" s="7" t="n">
        <v>62061</v>
      </c>
      <c r="K11728" s="7" t="s">
        <v>1092</v>
      </c>
      <c r="L11728" s="7" t="n">
        <v>2</v>
      </c>
      <c r="M11728" s="7" t="n">
        <v>3</v>
      </c>
      <c r="N11728" s="7" t="n">
        <v>17</v>
      </c>
      <c r="O11728" s="7" t="n">
        <v>62062</v>
      </c>
      <c r="P11728" s="7" t="s">
        <v>1093</v>
      </c>
      <c r="Q11728" s="7" t="n">
        <v>2</v>
      </c>
      <c r="R11728" s="7" t="n">
        <v>0</v>
      </c>
    </row>
    <row r="11729" spans="1:18">
      <c r="A11729" t="s">
        <v>4</v>
      </c>
      <c r="B11729" s="4" t="s">
        <v>5</v>
      </c>
    </row>
    <row r="11730" spans="1:18">
      <c r="A11730" t="n">
        <v>102651</v>
      </c>
      <c r="B11730" s="32" t="n">
        <v>28</v>
      </c>
    </row>
    <row r="11731" spans="1:18">
      <c r="A11731" t="s">
        <v>4</v>
      </c>
      <c r="B11731" s="4" t="s">
        <v>5</v>
      </c>
      <c r="C11731" s="4" t="s">
        <v>7</v>
      </c>
      <c r="D11731" s="4" t="s">
        <v>9</v>
      </c>
      <c r="E11731" s="4" t="s">
        <v>9</v>
      </c>
      <c r="F11731" s="4" t="s">
        <v>7</v>
      </c>
    </row>
    <row r="11732" spans="1:18">
      <c r="A11732" t="n">
        <v>102652</v>
      </c>
      <c r="B11732" s="35" t="n">
        <v>25</v>
      </c>
      <c r="C11732" s="7" t="n">
        <v>1</v>
      </c>
      <c r="D11732" s="7" t="n">
        <v>60</v>
      </c>
      <c r="E11732" s="7" t="n">
        <v>640</v>
      </c>
      <c r="F11732" s="7" t="n">
        <v>1</v>
      </c>
    </row>
    <row r="11733" spans="1:18">
      <c r="A11733" t="s">
        <v>4</v>
      </c>
      <c r="B11733" s="4" t="s">
        <v>5</v>
      </c>
      <c r="C11733" s="4" t="s">
        <v>7</v>
      </c>
      <c r="D11733" s="4" t="s">
        <v>9</v>
      </c>
      <c r="E11733" s="4" t="s">
        <v>12</v>
      </c>
    </row>
    <row r="11734" spans="1:18">
      <c r="A11734" t="n">
        <v>102659</v>
      </c>
      <c r="B11734" s="30" t="n">
        <v>51</v>
      </c>
      <c r="C11734" s="7" t="n">
        <v>4</v>
      </c>
      <c r="D11734" s="7" t="n">
        <v>0</v>
      </c>
      <c r="E11734" s="7" t="s">
        <v>287</v>
      </c>
    </row>
    <row r="11735" spans="1:18">
      <c r="A11735" t="s">
        <v>4</v>
      </c>
      <c r="B11735" s="4" t="s">
        <v>5</v>
      </c>
      <c r="C11735" s="4" t="s">
        <v>9</v>
      </c>
    </row>
    <row r="11736" spans="1:18">
      <c r="A11736" t="n">
        <v>102673</v>
      </c>
      <c r="B11736" s="26" t="n">
        <v>16</v>
      </c>
      <c r="C11736" s="7" t="n">
        <v>0</v>
      </c>
    </row>
    <row r="11737" spans="1:18">
      <c r="A11737" t="s">
        <v>4</v>
      </c>
      <c r="B11737" s="4" t="s">
        <v>5</v>
      </c>
      <c r="C11737" s="4" t="s">
        <v>9</v>
      </c>
      <c r="D11737" s="4" t="s">
        <v>7</v>
      </c>
      <c r="E11737" s="4" t="s">
        <v>11</v>
      </c>
      <c r="F11737" s="4" t="s">
        <v>52</v>
      </c>
      <c r="G11737" s="4" t="s">
        <v>7</v>
      </c>
      <c r="H11737" s="4" t="s">
        <v>7</v>
      </c>
      <c r="I11737" s="4" t="s">
        <v>52</v>
      </c>
      <c r="J11737" s="4" t="s">
        <v>7</v>
      </c>
      <c r="K11737" s="4" t="s">
        <v>7</v>
      </c>
    </row>
    <row r="11738" spans="1:18">
      <c r="A11738" t="n">
        <v>102676</v>
      </c>
      <c r="B11738" s="31" t="n">
        <v>26</v>
      </c>
      <c r="C11738" s="7" t="n">
        <v>0</v>
      </c>
      <c r="D11738" s="7" t="n">
        <v>17</v>
      </c>
      <c r="E11738" s="7" t="n">
        <v>62063</v>
      </c>
      <c r="F11738" s="7" t="s">
        <v>1094</v>
      </c>
      <c r="G11738" s="7" t="n">
        <v>2</v>
      </c>
      <c r="H11738" s="7" t="n">
        <v>3</v>
      </c>
      <c r="I11738" s="7" t="s">
        <v>1095</v>
      </c>
      <c r="J11738" s="7" t="n">
        <v>2</v>
      </c>
      <c r="K11738" s="7" t="n">
        <v>0</v>
      </c>
    </row>
    <row r="11739" spans="1:18">
      <c r="A11739" t="s">
        <v>4</v>
      </c>
      <c r="B11739" s="4" t="s">
        <v>5</v>
      </c>
    </row>
    <row r="11740" spans="1:18">
      <c r="A11740" t="n">
        <v>102717</v>
      </c>
      <c r="B11740" s="32" t="n">
        <v>28</v>
      </c>
    </row>
    <row r="11741" spans="1:18">
      <c r="A11741" t="s">
        <v>4</v>
      </c>
      <c r="B11741" s="4" t="s">
        <v>5</v>
      </c>
      <c r="C11741" s="4" t="s">
        <v>7</v>
      </c>
      <c r="D11741" s="4" t="s">
        <v>9</v>
      </c>
      <c r="E11741" s="4" t="s">
        <v>9</v>
      </c>
      <c r="F11741" s="4" t="s">
        <v>7</v>
      </c>
    </row>
    <row r="11742" spans="1:18">
      <c r="A11742" t="n">
        <v>102718</v>
      </c>
      <c r="B11742" s="35" t="n">
        <v>25</v>
      </c>
      <c r="C11742" s="7" t="n">
        <v>1</v>
      </c>
      <c r="D11742" s="7" t="n">
        <v>65535</v>
      </c>
      <c r="E11742" s="7" t="n">
        <v>65535</v>
      </c>
      <c r="F11742" s="7" t="n">
        <v>0</v>
      </c>
    </row>
    <row r="11743" spans="1:18">
      <c r="A11743" t="s">
        <v>4</v>
      </c>
      <c r="B11743" s="4" t="s">
        <v>5</v>
      </c>
      <c r="C11743" s="4" t="s">
        <v>9</v>
      </c>
      <c r="D11743" s="4" t="s">
        <v>7</v>
      </c>
      <c r="E11743" s="4" t="s">
        <v>12</v>
      </c>
      <c r="F11743" s="4" t="s">
        <v>10</v>
      </c>
      <c r="G11743" s="4" t="s">
        <v>10</v>
      </c>
      <c r="H11743" s="4" t="s">
        <v>10</v>
      </c>
    </row>
    <row r="11744" spans="1:18">
      <c r="A11744" t="n">
        <v>102725</v>
      </c>
      <c r="B11744" s="45" t="n">
        <v>48</v>
      </c>
      <c r="C11744" s="7" t="n">
        <v>7002</v>
      </c>
      <c r="D11744" s="7" t="n">
        <v>0</v>
      </c>
      <c r="E11744" s="7" t="s">
        <v>1057</v>
      </c>
      <c r="F11744" s="7" t="n">
        <v>-1</v>
      </c>
      <c r="G11744" s="7" t="n">
        <v>1</v>
      </c>
      <c r="H11744" s="7" t="n">
        <v>2.80259692864963e-45</v>
      </c>
    </row>
    <row r="11745" spans="1:11">
      <c r="A11745" t="s">
        <v>4</v>
      </c>
      <c r="B11745" s="4" t="s">
        <v>5</v>
      </c>
      <c r="C11745" s="4" t="s">
        <v>9</v>
      </c>
    </row>
    <row r="11746" spans="1:11">
      <c r="A11746" t="n">
        <v>102755</v>
      </c>
      <c r="B11746" s="26" t="n">
        <v>16</v>
      </c>
      <c r="C11746" s="7" t="n">
        <v>500</v>
      </c>
    </row>
    <row r="11747" spans="1:11">
      <c r="A11747" t="s">
        <v>4</v>
      </c>
      <c r="B11747" s="4" t="s">
        <v>5</v>
      </c>
      <c r="C11747" s="4" t="s">
        <v>7</v>
      </c>
      <c r="D11747" s="4" t="s">
        <v>9</v>
      </c>
      <c r="E11747" s="4" t="s">
        <v>12</v>
      </c>
    </row>
    <row r="11748" spans="1:11">
      <c r="A11748" t="n">
        <v>102758</v>
      </c>
      <c r="B11748" s="30" t="n">
        <v>51</v>
      </c>
      <c r="C11748" s="7" t="n">
        <v>4</v>
      </c>
      <c r="D11748" s="7" t="n">
        <v>7002</v>
      </c>
      <c r="E11748" s="7" t="s">
        <v>668</v>
      </c>
    </row>
    <row r="11749" spans="1:11">
      <c r="A11749" t="s">
        <v>4</v>
      </c>
      <c r="B11749" s="4" t="s">
        <v>5</v>
      </c>
      <c r="C11749" s="4" t="s">
        <v>9</v>
      </c>
    </row>
    <row r="11750" spans="1:11">
      <c r="A11750" t="n">
        <v>102772</v>
      </c>
      <c r="B11750" s="26" t="n">
        <v>16</v>
      </c>
      <c r="C11750" s="7" t="n">
        <v>0</v>
      </c>
    </row>
    <row r="11751" spans="1:11">
      <c r="A11751" t="s">
        <v>4</v>
      </c>
      <c r="B11751" s="4" t="s">
        <v>5</v>
      </c>
      <c r="C11751" s="4" t="s">
        <v>9</v>
      </c>
      <c r="D11751" s="4" t="s">
        <v>7</v>
      </c>
      <c r="E11751" s="4" t="s">
        <v>11</v>
      </c>
      <c r="F11751" s="4" t="s">
        <v>52</v>
      </c>
      <c r="G11751" s="4" t="s">
        <v>7</v>
      </c>
      <c r="H11751" s="4" t="s">
        <v>7</v>
      </c>
      <c r="I11751" s="4" t="s">
        <v>7</v>
      </c>
      <c r="J11751" s="4" t="s">
        <v>11</v>
      </c>
      <c r="K11751" s="4" t="s">
        <v>52</v>
      </c>
      <c r="L11751" s="4" t="s">
        <v>7</v>
      </c>
      <c r="M11751" s="4" t="s">
        <v>7</v>
      </c>
    </row>
    <row r="11752" spans="1:11">
      <c r="A11752" t="n">
        <v>102775</v>
      </c>
      <c r="B11752" s="31" t="n">
        <v>26</v>
      </c>
      <c r="C11752" s="7" t="n">
        <v>7002</v>
      </c>
      <c r="D11752" s="7" t="n">
        <v>17</v>
      </c>
      <c r="E11752" s="7" t="n">
        <v>62064</v>
      </c>
      <c r="F11752" s="7" t="s">
        <v>1096</v>
      </c>
      <c r="G11752" s="7" t="n">
        <v>2</v>
      </c>
      <c r="H11752" s="7" t="n">
        <v>3</v>
      </c>
      <c r="I11752" s="7" t="n">
        <v>17</v>
      </c>
      <c r="J11752" s="7" t="n">
        <v>62065</v>
      </c>
      <c r="K11752" s="7" t="s">
        <v>1097</v>
      </c>
      <c r="L11752" s="7" t="n">
        <v>2</v>
      </c>
      <c r="M11752" s="7" t="n">
        <v>0</v>
      </c>
    </row>
    <row r="11753" spans="1:11">
      <c r="A11753" t="s">
        <v>4</v>
      </c>
      <c r="B11753" s="4" t="s">
        <v>5</v>
      </c>
    </row>
    <row r="11754" spans="1:11">
      <c r="A11754" t="n">
        <v>102897</v>
      </c>
      <c r="B11754" s="32" t="n">
        <v>28</v>
      </c>
    </row>
    <row r="11755" spans="1:11">
      <c r="A11755" t="s">
        <v>4</v>
      </c>
      <c r="B11755" s="4" t="s">
        <v>5</v>
      </c>
      <c r="C11755" s="4" t="s">
        <v>7</v>
      </c>
      <c r="D11755" s="4" t="s">
        <v>9</v>
      </c>
      <c r="E11755" s="4" t="s">
        <v>10</v>
      </c>
    </row>
    <row r="11756" spans="1:11">
      <c r="A11756" t="n">
        <v>102898</v>
      </c>
      <c r="B11756" s="25" t="n">
        <v>58</v>
      </c>
      <c r="C11756" s="7" t="n">
        <v>101</v>
      </c>
      <c r="D11756" s="7" t="n">
        <v>500</v>
      </c>
      <c r="E11756" s="7" t="n">
        <v>1</v>
      </c>
    </row>
    <row r="11757" spans="1:11">
      <c r="A11757" t="s">
        <v>4</v>
      </c>
      <c r="B11757" s="4" t="s">
        <v>5</v>
      </c>
      <c r="C11757" s="4" t="s">
        <v>7</v>
      </c>
      <c r="D11757" s="4" t="s">
        <v>9</v>
      </c>
    </row>
    <row r="11758" spans="1:11">
      <c r="A11758" t="n">
        <v>102906</v>
      </c>
      <c r="B11758" s="25" t="n">
        <v>58</v>
      </c>
      <c r="C11758" s="7" t="n">
        <v>254</v>
      </c>
      <c r="D11758" s="7" t="n">
        <v>0</v>
      </c>
    </row>
    <row r="11759" spans="1:11">
      <c r="A11759" t="s">
        <v>4</v>
      </c>
      <c r="B11759" s="4" t="s">
        <v>5</v>
      </c>
      <c r="C11759" s="4" t="s">
        <v>7</v>
      </c>
      <c r="D11759" s="4" t="s">
        <v>7</v>
      </c>
      <c r="E11759" s="4" t="s">
        <v>10</v>
      </c>
      <c r="F11759" s="4" t="s">
        <v>10</v>
      </c>
      <c r="G11759" s="4" t="s">
        <v>10</v>
      </c>
      <c r="H11759" s="4" t="s">
        <v>9</v>
      </c>
    </row>
    <row r="11760" spans="1:11">
      <c r="A11760" t="n">
        <v>102910</v>
      </c>
      <c r="B11760" s="55" t="n">
        <v>45</v>
      </c>
      <c r="C11760" s="7" t="n">
        <v>2</v>
      </c>
      <c r="D11760" s="7" t="n">
        <v>3</v>
      </c>
      <c r="E11760" s="7" t="n">
        <v>16.6499996185303</v>
      </c>
      <c r="F11760" s="7" t="n">
        <v>1.08000004291534</v>
      </c>
      <c r="G11760" s="7" t="n">
        <v>36.0999984741211</v>
      </c>
      <c r="H11760" s="7" t="n">
        <v>0</v>
      </c>
    </row>
    <row r="11761" spans="1:13">
      <c r="A11761" t="s">
        <v>4</v>
      </c>
      <c r="B11761" s="4" t="s">
        <v>5</v>
      </c>
      <c r="C11761" s="4" t="s">
        <v>7</v>
      </c>
      <c r="D11761" s="4" t="s">
        <v>7</v>
      </c>
      <c r="E11761" s="4" t="s">
        <v>10</v>
      </c>
      <c r="F11761" s="4" t="s">
        <v>10</v>
      </c>
      <c r="G11761" s="4" t="s">
        <v>10</v>
      </c>
      <c r="H11761" s="4" t="s">
        <v>9</v>
      </c>
      <c r="I11761" s="4" t="s">
        <v>7</v>
      </c>
    </row>
    <row r="11762" spans="1:13">
      <c r="A11762" t="n">
        <v>102927</v>
      </c>
      <c r="B11762" s="55" t="n">
        <v>45</v>
      </c>
      <c r="C11762" s="7" t="n">
        <v>4</v>
      </c>
      <c r="D11762" s="7" t="n">
        <v>3</v>
      </c>
      <c r="E11762" s="7" t="n">
        <v>16.5599994659424</v>
      </c>
      <c r="F11762" s="7" t="n">
        <v>289.290008544922</v>
      </c>
      <c r="G11762" s="7" t="n">
        <v>0</v>
      </c>
      <c r="H11762" s="7" t="n">
        <v>0</v>
      </c>
      <c r="I11762" s="7" t="n">
        <v>1</v>
      </c>
    </row>
    <row r="11763" spans="1:13">
      <c r="A11763" t="s">
        <v>4</v>
      </c>
      <c r="B11763" s="4" t="s">
        <v>5</v>
      </c>
      <c r="C11763" s="4" t="s">
        <v>7</v>
      </c>
      <c r="D11763" s="4" t="s">
        <v>7</v>
      </c>
      <c r="E11763" s="4" t="s">
        <v>10</v>
      </c>
      <c r="F11763" s="4" t="s">
        <v>9</v>
      </c>
    </row>
    <row r="11764" spans="1:13">
      <c r="A11764" t="n">
        <v>102945</v>
      </c>
      <c r="B11764" s="55" t="n">
        <v>45</v>
      </c>
      <c r="C11764" s="7" t="n">
        <v>5</v>
      </c>
      <c r="D11764" s="7" t="n">
        <v>3</v>
      </c>
      <c r="E11764" s="7" t="n">
        <v>2</v>
      </c>
      <c r="F11764" s="7" t="n">
        <v>0</v>
      </c>
    </row>
    <row r="11765" spans="1:13">
      <c r="A11765" t="s">
        <v>4</v>
      </c>
      <c r="B11765" s="4" t="s">
        <v>5</v>
      </c>
      <c r="C11765" s="4" t="s">
        <v>7</v>
      </c>
      <c r="D11765" s="4" t="s">
        <v>7</v>
      </c>
      <c r="E11765" s="4" t="s">
        <v>10</v>
      </c>
      <c r="F11765" s="4" t="s">
        <v>9</v>
      </c>
    </row>
    <row r="11766" spans="1:13">
      <c r="A11766" t="n">
        <v>102954</v>
      </c>
      <c r="B11766" s="55" t="n">
        <v>45</v>
      </c>
      <c r="C11766" s="7" t="n">
        <v>11</v>
      </c>
      <c r="D11766" s="7" t="n">
        <v>3</v>
      </c>
      <c r="E11766" s="7" t="n">
        <v>39.4000015258789</v>
      </c>
      <c r="F11766" s="7" t="n">
        <v>0</v>
      </c>
    </row>
    <row r="11767" spans="1:13">
      <c r="A11767" t="s">
        <v>4</v>
      </c>
      <c r="B11767" s="4" t="s">
        <v>5</v>
      </c>
      <c r="C11767" s="4" t="s">
        <v>7</v>
      </c>
    </row>
    <row r="11768" spans="1:13">
      <c r="A11768" t="n">
        <v>102963</v>
      </c>
      <c r="B11768" s="54" t="n">
        <v>116</v>
      </c>
      <c r="C11768" s="7" t="n">
        <v>0</v>
      </c>
    </row>
    <row r="11769" spans="1:13">
      <c r="A11769" t="s">
        <v>4</v>
      </c>
      <c r="B11769" s="4" t="s">
        <v>5</v>
      </c>
      <c r="C11769" s="4" t="s">
        <v>7</v>
      </c>
      <c r="D11769" s="4" t="s">
        <v>9</v>
      </c>
    </row>
    <row r="11770" spans="1:13">
      <c r="A11770" t="n">
        <v>102965</v>
      </c>
      <c r="B11770" s="54" t="n">
        <v>116</v>
      </c>
      <c r="C11770" s="7" t="n">
        <v>2</v>
      </c>
      <c r="D11770" s="7" t="n">
        <v>1</v>
      </c>
    </row>
    <row r="11771" spans="1:13">
      <c r="A11771" t="s">
        <v>4</v>
      </c>
      <c r="B11771" s="4" t="s">
        <v>5</v>
      </c>
      <c r="C11771" s="4" t="s">
        <v>7</v>
      </c>
      <c r="D11771" s="4" t="s">
        <v>11</v>
      </c>
    </row>
    <row r="11772" spans="1:13">
      <c r="A11772" t="n">
        <v>102969</v>
      </c>
      <c r="B11772" s="54" t="n">
        <v>116</v>
      </c>
      <c r="C11772" s="7" t="n">
        <v>5</v>
      </c>
      <c r="D11772" s="7" t="n">
        <v>1097859072</v>
      </c>
    </row>
    <row r="11773" spans="1:13">
      <c r="A11773" t="s">
        <v>4</v>
      </c>
      <c r="B11773" s="4" t="s">
        <v>5</v>
      </c>
      <c r="C11773" s="4" t="s">
        <v>7</v>
      </c>
      <c r="D11773" s="4" t="s">
        <v>9</v>
      </c>
    </row>
    <row r="11774" spans="1:13">
      <c r="A11774" t="n">
        <v>102975</v>
      </c>
      <c r="B11774" s="54" t="n">
        <v>116</v>
      </c>
      <c r="C11774" s="7" t="n">
        <v>6</v>
      </c>
      <c r="D11774" s="7" t="n">
        <v>1</v>
      </c>
    </row>
    <row r="11775" spans="1:13">
      <c r="A11775" t="s">
        <v>4</v>
      </c>
      <c r="B11775" s="4" t="s">
        <v>5</v>
      </c>
      <c r="C11775" s="4" t="s">
        <v>7</v>
      </c>
      <c r="D11775" s="4" t="s">
        <v>9</v>
      </c>
    </row>
    <row r="11776" spans="1:13">
      <c r="A11776" t="n">
        <v>102979</v>
      </c>
      <c r="B11776" s="25" t="n">
        <v>58</v>
      </c>
      <c r="C11776" s="7" t="n">
        <v>255</v>
      </c>
      <c r="D11776" s="7" t="n">
        <v>0</v>
      </c>
    </row>
    <row r="11777" spans="1:9">
      <c r="A11777" t="s">
        <v>4</v>
      </c>
      <c r="B11777" s="4" t="s">
        <v>5</v>
      </c>
      <c r="C11777" s="4" t="s">
        <v>9</v>
      </c>
    </row>
    <row r="11778" spans="1:9">
      <c r="A11778" t="n">
        <v>102983</v>
      </c>
      <c r="B11778" s="26" t="n">
        <v>16</v>
      </c>
      <c r="C11778" s="7" t="n">
        <v>300</v>
      </c>
    </row>
    <row r="11779" spans="1:9">
      <c r="A11779" t="s">
        <v>4</v>
      </c>
      <c r="B11779" s="4" t="s">
        <v>5</v>
      </c>
      <c r="C11779" s="4" t="s">
        <v>7</v>
      </c>
      <c r="D11779" s="4" t="s">
        <v>9</v>
      </c>
      <c r="E11779" s="4" t="s">
        <v>12</v>
      </c>
    </row>
    <row r="11780" spans="1:9">
      <c r="A11780" t="n">
        <v>102986</v>
      </c>
      <c r="B11780" s="30" t="n">
        <v>51</v>
      </c>
      <c r="C11780" s="7" t="n">
        <v>4</v>
      </c>
      <c r="D11780" s="7" t="n">
        <v>0</v>
      </c>
      <c r="E11780" s="7" t="s">
        <v>278</v>
      </c>
    </row>
    <row r="11781" spans="1:9">
      <c r="A11781" t="s">
        <v>4</v>
      </c>
      <c r="B11781" s="4" t="s">
        <v>5</v>
      </c>
      <c r="C11781" s="4" t="s">
        <v>9</v>
      </c>
    </row>
    <row r="11782" spans="1:9">
      <c r="A11782" t="n">
        <v>103000</v>
      </c>
      <c r="B11782" s="26" t="n">
        <v>16</v>
      </c>
      <c r="C11782" s="7" t="n">
        <v>0</v>
      </c>
    </row>
    <row r="11783" spans="1:9">
      <c r="A11783" t="s">
        <v>4</v>
      </c>
      <c r="B11783" s="4" t="s">
        <v>5</v>
      </c>
      <c r="C11783" s="4" t="s">
        <v>9</v>
      </c>
      <c r="D11783" s="4" t="s">
        <v>7</v>
      </c>
      <c r="E11783" s="4" t="s">
        <v>11</v>
      </c>
      <c r="F11783" s="4" t="s">
        <v>52</v>
      </c>
      <c r="G11783" s="4" t="s">
        <v>7</v>
      </c>
      <c r="H11783" s="4" t="s">
        <v>7</v>
      </c>
      <c r="I11783" s="4" t="s">
        <v>7</v>
      </c>
      <c r="J11783" s="4" t="s">
        <v>11</v>
      </c>
      <c r="K11783" s="4" t="s">
        <v>52</v>
      </c>
      <c r="L11783" s="4" t="s">
        <v>7</v>
      </c>
      <c r="M11783" s="4" t="s">
        <v>7</v>
      </c>
    </row>
    <row r="11784" spans="1:9">
      <c r="A11784" t="n">
        <v>103003</v>
      </c>
      <c r="B11784" s="31" t="n">
        <v>26</v>
      </c>
      <c r="C11784" s="7" t="n">
        <v>0</v>
      </c>
      <c r="D11784" s="7" t="n">
        <v>17</v>
      </c>
      <c r="E11784" s="7" t="n">
        <v>62066</v>
      </c>
      <c r="F11784" s="7" t="s">
        <v>1098</v>
      </c>
      <c r="G11784" s="7" t="n">
        <v>2</v>
      </c>
      <c r="H11784" s="7" t="n">
        <v>3</v>
      </c>
      <c r="I11784" s="7" t="n">
        <v>17</v>
      </c>
      <c r="J11784" s="7" t="n">
        <v>62067</v>
      </c>
      <c r="K11784" s="7" t="s">
        <v>1099</v>
      </c>
      <c r="L11784" s="7" t="n">
        <v>2</v>
      </c>
      <c r="M11784" s="7" t="n">
        <v>0</v>
      </c>
    </row>
    <row r="11785" spans="1:9">
      <c r="A11785" t="s">
        <v>4</v>
      </c>
      <c r="B11785" s="4" t="s">
        <v>5</v>
      </c>
    </row>
    <row r="11786" spans="1:9">
      <c r="A11786" t="n">
        <v>103149</v>
      </c>
      <c r="B11786" s="32" t="n">
        <v>28</v>
      </c>
    </row>
    <row r="11787" spans="1:9">
      <c r="A11787" t="s">
        <v>4</v>
      </c>
      <c r="B11787" s="4" t="s">
        <v>5</v>
      </c>
      <c r="C11787" s="4" t="s">
        <v>7</v>
      </c>
      <c r="D11787" s="4" t="s">
        <v>9</v>
      </c>
      <c r="E11787" s="4" t="s">
        <v>12</v>
      </c>
    </row>
    <row r="11788" spans="1:9">
      <c r="A11788" t="n">
        <v>103150</v>
      </c>
      <c r="B11788" s="30" t="n">
        <v>51</v>
      </c>
      <c r="C11788" s="7" t="n">
        <v>4</v>
      </c>
      <c r="D11788" s="7" t="n">
        <v>7002</v>
      </c>
      <c r="E11788" s="7" t="s">
        <v>85</v>
      </c>
    </row>
    <row r="11789" spans="1:9">
      <c r="A11789" t="s">
        <v>4</v>
      </c>
      <c r="B11789" s="4" t="s">
        <v>5</v>
      </c>
      <c r="C11789" s="4" t="s">
        <v>9</v>
      </c>
    </row>
    <row r="11790" spans="1:9">
      <c r="A11790" t="n">
        <v>103164</v>
      </c>
      <c r="B11790" s="26" t="n">
        <v>16</v>
      </c>
      <c r="C11790" s="7" t="n">
        <v>0</v>
      </c>
    </row>
    <row r="11791" spans="1:9">
      <c r="A11791" t="s">
        <v>4</v>
      </c>
      <c r="B11791" s="4" t="s">
        <v>5</v>
      </c>
      <c r="C11791" s="4" t="s">
        <v>9</v>
      </c>
      <c r="D11791" s="4" t="s">
        <v>7</v>
      </c>
      <c r="E11791" s="4" t="s">
        <v>11</v>
      </c>
      <c r="F11791" s="4" t="s">
        <v>52</v>
      </c>
      <c r="G11791" s="4" t="s">
        <v>7</v>
      </c>
      <c r="H11791" s="4" t="s">
        <v>7</v>
      </c>
      <c r="I11791" s="4" t="s">
        <v>7</v>
      </c>
      <c r="J11791" s="4" t="s">
        <v>11</v>
      </c>
      <c r="K11791" s="4" t="s">
        <v>52</v>
      </c>
      <c r="L11791" s="4" t="s">
        <v>7</v>
      </c>
      <c r="M11791" s="4" t="s">
        <v>7</v>
      </c>
    </row>
    <row r="11792" spans="1:9">
      <c r="A11792" t="n">
        <v>103167</v>
      </c>
      <c r="B11792" s="31" t="n">
        <v>26</v>
      </c>
      <c r="C11792" s="7" t="n">
        <v>7002</v>
      </c>
      <c r="D11792" s="7" t="n">
        <v>17</v>
      </c>
      <c r="E11792" s="7" t="n">
        <v>62068</v>
      </c>
      <c r="F11792" s="7" t="s">
        <v>1100</v>
      </c>
      <c r="G11792" s="7" t="n">
        <v>2</v>
      </c>
      <c r="H11792" s="7" t="n">
        <v>3</v>
      </c>
      <c r="I11792" s="7" t="n">
        <v>17</v>
      </c>
      <c r="J11792" s="7" t="n">
        <v>62069</v>
      </c>
      <c r="K11792" s="7" t="s">
        <v>1101</v>
      </c>
      <c r="L11792" s="7" t="n">
        <v>2</v>
      </c>
      <c r="M11792" s="7" t="n">
        <v>0</v>
      </c>
    </row>
    <row r="11793" spans="1:13">
      <c r="A11793" t="s">
        <v>4</v>
      </c>
      <c r="B11793" s="4" t="s">
        <v>5</v>
      </c>
    </row>
    <row r="11794" spans="1:13">
      <c r="A11794" t="n">
        <v>103296</v>
      </c>
      <c r="B11794" s="32" t="n">
        <v>28</v>
      </c>
    </row>
    <row r="11795" spans="1:13">
      <c r="A11795" t="s">
        <v>4</v>
      </c>
      <c r="B11795" s="4" t="s">
        <v>5</v>
      </c>
      <c r="C11795" s="4" t="s">
        <v>7</v>
      </c>
      <c r="D11795" s="4" t="s">
        <v>9</v>
      </c>
      <c r="E11795" s="4" t="s">
        <v>12</v>
      </c>
    </row>
    <row r="11796" spans="1:13">
      <c r="A11796" t="n">
        <v>103297</v>
      </c>
      <c r="B11796" s="30" t="n">
        <v>51</v>
      </c>
      <c r="C11796" s="7" t="n">
        <v>4</v>
      </c>
      <c r="D11796" s="7" t="n">
        <v>0</v>
      </c>
      <c r="E11796" s="7" t="s">
        <v>742</v>
      </c>
    </row>
    <row r="11797" spans="1:13">
      <c r="A11797" t="s">
        <v>4</v>
      </c>
      <c r="B11797" s="4" t="s">
        <v>5</v>
      </c>
      <c r="C11797" s="4" t="s">
        <v>9</v>
      </c>
    </row>
    <row r="11798" spans="1:13">
      <c r="A11798" t="n">
        <v>103310</v>
      </c>
      <c r="B11798" s="26" t="n">
        <v>16</v>
      </c>
      <c r="C11798" s="7" t="n">
        <v>0</v>
      </c>
    </row>
    <row r="11799" spans="1:13">
      <c r="A11799" t="s">
        <v>4</v>
      </c>
      <c r="B11799" s="4" t="s">
        <v>5</v>
      </c>
      <c r="C11799" s="4" t="s">
        <v>9</v>
      </c>
      <c r="D11799" s="4" t="s">
        <v>7</v>
      </c>
      <c r="E11799" s="4" t="s">
        <v>11</v>
      </c>
      <c r="F11799" s="4" t="s">
        <v>52</v>
      </c>
      <c r="G11799" s="4" t="s">
        <v>7</v>
      </c>
      <c r="H11799" s="4" t="s">
        <v>7</v>
      </c>
    </row>
    <row r="11800" spans="1:13">
      <c r="A11800" t="n">
        <v>103313</v>
      </c>
      <c r="B11800" s="31" t="n">
        <v>26</v>
      </c>
      <c r="C11800" s="7" t="n">
        <v>0</v>
      </c>
      <c r="D11800" s="7" t="n">
        <v>17</v>
      </c>
      <c r="E11800" s="7" t="n">
        <v>62070</v>
      </c>
      <c r="F11800" s="7" t="s">
        <v>1102</v>
      </c>
      <c r="G11800" s="7" t="n">
        <v>2</v>
      </c>
      <c r="H11800" s="7" t="n">
        <v>0</v>
      </c>
    </row>
    <row r="11801" spans="1:13">
      <c r="A11801" t="s">
        <v>4</v>
      </c>
      <c r="B11801" s="4" t="s">
        <v>5</v>
      </c>
    </row>
    <row r="11802" spans="1:13">
      <c r="A11802" t="n">
        <v>103352</v>
      </c>
      <c r="B11802" s="32" t="n">
        <v>28</v>
      </c>
    </row>
    <row r="11803" spans="1:13">
      <c r="A11803" t="s">
        <v>4</v>
      </c>
      <c r="B11803" s="4" t="s">
        <v>5</v>
      </c>
      <c r="C11803" s="4" t="s">
        <v>7</v>
      </c>
      <c r="D11803" s="4" t="s">
        <v>9</v>
      </c>
      <c r="E11803" s="4" t="s">
        <v>10</v>
      </c>
    </row>
    <row r="11804" spans="1:13">
      <c r="A11804" t="n">
        <v>103353</v>
      </c>
      <c r="B11804" s="25" t="n">
        <v>58</v>
      </c>
      <c r="C11804" s="7" t="n">
        <v>101</v>
      </c>
      <c r="D11804" s="7" t="n">
        <v>500</v>
      </c>
      <c r="E11804" s="7" t="n">
        <v>1</v>
      </c>
    </row>
    <row r="11805" spans="1:13">
      <c r="A11805" t="s">
        <v>4</v>
      </c>
      <c r="B11805" s="4" t="s">
        <v>5</v>
      </c>
      <c r="C11805" s="4" t="s">
        <v>7</v>
      </c>
      <c r="D11805" s="4" t="s">
        <v>9</v>
      </c>
    </row>
    <row r="11806" spans="1:13">
      <c r="A11806" t="n">
        <v>103361</v>
      </c>
      <c r="B11806" s="25" t="n">
        <v>58</v>
      </c>
      <c r="C11806" s="7" t="n">
        <v>254</v>
      </c>
      <c r="D11806" s="7" t="n">
        <v>0</v>
      </c>
    </row>
    <row r="11807" spans="1:13">
      <c r="A11807" t="s">
        <v>4</v>
      </c>
      <c r="B11807" s="4" t="s">
        <v>5</v>
      </c>
      <c r="C11807" s="4" t="s">
        <v>7</v>
      </c>
      <c r="D11807" s="4" t="s">
        <v>7</v>
      </c>
      <c r="E11807" s="4" t="s">
        <v>10</v>
      </c>
      <c r="F11807" s="4" t="s">
        <v>10</v>
      </c>
      <c r="G11807" s="4" t="s">
        <v>10</v>
      </c>
      <c r="H11807" s="4" t="s">
        <v>9</v>
      </c>
    </row>
    <row r="11808" spans="1:13">
      <c r="A11808" t="n">
        <v>103365</v>
      </c>
      <c r="B11808" s="55" t="n">
        <v>45</v>
      </c>
      <c r="C11808" s="7" t="n">
        <v>2</v>
      </c>
      <c r="D11808" s="7" t="n">
        <v>3</v>
      </c>
      <c r="E11808" s="7" t="n">
        <v>16.7700004577637</v>
      </c>
      <c r="F11808" s="7" t="n">
        <v>1.08000004291534</v>
      </c>
      <c r="G11808" s="7" t="n">
        <v>36.6800003051758</v>
      </c>
      <c r="H11808" s="7" t="n">
        <v>0</v>
      </c>
    </row>
    <row r="11809" spans="1:8">
      <c r="A11809" t="s">
        <v>4</v>
      </c>
      <c r="B11809" s="4" t="s">
        <v>5</v>
      </c>
      <c r="C11809" s="4" t="s">
        <v>7</v>
      </c>
      <c r="D11809" s="4" t="s">
        <v>7</v>
      </c>
      <c r="E11809" s="4" t="s">
        <v>10</v>
      </c>
      <c r="F11809" s="4" t="s">
        <v>10</v>
      </c>
      <c r="G11809" s="4" t="s">
        <v>10</v>
      </c>
      <c r="H11809" s="4" t="s">
        <v>9</v>
      </c>
      <c r="I11809" s="4" t="s">
        <v>7</v>
      </c>
    </row>
    <row r="11810" spans="1:8">
      <c r="A11810" t="n">
        <v>103382</v>
      </c>
      <c r="B11810" s="55" t="n">
        <v>45</v>
      </c>
      <c r="C11810" s="7" t="n">
        <v>4</v>
      </c>
      <c r="D11810" s="7" t="n">
        <v>3</v>
      </c>
      <c r="E11810" s="7" t="n">
        <v>6.40999984741211</v>
      </c>
      <c r="F11810" s="7" t="n">
        <v>237.630004882813</v>
      </c>
      <c r="G11810" s="7" t="n">
        <v>0</v>
      </c>
      <c r="H11810" s="7" t="n">
        <v>0</v>
      </c>
      <c r="I11810" s="7" t="n">
        <v>1</v>
      </c>
    </row>
    <row r="11811" spans="1:8">
      <c r="A11811" t="s">
        <v>4</v>
      </c>
      <c r="B11811" s="4" t="s">
        <v>5</v>
      </c>
      <c r="C11811" s="4" t="s">
        <v>7</v>
      </c>
      <c r="D11811" s="4" t="s">
        <v>7</v>
      </c>
      <c r="E11811" s="4" t="s">
        <v>10</v>
      </c>
      <c r="F11811" s="4" t="s">
        <v>9</v>
      </c>
    </row>
    <row r="11812" spans="1:8">
      <c r="A11812" t="n">
        <v>103400</v>
      </c>
      <c r="B11812" s="55" t="n">
        <v>45</v>
      </c>
      <c r="C11812" s="7" t="n">
        <v>5</v>
      </c>
      <c r="D11812" s="7" t="n">
        <v>3</v>
      </c>
      <c r="E11812" s="7" t="n">
        <v>1.20000004768372</v>
      </c>
      <c r="F11812" s="7" t="n">
        <v>0</v>
      </c>
    </row>
    <row r="11813" spans="1:8">
      <c r="A11813" t="s">
        <v>4</v>
      </c>
      <c r="B11813" s="4" t="s">
        <v>5</v>
      </c>
      <c r="C11813" s="4" t="s">
        <v>7</v>
      </c>
      <c r="D11813" s="4" t="s">
        <v>7</v>
      </c>
      <c r="E11813" s="4" t="s">
        <v>10</v>
      </c>
      <c r="F11813" s="4" t="s">
        <v>9</v>
      </c>
    </row>
    <row r="11814" spans="1:8">
      <c r="A11814" t="n">
        <v>103409</v>
      </c>
      <c r="B11814" s="55" t="n">
        <v>45</v>
      </c>
      <c r="C11814" s="7" t="n">
        <v>11</v>
      </c>
      <c r="D11814" s="7" t="n">
        <v>3</v>
      </c>
      <c r="E11814" s="7" t="n">
        <v>39.4000015258789</v>
      </c>
      <c r="F11814" s="7" t="n">
        <v>0</v>
      </c>
    </row>
    <row r="11815" spans="1:8">
      <c r="A11815" t="s">
        <v>4</v>
      </c>
      <c r="B11815" s="4" t="s">
        <v>5</v>
      </c>
      <c r="C11815" s="4" t="s">
        <v>7</v>
      </c>
      <c r="D11815" s="4" t="s">
        <v>7</v>
      </c>
      <c r="E11815" s="4" t="s">
        <v>10</v>
      </c>
      <c r="F11815" s="4" t="s">
        <v>10</v>
      </c>
      <c r="G11815" s="4" t="s">
        <v>10</v>
      </c>
      <c r="H11815" s="4" t="s">
        <v>9</v>
      </c>
      <c r="I11815" s="4" t="s">
        <v>7</v>
      </c>
    </row>
    <row r="11816" spans="1:8">
      <c r="A11816" t="n">
        <v>103418</v>
      </c>
      <c r="B11816" s="55" t="n">
        <v>45</v>
      </c>
      <c r="C11816" s="7" t="n">
        <v>4</v>
      </c>
      <c r="D11816" s="7" t="n">
        <v>3</v>
      </c>
      <c r="E11816" s="7" t="n">
        <v>6.40999984741211</v>
      </c>
      <c r="F11816" s="7" t="n">
        <v>219.720001220703</v>
      </c>
      <c r="G11816" s="7" t="n">
        <v>0</v>
      </c>
      <c r="H11816" s="7" t="n">
        <v>20000</v>
      </c>
      <c r="I11816" s="7" t="n">
        <v>1</v>
      </c>
    </row>
    <row r="11817" spans="1:8">
      <c r="A11817" t="s">
        <v>4</v>
      </c>
      <c r="B11817" s="4" t="s">
        <v>5</v>
      </c>
      <c r="C11817" s="4" t="s">
        <v>7</v>
      </c>
      <c r="D11817" s="4" t="s">
        <v>7</v>
      </c>
      <c r="E11817" s="4" t="s">
        <v>10</v>
      </c>
      <c r="F11817" s="4" t="s">
        <v>9</v>
      </c>
    </row>
    <row r="11818" spans="1:8">
      <c r="A11818" t="n">
        <v>103436</v>
      </c>
      <c r="B11818" s="55" t="n">
        <v>45</v>
      </c>
      <c r="C11818" s="7" t="n">
        <v>5</v>
      </c>
      <c r="D11818" s="7" t="n">
        <v>3</v>
      </c>
      <c r="E11818" s="7" t="n">
        <v>1.10000002384186</v>
      </c>
      <c r="F11818" s="7" t="n">
        <v>20000</v>
      </c>
    </row>
    <row r="11819" spans="1:8">
      <c r="A11819" t="s">
        <v>4</v>
      </c>
      <c r="B11819" s="4" t="s">
        <v>5</v>
      </c>
      <c r="C11819" s="4" t="s">
        <v>7</v>
      </c>
      <c r="D11819" s="4" t="s">
        <v>9</v>
      </c>
      <c r="E11819" s="4" t="s">
        <v>12</v>
      </c>
      <c r="F11819" s="4" t="s">
        <v>12</v>
      </c>
      <c r="G11819" s="4" t="s">
        <v>12</v>
      </c>
      <c r="H11819" s="4" t="s">
        <v>12</v>
      </c>
    </row>
    <row r="11820" spans="1:8">
      <c r="A11820" t="n">
        <v>103445</v>
      </c>
      <c r="B11820" s="30" t="n">
        <v>51</v>
      </c>
      <c r="C11820" s="7" t="n">
        <v>3</v>
      </c>
      <c r="D11820" s="7" t="n">
        <v>7002</v>
      </c>
      <c r="E11820" s="7" t="s">
        <v>266</v>
      </c>
      <c r="F11820" s="7" t="s">
        <v>246</v>
      </c>
      <c r="G11820" s="7" t="s">
        <v>245</v>
      </c>
      <c r="H11820" s="7" t="s">
        <v>246</v>
      </c>
    </row>
    <row r="11821" spans="1:8">
      <c r="A11821" t="s">
        <v>4</v>
      </c>
      <c r="B11821" s="4" t="s">
        <v>5</v>
      </c>
      <c r="C11821" s="4" t="s">
        <v>9</v>
      </c>
      <c r="D11821" s="4" t="s">
        <v>7</v>
      </c>
      <c r="E11821" s="4" t="s">
        <v>7</v>
      </c>
      <c r="F11821" s="4" t="s">
        <v>12</v>
      </c>
    </row>
    <row r="11822" spans="1:8">
      <c r="A11822" t="n">
        <v>103458</v>
      </c>
      <c r="B11822" s="48" t="n">
        <v>47</v>
      </c>
      <c r="C11822" s="7" t="n">
        <v>7002</v>
      </c>
      <c r="D11822" s="7" t="n">
        <v>0</v>
      </c>
      <c r="E11822" s="7" t="n">
        <v>0</v>
      </c>
      <c r="F11822" s="7" t="s">
        <v>1056</v>
      </c>
    </row>
    <row r="11823" spans="1:8">
      <c r="A11823" t="s">
        <v>4</v>
      </c>
      <c r="B11823" s="4" t="s">
        <v>5</v>
      </c>
      <c r="C11823" s="4" t="s">
        <v>7</v>
      </c>
      <c r="D11823" s="4" t="s">
        <v>9</v>
      </c>
    </row>
    <row r="11824" spans="1:8">
      <c r="A11824" t="n">
        <v>103480</v>
      </c>
      <c r="B11824" s="25" t="n">
        <v>58</v>
      </c>
      <c r="C11824" s="7" t="n">
        <v>255</v>
      </c>
      <c r="D11824" s="7" t="n">
        <v>0</v>
      </c>
    </row>
    <row r="11825" spans="1:9">
      <c r="A11825" t="s">
        <v>4</v>
      </c>
      <c r="B11825" s="4" t="s">
        <v>5</v>
      </c>
      <c r="C11825" s="4" t="s">
        <v>9</v>
      </c>
    </row>
    <row r="11826" spans="1:9">
      <c r="A11826" t="n">
        <v>103484</v>
      </c>
      <c r="B11826" s="26" t="n">
        <v>16</v>
      </c>
      <c r="C11826" s="7" t="n">
        <v>500</v>
      </c>
    </row>
    <row r="11827" spans="1:9">
      <c r="A11827" t="s">
        <v>4</v>
      </c>
      <c r="B11827" s="4" t="s">
        <v>5</v>
      </c>
      <c r="C11827" s="4" t="s">
        <v>7</v>
      </c>
      <c r="D11827" s="4" t="s">
        <v>9</v>
      </c>
      <c r="E11827" s="4" t="s">
        <v>12</v>
      </c>
    </row>
    <row r="11828" spans="1:9">
      <c r="A11828" t="n">
        <v>103487</v>
      </c>
      <c r="B11828" s="30" t="n">
        <v>51</v>
      </c>
      <c r="C11828" s="7" t="n">
        <v>4</v>
      </c>
      <c r="D11828" s="7" t="n">
        <v>7002</v>
      </c>
      <c r="E11828" s="7" t="s">
        <v>287</v>
      </c>
    </row>
    <row r="11829" spans="1:9">
      <c r="A11829" t="s">
        <v>4</v>
      </c>
      <c r="B11829" s="4" t="s">
        <v>5</v>
      </c>
      <c r="C11829" s="4" t="s">
        <v>9</v>
      </c>
    </row>
    <row r="11830" spans="1:9">
      <c r="A11830" t="n">
        <v>103501</v>
      </c>
      <c r="B11830" s="26" t="n">
        <v>16</v>
      </c>
      <c r="C11830" s="7" t="n">
        <v>0</v>
      </c>
    </row>
    <row r="11831" spans="1:9">
      <c r="A11831" t="s">
        <v>4</v>
      </c>
      <c r="B11831" s="4" t="s">
        <v>5</v>
      </c>
      <c r="C11831" s="4" t="s">
        <v>9</v>
      </c>
      <c r="D11831" s="4" t="s">
        <v>7</v>
      </c>
      <c r="E11831" s="4" t="s">
        <v>11</v>
      </c>
      <c r="F11831" s="4" t="s">
        <v>52</v>
      </c>
      <c r="G11831" s="4" t="s">
        <v>7</v>
      </c>
      <c r="H11831" s="4" t="s">
        <v>7</v>
      </c>
      <c r="I11831" s="4" t="s">
        <v>7</v>
      </c>
      <c r="J11831" s="4" t="s">
        <v>11</v>
      </c>
      <c r="K11831" s="4" t="s">
        <v>52</v>
      </c>
      <c r="L11831" s="4" t="s">
        <v>7</v>
      </c>
      <c r="M11831" s="4" t="s">
        <v>7</v>
      </c>
    </row>
    <row r="11832" spans="1:9">
      <c r="A11832" t="n">
        <v>103504</v>
      </c>
      <c r="B11832" s="31" t="n">
        <v>26</v>
      </c>
      <c r="C11832" s="7" t="n">
        <v>7002</v>
      </c>
      <c r="D11832" s="7" t="n">
        <v>17</v>
      </c>
      <c r="E11832" s="7" t="n">
        <v>62071</v>
      </c>
      <c r="F11832" s="7" t="s">
        <v>1103</v>
      </c>
      <c r="G11832" s="7" t="n">
        <v>2</v>
      </c>
      <c r="H11832" s="7" t="n">
        <v>3</v>
      </c>
      <c r="I11832" s="7" t="n">
        <v>17</v>
      </c>
      <c r="J11832" s="7" t="n">
        <v>62072</v>
      </c>
      <c r="K11832" s="7" t="s">
        <v>1104</v>
      </c>
      <c r="L11832" s="7" t="n">
        <v>2</v>
      </c>
      <c r="M11832" s="7" t="n">
        <v>0</v>
      </c>
    </row>
    <row r="11833" spans="1:9">
      <c r="A11833" t="s">
        <v>4</v>
      </c>
      <c r="B11833" s="4" t="s">
        <v>5</v>
      </c>
    </row>
    <row r="11834" spans="1:9">
      <c r="A11834" t="n">
        <v>103634</v>
      </c>
      <c r="B11834" s="32" t="n">
        <v>28</v>
      </c>
    </row>
    <row r="11835" spans="1:9">
      <c r="A11835" t="s">
        <v>4</v>
      </c>
      <c r="B11835" s="4" t="s">
        <v>5</v>
      </c>
      <c r="C11835" s="4" t="s">
        <v>7</v>
      </c>
      <c r="D11835" s="4" t="s">
        <v>9</v>
      </c>
      <c r="E11835" s="4" t="s">
        <v>9</v>
      </c>
      <c r="F11835" s="4" t="s">
        <v>7</v>
      </c>
    </row>
    <row r="11836" spans="1:9">
      <c r="A11836" t="n">
        <v>103635</v>
      </c>
      <c r="B11836" s="35" t="n">
        <v>25</v>
      </c>
      <c r="C11836" s="7" t="n">
        <v>1</v>
      </c>
      <c r="D11836" s="7" t="n">
        <v>60</v>
      </c>
      <c r="E11836" s="7" t="n">
        <v>640</v>
      </c>
      <c r="F11836" s="7" t="n">
        <v>1</v>
      </c>
    </row>
    <row r="11837" spans="1:9">
      <c r="A11837" t="s">
        <v>4</v>
      </c>
      <c r="B11837" s="4" t="s">
        <v>5</v>
      </c>
      <c r="C11837" s="4" t="s">
        <v>7</v>
      </c>
      <c r="D11837" s="4" t="s">
        <v>9</v>
      </c>
      <c r="E11837" s="4" t="s">
        <v>12</v>
      </c>
    </row>
    <row r="11838" spans="1:9">
      <c r="A11838" t="n">
        <v>103642</v>
      </c>
      <c r="B11838" s="30" t="n">
        <v>51</v>
      </c>
      <c r="C11838" s="7" t="n">
        <v>4</v>
      </c>
      <c r="D11838" s="7" t="n">
        <v>0</v>
      </c>
      <c r="E11838" s="7" t="s">
        <v>269</v>
      </c>
    </row>
    <row r="11839" spans="1:9">
      <c r="A11839" t="s">
        <v>4</v>
      </c>
      <c r="B11839" s="4" t="s">
        <v>5</v>
      </c>
      <c r="C11839" s="4" t="s">
        <v>9</v>
      </c>
    </row>
    <row r="11840" spans="1:9">
      <c r="A11840" t="n">
        <v>103655</v>
      </c>
      <c r="B11840" s="26" t="n">
        <v>16</v>
      </c>
      <c r="C11840" s="7" t="n">
        <v>0</v>
      </c>
    </row>
    <row r="11841" spans="1:13">
      <c r="A11841" t="s">
        <v>4</v>
      </c>
      <c r="B11841" s="4" t="s">
        <v>5</v>
      </c>
      <c r="C11841" s="4" t="s">
        <v>9</v>
      </c>
      <c r="D11841" s="4" t="s">
        <v>7</v>
      </c>
      <c r="E11841" s="4" t="s">
        <v>11</v>
      </c>
      <c r="F11841" s="4" t="s">
        <v>52</v>
      </c>
      <c r="G11841" s="4" t="s">
        <v>7</v>
      </c>
      <c r="H11841" s="4" t="s">
        <v>7</v>
      </c>
      <c r="I11841" s="4" t="s">
        <v>52</v>
      </c>
      <c r="J11841" s="4" t="s">
        <v>7</v>
      </c>
      <c r="K11841" s="4" t="s">
        <v>7</v>
      </c>
    </row>
    <row r="11842" spans="1:13">
      <c r="A11842" t="n">
        <v>103658</v>
      </c>
      <c r="B11842" s="31" t="n">
        <v>26</v>
      </c>
      <c r="C11842" s="7" t="n">
        <v>0</v>
      </c>
      <c r="D11842" s="7" t="n">
        <v>17</v>
      </c>
      <c r="E11842" s="7" t="n">
        <v>62073</v>
      </c>
      <c r="F11842" s="7" t="s">
        <v>1105</v>
      </c>
      <c r="G11842" s="7" t="n">
        <v>2</v>
      </c>
      <c r="H11842" s="7" t="n">
        <v>3</v>
      </c>
      <c r="I11842" s="7" t="s">
        <v>1106</v>
      </c>
      <c r="J11842" s="7" t="n">
        <v>2</v>
      </c>
      <c r="K11842" s="7" t="n">
        <v>0</v>
      </c>
    </row>
    <row r="11843" spans="1:13">
      <c r="A11843" t="s">
        <v>4</v>
      </c>
      <c r="B11843" s="4" t="s">
        <v>5</v>
      </c>
    </row>
    <row r="11844" spans="1:13">
      <c r="A11844" t="n">
        <v>103699</v>
      </c>
      <c r="B11844" s="32" t="n">
        <v>28</v>
      </c>
    </row>
    <row r="11845" spans="1:13">
      <c r="A11845" t="s">
        <v>4</v>
      </c>
      <c r="B11845" s="4" t="s">
        <v>5</v>
      </c>
      <c r="C11845" s="4" t="s">
        <v>7</v>
      </c>
      <c r="D11845" s="4" t="s">
        <v>9</v>
      </c>
      <c r="E11845" s="4" t="s">
        <v>9</v>
      </c>
      <c r="F11845" s="4" t="s">
        <v>7</v>
      </c>
    </row>
    <row r="11846" spans="1:13">
      <c r="A11846" t="n">
        <v>103700</v>
      </c>
      <c r="B11846" s="35" t="n">
        <v>25</v>
      </c>
      <c r="C11846" s="7" t="n">
        <v>1</v>
      </c>
      <c r="D11846" s="7" t="n">
        <v>65535</v>
      </c>
      <c r="E11846" s="7" t="n">
        <v>65535</v>
      </c>
      <c r="F11846" s="7" t="n">
        <v>0</v>
      </c>
    </row>
    <row r="11847" spans="1:13">
      <c r="A11847" t="s">
        <v>4</v>
      </c>
      <c r="B11847" s="4" t="s">
        <v>5</v>
      </c>
      <c r="C11847" s="4" t="s">
        <v>7</v>
      </c>
      <c r="D11847" s="4" t="s">
        <v>9</v>
      </c>
      <c r="E11847" s="4" t="s">
        <v>12</v>
      </c>
    </row>
    <row r="11848" spans="1:13">
      <c r="A11848" t="n">
        <v>103707</v>
      </c>
      <c r="B11848" s="30" t="n">
        <v>51</v>
      </c>
      <c r="C11848" s="7" t="n">
        <v>4</v>
      </c>
      <c r="D11848" s="7" t="n">
        <v>7002</v>
      </c>
      <c r="E11848" s="7" t="s">
        <v>159</v>
      </c>
    </row>
    <row r="11849" spans="1:13">
      <c r="A11849" t="s">
        <v>4</v>
      </c>
      <c r="B11849" s="4" t="s">
        <v>5</v>
      </c>
      <c r="C11849" s="4" t="s">
        <v>9</v>
      </c>
    </row>
    <row r="11850" spans="1:13">
      <c r="A11850" t="n">
        <v>103721</v>
      </c>
      <c r="B11850" s="26" t="n">
        <v>16</v>
      </c>
      <c r="C11850" s="7" t="n">
        <v>0</v>
      </c>
    </row>
    <row r="11851" spans="1:13">
      <c r="A11851" t="s">
        <v>4</v>
      </c>
      <c r="B11851" s="4" t="s">
        <v>5</v>
      </c>
      <c r="C11851" s="4" t="s">
        <v>9</v>
      </c>
      <c r="D11851" s="4" t="s">
        <v>7</v>
      </c>
      <c r="E11851" s="4" t="s">
        <v>11</v>
      </c>
      <c r="F11851" s="4" t="s">
        <v>52</v>
      </c>
      <c r="G11851" s="4" t="s">
        <v>7</v>
      </c>
      <c r="H11851" s="4" t="s">
        <v>7</v>
      </c>
      <c r="I11851" s="4" t="s">
        <v>7</v>
      </c>
      <c r="J11851" s="4" t="s">
        <v>11</v>
      </c>
      <c r="K11851" s="4" t="s">
        <v>52</v>
      </c>
      <c r="L11851" s="4" t="s">
        <v>7</v>
      </c>
      <c r="M11851" s="4" t="s">
        <v>7</v>
      </c>
    </row>
    <row r="11852" spans="1:13">
      <c r="A11852" t="n">
        <v>103724</v>
      </c>
      <c r="B11852" s="31" t="n">
        <v>26</v>
      </c>
      <c r="C11852" s="7" t="n">
        <v>7002</v>
      </c>
      <c r="D11852" s="7" t="n">
        <v>17</v>
      </c>
      <c r="E11852" s="7" t="n">
        <v>62074</v>
      </c>
      <c r="F11852" s="7" t="s">
        <v>1107</v>
      </c>
      <c r="G11852" s="7" t="n">
        <v>2</v>
      </c>
      <c r="H11852" s="7" t="n">
        <v>3</v>
      </c>
      <c r="I11852" s="7" t="n">
        <v>17</v>
      </c>
      <c r="J11852" s="7" t="n">
        <v>62075</v>
      </c>
      <c r="K11852" s="7" t="s">
        <v>1108</v>
      </c>
      <c r="L11852" s="7" t="n">
        <v>2</v>
      </c>
      <c r="M11852" s="7" t="n">
        <v>0</v>
      </c>
    </row>
    <row r="11853" spans="1:13">
      <c r="A11853" t="s">
        <v>4</v>
      </c>
      <c r="B11853" s="4" t="s">
        <v>5</v>
      </c>
    </row>
    <row r="11854" spans="1:13">
      <c r="A11854" t="n">
        <v>103925</v>
      </c>
      <c r="B11854" s="32" t="n">
        <v>28</v>
      </c>
    </row>
    <row r="11855" spans="1:13">
      <c r="A11855" t="s">
        <v>4</v>
      </c>
      <c r="B11855" s="4" t="s">
        <v>5</v>
      </c>
      <c r="C11855" s="4" t="s">
        <v>7</v>
      </c>
      <c r="D11855" s="4" t="s">
        <v>9</v>
      </c>
      <c r="E11855" s="4" t="s">
        <v>10</v>
      </c>
    </row>
    <row r="11856" spans="1:13">
      <c r="A11856" t="n">
        <v>103926</v>
      </c>
      <c r="B11856" s="25" t="n">
        <v>58</v>
      </c>
      <c r="C11856" s="7" t="n">
        <v>101</v>
      </c>
      <c r="D11856" s="7" t="n">
        <v>500</v>
      </c>
      <c r="E11856" s="7" t="n">
        <v>1</v>
      </c>
    </row>
    <row r="11857" spans="1:13">
      <c r="A11857" t="s">
        <v>4</v>
      </c>
      <c r="B11857" s="4" t="s">
        <v>5</v>
      </c>
      <c r="C11857" s="4" t="s">
        <v>7</v>
      </c>
      <c r="D11857" s="4" t="s">
        <v>9</v>
      </c>
    </row>
    <row r="11858" spans="1:13">
      <c r="A11858" t="n">
        <v>103934</v>
      </c>
      <c r="B11858" s="25" t="n">
        <v>58</v>
      </c>
      <c r="C11858" s="7" t="n">
        <v>254</v>
      </c>
      <c r="D11858" s="7" t="n">
        <v>0</v>
      </c>
    </row>
    <row r="11859" spans="1:13">
      <c r="A11859" t="s">
        <v>4</v>
      </c>
      <c r="B11859" s="4" t="s">
        <v>5</v>
      </c>
      <c r="C11859" s="4" t="s">
        <v>7</v>
      </c>
      <c r="D11859" s="4" t="s">
        <v>7</v>
      </c>
      <c r="E11859" s="4" t="s">
        <v>10</v>
      </c>
      <c r="F11859" s="4" t="s">
        <v>10</v>
      </c>
      <c r="G11859" s="4" t="s">
        <v>10</v>
      </c>
      <c r="H11859" s="4" t="s">
        <v>9</v>
      </c>
    </row>
    <row r="11860" spans="1:13">
      <c r="A11860" t="n">
        <v>103938</v>
      </c>
      <c r="B11860" s="55" t="n">
        <v>45</v>
      </c>
      <c r="C11860" s="7" t="n">
        <v>2</v>
      </c>
      <c r="D11860" s="7" t="n">
        <v>3</v>
      </c>
      <c r="E11860" s="7" t="n">
        <v>16.7600002288818</v>
      </c>
      <c r="F11860" s="7" t="n">
        <v>1.1599999666214</v>
      </c>
      <c r="G11860" s="7" t="n">
        <v>36.0299987792969</v>
      </c>
      <c r="H11860" s="7" t="n">
        <v>0</v>
      </c>
    </row>
    <row r="11861" spans="1:13">
      <c r="A11861" t="s">
        <v>4</v>
      </c>
      <c r="B11861" s="4" t="s">
        <v>5</v>
      </c>
      <c r="C11861" s="4" t="s">
        <v>7</v>
      </c>
      <c r="D11861" s="4" t="s">
        <v>7</v>
      </c>
      <c r="E11861" s="4" t="s">
        <v>10</v>
      </c>
      <c r="F11861" s="4" t="s">
        <v>10</v>
      </c>
      <c r="G11861" s="4" t="s">
        <v>10</v>
      </c>
      <c r="H11861" s="4" t="s">
        <v>9</v>
      </c>
      <c r="I11861" s="4" t="s">
        <v>7</v>
      </c>
    </row>
    <row r="11862" spans="1:13">
      <c r="A11862" t="n">
        <v>103955</v>
      </c>
      <c r="B11862" s="55" t="n">
        <v>45</v>
      </c>
      <c r="C11862" s="7" t="n">
        <v>4</v>
      </c>
      <c r="D11862" s="7" t="n">
        <v>3</v>
      </c>
      <c r="E11862" s="7" t="n">
        <v>14.9499998092651</v>
      </c>
      <c r="F11862" s="7" t="n">
        <v>292.820007324219</v>
      </c>
      <c r="G11862" s="7" t="n">
        <v>0</v>
      </c>
      <c r="H11862" s="7" t="n">
        <v>0</v>
      </c>
      <c r="I11862" s="7" t="n">
        <v>1</v>
      </c>
    </row>
    <row r="11863" spans="1:13">
      <c r="A11863" t="s">
        <v>4</v>
      </c>
      <c r="B11863" s="4" t="s">
        <v>5</v>
      </c>
      <c r="C11863" s="4" t="s">
        <v>7</v>
      </c>
      <c r="D11863" s="4" t="s">
        <v>7</v>
      </c>
      <c r="E11863" s="4" t="s">
        <v>10</v>
      </c>
      <c r="F11863" s="4" t="s">
        <v>9</v>
      </c>
    </row>
    <row r="11864" spans="1:13">
      <c r="A11864" t="n">
        <v>103973</v>
      </c>
      <c r="B11864" s="55" t="n">
        <v>45</v>
      </c>
      <c r="C11864" s="7" t="n">
        <v>5</v>
      </c>
      <c r="D11864" s="7" t="n">
        <v>3</v>
      </c>
      <c r="E11864" s="7" t="n">
        <v>2.09999990463257</v>
      </c>
      <c r="F11864" s="7" t="n">
        <v>0</v>
      </c>
    </row>
    <row r="11865" spans="1:13">
      <c r="A11865" t="s">
        <v>4</v>
      </c>
      <c r="B11865" s="4" t="s">
        <v>5</v>
      </c>
      <c r="C11865" s="4" t="s">
        <v>7</v>
      </c>
      <c r="D11865" s="4" t="s">
        <v>7</v>
      </c>
      <c r="E11865" s="4" t="s">
        <v>10</v>
      </c>
      <c r="F11865" s="4" t="s">
        <v>9</v>
      </c>
    </row>
    <row r="11866" spans="1:13">
      <c r="A11866" t="n">
        <v>103982</v>
      </c>
      <c r="B11866" s="55" t="n">
        <v>45</v>
      </c>
      <c r="C11866" s="7" t="n">
        <v>11</v>
      </c>
      <c r="D11866" s="7" t="n">
        <v>3</v>
      </c>
      <c r="E11866" s="7" t="n">
        <v>39.4000015258789</v>
      </c>
      <c r="F11866" s="7" t="n">
        <v>0</v>
      </c>
    </row>
    <row r="11867" spans="1:13">
      <c r="A11867" t="s">
        <v>4</v>
      </c>
      <c r="B11867" s="4" t="s">
        <v>5</v>
      </c>
      <c r="C11867" s="4" t="s">
        <v>7</v>
      </c>
      <c r="D11867" s="4" t="s">
        <v>12</v>
      </c>
      <c r="E11867" s="4" t="s">
        <v>10</v>
      </c>
      <c r="F11867" s="4" t="s">
        <v>10</v>
      </c>
      <c r="G11867" s="4" t="s">
        <v>10</v>
      </c>
    </row>
    <row r="11868" spans="1:13">
      <c r="A11868" t="n">
        <v>103991</v>
      </c>
      <c r="B11868" s="16" t="n">
        <v>94</v>
      </c>
      <c r="C11868" s="7" t="n">
        <v>2</v>
      </c>
      <c r="D11868" s="7" t="s">
        <v>1109</v>
      </c>
      <c r="E11868" s="7" t="n">
        <v>16.75</v>
      </c>
      <c r="F11868" s="7" t="n">
        <v>0</v>
      </c>
      <c r="G11868" s="7" t="n">
        <v>34.8549995422363</v>
      </c>
    </row>
    <row r="11869" spans="1:13">
      <c r="A11869" t="s">
        <v>4</v>
      </c>
      <c r="B11869" s="4" t="s">
        <v>5</v>
      </c>
      <c r="C11869" s="4" t="s">
        <v>9</v>
      </c>
      <c r="D11869" s="4" t="s">
        <v>10</v>
      </c>
      <c r="E11869" s="4" t="s">
        <v>10</v>
      </c>
      <c r="F11869" s="4" t="s">
        <v>10</v>
      </c>
      <c r="G11869" s="4" t="s">
        <v>10</v>
      </c>
    </row>
    <row r="11870" spans="1:13">
      <c r="A11870" t="n">
        <v>104013</v>
      </c>
      <c r="B11870" s="42" t="n">
        <v>46</v>
      </c>
      <c r="C11870" s="7" t="n">
        <v>0</v>
      </c>
      <c r="D11870" s="7" t="n">
        <v>16.7800006866455</v>
      </c>
      <c r="E11870" s="7" t="n">
        <v>0</v>
      </c>
      <c r="F11870" s="7" t="n">
        <v>34.8600006103516</v>
      </c>
      <c r="G11870" s="7" t="n">
        <v>0</v>
      </c>
    </row>
    <row r="11871" spans="1:13">
      <c r="A11871" t="s">
        <v>4</v>
      </c>
      <c r="B11871" s="4" t="s">
        <v>5</v>
      </c>
      <c r="C11871" s="4" t="s">
        <v>7</v>
      </c>
      <c r="D11871" s="4" t="s">
        <v>9</v>
      </c>
    </row>
    <row r="11872" spans="1:13">
      <c r="A11872" t="n">
        <v>104032</v>
      </c>
      <c r="B11872" s="25" t="n">
        <v>58</v>
      </c>
      <c r="C11872" s="7" t="n">
        <v>255</v>
      </c>
      <c r="D11872" s="7" t="n">
        <v>0</v>
      </c>
    </row>
    <row r="11873" spans="1:9">
      <c r="A11873" t="s">
        <v>4</v>
      </c>
      <c r="B11873" s="4" t="s">
        <v>5</v>
      </c>
      <c r="C11873" s="4" t="s">
        <v>7</v>
      </c>
      <c r="D11873" s="4" t="s">
        <v>9</v>
      </c>
      <c r="E11873" s="4" t="s">
        <v>12</v>
      </c>
    </row>
    <row r="11874" spans="1:9">
      <c r="A11874" t="n">
        <v>104036</v>
      </c>
      <c r="B11874" s="30" t="n">
        <v>51</v>
      </c>
      <c r="C11874" s="7" t="n">
        <v>4</v>
      </c>
      <c r="D11874" s="7" t="n">
        <v>0</v>
      </c>
      <c r="E11874" s="7" t="s">
        <v>278</v>
      </c>
    </row>
    <row r="11875" spans="1:9">
      <c r="A11875" t="s">
        <v>4</v>
      </c>
      <c r="B11875" s="4" t="s">
        <v>5</v>
      </c>
      <c r="C11875" s="4" t="s">
        <v>9</v>
      </c>
    </row>
    <row r="11876" spans="1:9">
      <c r="A11876" t="n">
        <v>104050</v>
      </c>
      <c r="B11876" s="26" t="n">
        <v>16</v>
      </c>
      <c r="C11876" s="7" t="n">
        <v>0</v>
      </c>
    </row>
    <row r="11877" spans="1:9">
      <c r="A11877" t="s">
        <v>4</v>
      </c>
      <c r="B11877" s="4" t="s">
        <v>5</v>
      </c>
      <c r="C11877" s="4" t="s">
        <v>9</v>
      </c>
      <c r="D11877" s="4" t="s">
        <v>7</v>
      </c>
      <c r="E11877" s="4" t="s">
        <v>11</v>
      </c>
      <c r="F11877" s="4" t="s">
        <v>52</v>
      </c>
      <c r="G11877" s="4" t="s">
        <v>7</v>
      </c>
      <c r="H11877" s="4" t="s">
        <v>7</v>
      </c>
    </row>
    <row r="11878" spans="1:9">
      <c r="A11878" t="n">
        <v>104053</v>
      </c>
      <c r="B11878" s="31" t="n">
        <v>26</v>
      </c>
      <c r="C11878" s="7" t="n">
        <v>0</v>
      </c>
      <c r="D11878" s="7" t="n">
        <v>17</v>
      </c>
      <c r="E11878" s="7" t="n">
        <v>62076</v>
      </c>
      <c r="F11878" s="7" t="s">
        <v>1110</v>
      </c>
      <c r="G11878" s="7" t="n">
        <v>2</v>
      </c>
      <c r="H11878" s="7" t="n">
        <v>0</v>
      </c>
    </row>
    <row r="11879" spans="1:9">
      <c r="A11879" t="s">
        <v>4</v>
      </c>
      <c r="B11879" s="4" t="s">
        <v>5</v>
      </c>
    </row>
    <row r="11880" spans="1:9">
      <c r="A11880" t="n">
        <v>104093</v>
      </c>
      <c r="B11880" s="32" t="n">
        <v>28</v>
      </c>
    </row>
    <row r="11881" spans="1:9">
      <c r="A11881" t="s">
        <v>4</v>
      </c>
      <c r="B11881" s="4" t="s">
        <v>5</v>
      </c>
      <c r="C11881" s="4" t="s">
        <v>9</v>
      </c>
      <c r="D11881" s="4" t="s">
        <v>7</v>
      </c>
      <c r="E11881" s="4" t="s">
        <v>7</v>
      </c>
      <c r="F11881" s="4" t="s">
        <v>12</v>
      </c>
    </row>
    <row r="11882" spans="1:9">
      <c r="A11882" t="n">
        <v>104094</v>
      </c>
      <c r="B11882" s="48" t="n">
        <v>47</v>
      </c>
      <c r="C11882" s="7" t="n">
        <v>0</v>
      </c>
      <c r="D11882" s="7" t="n">
        <v>0</v>
      </c>
      <c r="E11882" s="7" t="n">
        <v>0</v>
      </c>
      <c r="F11882" s="7" t="s">
        <v>205</v>
      </c>
    </row>
    <row r="11883" spans="1:9">
      <c r="A11883" t="s">
        <v>4</v>
      </c>
      <c r="B11883" s="4" t="s">
        <v>5</v>
      </c>
      <c r="C11883" s="4" t="s">
        <v>9</v>
      </c>
    </row>
    <row r="11884" spans="1:9">
      <c r="A11884" t="n">
        <v>104111</v>
      </c>
      <c r="B11884" s="26" t="n">
        <v>16</v>
      </c>
      <c r="C11884" s="7" t="n">
        <v>300</v>
      </c>
    </row>
    <row r="11885" spans="1:9">
      <c r="A11885" t="s">
        <v>4</v>
      </c>
      <c r="B11885" s="4" t="s">
        <v>5</v>
      </c>
      <c r="C11885" s="4" t="s">
        <v>7</v>
      </c>
      <c r="D11885" s="4" t="s">
        <v>9</v>
      </c>
      <c r="E11885" s="4" t="s">
        <v>10</v>
      </c>
      <c r="F11885" s="4" t="s">
        <v>9</v>
      </c>
      <c r="G11885" s="4" t="s">
        <v>11</v>
      </c>
      <c r="H11885" s="4" t="s">
        <v>11</v>
      </c>
      <c r="I11885" s="4" t="s">
        <v>9</v>
      </c>
      <c r="J11885" s="4" t="s">
        <v>9</v>
      </c>
      <c r="K11885" s="4" t="s">
        <v>11</v>
      </c>
      <c r="L11885" s="4" t="s">
        <v>11</v>
      </c>
      <c r="M11885" s="4" t="s">
        <v>11</v>
      </c>
      <c r="N11885" s="4" t="s">
        <v>11</v>
      </c>
      <c r="O11885" s="4" t="s">
        <v>12</v>
      </c>
    </row>
    <row r="11886" spans="1:9">
      <c r="A11886" t="n">
        <v>104114</v>
      </c>
      <c r="B11886" s="9" t="n">
        <v>50</v>
      </c>
      <c r="C11886" s="7" t="n">
        <v>0</v>
      </c>
      <c r="D11886" s="7" t="n">
        <v>2000</v>
      </c>
      <c r="E11886" s="7" t="n">
        <v>0.200000002980232</v>
      </c>
      <c r="F11886" s="7" t="n">
        <v>0</v>
      </c>
      <c r="G11886" s="7" t="n">
        <v>0</v>
      </c>
      <c r="H11886" s="7" t="n">
        <v>0</v>
      </c>
      <c r="I11886" s="7" t="n">
        <v>0</v>
      </c>
      <c r="J11886" s="7" t="n">
        <v>65533</v>
      </c>
      <c r="K11886" s="7" t="n">
        <v>0</v>
      </c>
      <c r="L11886" s="7" t="n">
        <v>0</v>
      </c>
      <c r="M11886" s="7" t="n">
        <v>0</v>
      </c>
      <c r="N11886" s="7" t="n">
        <v>0</v>
      </c>
      <c r="O11886" s="7" t="s">
        <v>13</v>
      </c>
    </row>
    <row r="11887" spans="1:9">
      <c r="A11887" t="s">
        <v>4</v>
      </c>
      <c r="B11887" s="4" t="s">
        <v>5</v>
      </c>
      <c r="C11887" s="4" t="s">
        <v>9</v>
      </c>
      <c r="D11887" s="4" t="s">
        <v>11</v>
      </c>
      <c r="E11887" s="4" t="s">
        <v>7</v>
      </c>
    </row>
    <row r="11888" spans="1:9">
      <c r="A11888" t="n">
        <v>104153</v>
      </c>
      <c r="B11888" s="76" t="n">
        <v>35</v>
      </c>
      <c r="C11888" s="7" t="n">
        <v>0</v>
      </c>
      <c r="D11888" s="7" t="n">
        <v>0</v>
      </c>
      <c r="E11888" s="7" t="n">
        <v>0</v>
      </c>
    </row>
    <row r="11889" spans="1:15">
      <c r="A11889" t="s">
        <v>4</v>
      </c>
      <c r="B11889" s="4" t="s">
        <v>5</v>
      </c>
      <c r="C11889" s="4" t="s">
        <v>7</v>
      </c>
      <c r="D11889" s="4" t="s">
        <v>9</v>
      </c>
      <c r="E11889" s="4" t="s">
        <v>12</v>
      </c>
    </row>
    <row r="11890" spans="1:15">
      <c r="A11890" t="n">
        <v>104161</v>
      </c>
      <c r="B11890" s="30" t="n">
        <v>51</v>
      </c>
      <c r="C11890" s="7" t="n">
        <v>4</v>
      </c>
      <c r="D11890" s="7" t="n">
        <v>0</v>
      </c>
      <c r="E11890" s="7" t="s">
        <v>287</v>
      </c>
    </row>
    <row r="11891" spans="1:15">
      <c r="A11891" t="s">
        <v>4</v>
      </c>
      <c r="B11891" s="4" t="s">
        <v>5</v>
      </c>
      <c r="C11891" s="4" t="s">
        <v>9</v>
      </c>
    </row>
    <row r="11892" spans="1:15">
      <c r="A11892" t="n">
        <v>104175</v>
      </c>
      <c r="B11892" s="26" t="n">
        <v>16</v>
      </c>
      <c r="C11892" s="7" t="n">
        <v>0</v>
      </c>
    </row>
    <row r="11893" spans="1:15">
      <c r="A11893" t="s">
        <v>4</v>
      </c>
      <c r="B11893" s="4" t="s">
        <v>5</v>
      </c>
      <c r="C11893" s="4" t="s">
        <v>9</v>
      </c>
      <c r="D11893" s="4" t="s">
        <v>7</v>
      </c>
      <c r="E11893" s="4" t="s">
        <v>11</v>
      </c>
      <c r="F11893" s="4" t="s">
        <v>52</v>
      </c>
      <c r="G11893" s="4" t="s">
        <v>7</v>
      </c>
      <c r="H11893" s="4" t="s">
        <v>7</v>
      </c>
      <c r="I11893" s="4" t="s">
        <v>7</v>
      </c>
      <c r="J11893" s="4" t="s">
        <v>11</v>
      </c>
      <c r="K11893" s="4" t="s">
        <v>52</v>
      </c>
      <c r="L11893" s="4" t="s">
        <v>7</v>
      </c>
      <c r="M11893" s="4" t="s">
        <v>7</v>
      </c>
    </row>
    <row r="11894" spans="1:15">
      <c r="A11894" t="n">
        <v>104178</v>
      </c>
      <c r="B11894" s="31" t="n">
        <v>26</v>
      </c>
      <c r="C11894" s="7" t="n">
        <v>0</v>
      </c>
      <c r="D11894" s="7" t="n">
        <v>17</v>
      </c>
      <c r="E11894" s="7" t="n">
        <v>62077</v>
      </c>
      <c r="F11894" s="7" t="s">
        <v>1111</v>
      </c>
      <c r="G11894" s="7" t="n">
        <v>2</v>
      </c>
      <c r="H11894" s="7" t="n">
        <v>3</v>
      </c>
      <c r="I11894" s="7" t="n">
        <v>17</v>
      </c>
      <c r="J11894" s="7" t="n">
        <v>62078</v>
      </c>
      <c r="K11894" s="7" t="s">
        <v>1112</v>
      </c>
      <c r="L11894" s="7" t="n">
        <v>2</v>
      </c>
      <c r="M11894" s="7" t="n">
        <v>0</v>
      </c>
    </row>
    <row r="11895" spans="1:15">
      <c r="A11895" t="s">
        <v>4</v>
      </c>
      <c r="B11895" s="4" t="s">
        <v>5</v>
      </c>
    </row>
    <row r="11896" spans="1:15">
      <c r="A11896" t="n">
        <v>104312</v>
      </c>
      <c r="B11896" s="32" t="n">
        <v>28</v>
      </c>
    </row>
    <row r="11897" spans="1:15">
      <c r="A11897" t="s">
        <v>4</v>
      </c>
      <c r="B11897" s="4" t="s">
        <v>5</v>
      </c>
      <c r="C11897" s="4" t="s">
        <v>9</v>
      </c>
      <c r="D11897" s="4" t="s">
        <v>7</v>
      </c>
      <c r="E11897" s="4" t="s">
        <v>12</v>
      </c>
      <c r="F11897" s="4" t="s">
        <v>10</v>
      </c>
      <c r="G11897" s="4" t="s">
        <v>10</v>
      </c>
      <c r="H11897" s="4" t="s">
        <v>10</v>
      </c>
    </row>
    <row r="11898" spans="1:15">
      <c r="A11898" t="n">
        <v>104313</v>
      </c>
      <c r="B11898" s="45" t="n">
        <v>48</v>
      </c>
      <c r="C11898" s="7" t="n">
        <v>7002</v>
      </c>
      <c r="D11898" s="7" t="n">
        <v>0</v>
      </c>
      <c r="E11898" s="7" t="s">
        <v>1056</v>
      </c>
      <c r="F11898" s="7" t="n">
        <v>-1</v>
      </c>
      <c r="G11898" s="7" t="n">
        <v>1</v>
      </c>
      <c r="H11898" s="7" t="n">
        <v>2.80259692864963e-45</v>
      </c>
    </row>
    <row r="11899" spans="1:15">
      <c r="A11899" t="s">
        <v>4</v>
      </c>
      <c r="B11899" s="4" t="s">
        <v>5</v>
      </c>
      <c r="C11899" s="4" t="s">
        <v>7</v>
      </c>
      <c r="D11899" s="4" t="s">
        <v>9</v>
      </c>
      <c r="E11899" s="4" t="s">
        <v>12</v>
      </c>
    </row>
    <row r="11900" spans="1:15">
      <c r="A11900" t="n">
        <v>104346</v>
      </c>
      <c r="B11900" s="30" t="n">
        <v>51</v>
      </c>
      <c r="C11900" s="7" t="n">
        <v>4</v>
      </c>
      <c r="D11900" s="7" t="n">
        <v>7002</v>
      </c>
      <c r="E11900" s="7" t="s">
        <v>287</v>
      </c>
    </row>
    <row r="11901" spans="1:15">
      <c r="A11901" t="s">
        <v>4</v>
      </c>
      <c r="B11901" s="4" t="s">
        <v>5</v>
      </c>
      <c r="C11901" s="4" t="s">
        <v>9</v>
      </c>
    </row>
    <row r="11902" spans="1:15">
      <c r="A11902" t="n">
        <v>104360</v>
      </c>
      <c r="B11902" s="26" t="n">
        <v>16</v>
      </c>
      <c r="C11902" s="7" t="n">
        <v>0</v>
      </c>
    </row>
    <row r="11903" spans="1:15">
      <c r="A11903" t="s">
        <v>4</v>
      </c>
      <c r="B11903" s="4" t="s">
        <v>5</v>
      </c>
      <c r="C11903" s="4" t="s">
        <v>9</v>
      </c>
      <c r="D11903" s="4" t="s">
        <v>7</v>
      </c>
      <c r="E11903" s="4" t="s">
        <v>11</v>
      </c>
      <c r="F11903" s="4" t="s">
        <v>52</v>
      </c>
      <c r="G11903" s="4" t="s">
        <v>7</v>
      </c>
      <c r="H11903" s="4" t="s">
        <v>7</v>
      </c>
    </row>
    <row r="11904" spans="1:15">
      <c r="A11904" t="n">
        <v>104363</v>
      </c>
      <c r="B11904" s="31" t="n">
        <v>26</v>
      </c>
      <c r="C11904" s="7" t="n">
        <v>7002</v>
      </c>
      <c r="D11904" s="7" t="n">
        <v>17</v>
      </c>
      <c r="E11904" s="7" t="n">
        <v>62079</v>
      </c>
      <c r="F11904" s="7" t="s">
        <v>1113</v>
      </c>
      <c r="G11904" s="7" t="n">
        <v>2</v>
      </c>
      <c r="H11904" s="7" t="n">
        <v>0</v>
      </c>
    </row>
    <row r="11905" spans="1:13">
      <c r="A11905" t="s">
        <v>4</v>
      </c>
      <c r="B11905" s="4" t="s">
        <v>5</v>
      </c>
    </row>
    <row r="11906" spans="1:13">
      <c r="A11906" t="n">
        <v>104403</v>
      </c>
      <c r="B11906" s="32" t="n">
        <v>28</v>
      </c>
    </row>
    <row r="11907" spans="1:13">
      <c r="A11907" t="s">
        <v>4</v>
      </c>
      <c r="B11907" s="4" t="s">
        <v>5</v>
      </c>
      <c r="C11907" s="4" t="s">
        <v>7</v>
      </c>
      <c r="D11907" s="4" t="s">
        <v>9</v>
      </c>
      <c r="E11907" s="4" t="s">
        <v>12</v>
      </c>
      <c r="F11907" s="4" t="s">
        <v>12</v>
      </c>
      <c r="G11907" s="4" t="s">
        <v>12</v>
      </c>
      <c r="H11907" s="4" t="s">
        <v>12</v>
      </c>
    </row>
    <row r="11908" spans="1:13">
      <c r="A11908" t="n">
        <v>104404</v>
      </c>
      <c r="B11908" s="30" t="n">
        <v>51</v>
      </c>
      <c r="C11908" s="7" t="n">
        <v>3</v>
      </c>
      <c r="D11908" s="7" t="n">
        <v>0</v>
      </c>
      <c r="E11908" s="7" t="s">
        <v>964</v>
      </c>
      <c r="F11908" s="7" t="s">
        <v>760</v>
      </c>
      <c r="G11908" s="7" t="s">
        <v>245</v>
      </c>
      <c r="H11908" s="7" t="s">
        <v>246</v>
      </c>
    </row>
    <row r="11909" spans="1:13">
      <c r="A11909" t="s">
        <v>4</v>
      </c>
      <c r="B11909" s="4" t="s">
        <v>5</v>
      </c>
      <c r="C11909" s="4" t="s">
        <v>9</v>
      </c>
      <c r="D11909" s="4" t="s">
        <v>9</v>
      </c>
      <c r="E11909" s="4" t="s">
        <v>9</v>
      </c>
    </row>
    <row r="11910" spans="1:13">
      <c r="A11910" t="n">
        <v>104433</v>
      </c>
      <c r="B11910" s="63" t="n">
        <v>61</v>
      </c>
      <c r="C11910" s="7" t="n">
        <v>0</v>
      </c>
      <c r="D11910" s="7" t="n">
        <v>65533</v>
      </c>
      <c r="E11910" s="7" t="n">
        <v>1000</v>
      </c>
    </row>
    <row r="11911" spans="1:13">
      <c r="A11911" t="s">
        <v>4</v>
      </c>
      <c r="B11911" s="4" t="s">
        <v>5</v>
      </c>
      <c r="C11911" s="4" t="s">
        <v>9</v>
      </c>
      <c r="D11911" s="4" t="s">
        <v>10</v>
      </c>
      <c r="E11911" s="4" t="s">
        <v>10</v>
      </c>
      <c r="F11911" s="4" t="s">
        <v>7</v>
      </c>
    </row>
    <row r="11912" spans="1:13">
      <c r="A11912" t="n">
        <v>104440</v>
      </c>
      <c r="B11912" s="68" t="n">
        <v>52</v>
      </c>
      <c r="C11912" s="7" t="n">
        <v>0</v>
      </c>
      <c r="D11912" s="7" t="n">
        <v>270</v>
      </c>
      <c r="E11912" s="7" t="n">
        <v>5</v>
      </c>
      <c r="F11912" s="7" t="n">
        <v>0</v>
      </c>
    </row>
    <row r="11913" spans="1:13">
      <c r="A11913" t="s">
        <v>4</v>
      </c>
      <c r="B11913" s="4" t="s">
        <v>5</v>
      </c>
      <c r="C11913" s="4" t="s">
        <v>9</v>
      </c>
    </row>
    <row r="11914" spans="1:13">
      <c r="A11914" t="n">
        <v>104452</v>
      </c>
      <c r="B11914" s="69" t="n">
        <v>54</v>
      </c>
      <c r="C11914" s="7" t="n">
        <v>0</v>
      </c>
    </row>
    <row r="11915" spans="1:13">
      <c r="A11915" t="s">
        <v>4</v>
      </c>
      <c r="B11915" s="4" t="s">
        <v>5</v>
      </c>
      <c r="C11915" s="4" t="s">
        <v>9</v>
      </c>
      <c r="D11915" s="4" t="s">
        <v>9</v>
      </c>
      <c r="E11915" s="4" t="s">
        <v>10</v>
      </c>
      <c r="F11915" s="4" t="s">
        <v>10</v>
      </c>
      <c r="G11915" s="4" t="s">
        <v>10</v>
      </c>
      <c r="H11915" s="4" t="s">
        <v>10</v>
      </c>
      <c r="I11915" s="4" t="s">
        <v>7</v>
      </c>
      <c r="J11915" s="4" t="s">
        <v>9</v>
      </c>
    </row>
    <row r="11916" spans="1:13">
      <c r="A11916" t="n">
        <v>104455</v>
      </c>
      <c r="B11916" s="66" t="n">
        <v>55</v>
      </c>
      <c r="C11916" s="7" t="n">
        <v>0</v>
      </c>
      <c r="D11916" s="7" t="n">
        <v>65533</v>
      </c>
      <c r="E11916" s="7" t="n">
        <v>15.8999996185303</v>
      </c>
      <c r="F11916" s="7" t="n">
        <v>0</v>
      </c>
      <c r="G11916" s="7" t="n">
        <v>35.2999992370605</v>
      </c>
      <c r="H11916" s="7" t="n">
        <v>0.899999976158142</v>
      </c>
      <c r="I11916" s="7" t="n">
        <v>1</v>
      </c>
      <c r="J11916" s="7" t="n">
        <v>0</v>
      </c>
    </row>
    <row r="11917" spans="1:13">
      <c r="A11917" t="s">
        <v>4</v>
      </c>
      <c r="B11917" s="4" t="s">
        <v>5</v>
      </c>
      <c r="C11917" s="4" t="s">
        <v>9</v>
      </c>
    </row>
    <row r="11918" spans="1:13">
      <c r="A11918" t="n">
        <v>104479</v>
      </c>
      <c r="B11918" s="26" t="n">
        <v>16</v>
      </c>
      <c r="C11918" s="7" t="n">
        <v>500</v>
      </c>
    </row>
    <row r="11919" spans="1:13">
      <c r="A11919" t="s">
        <v>4</v>
      </c>
      <c r="B11919" s="4" t="s">
        <v>5</v>
      </c>
      <c r="C11919" s="4" t="s">
        <v>7</v>
      </c>
      <c r="D11919" s="4" t="s">
        <v>9</v>
      </c>
      <c r="E11919" s="4" t="s">
        <v>10</v>
      </c>
    </row>
    <row r="11920" spans="1:13">
      <c r="A11920" t="n">
        <v>104482</v>
      </c>
      <c r="B11920" s="25" t="n">
        <v>58</v>
      </c>
      <c r="C11920" s="7" t="n">
        <v>101</v>
      </c>
      <c r="D11920" s="7" t="n">
        <v>500</v>
      </c>
      <c r="E11920" s="7" t="n">
        <v>1</v>
      </c>
    </row>
    <row r="11921" spans="1:10">
      <c r="A11921" t="s">
        <v>4</v>
      </c>
      <c r="B11921" s="4" t="s">
        <v>5</v>
      </c>
      <c r="C11921" s="4" t="s">
        <v>7</v>
      </c>
      <c r="D11921" s="4" t="s">
        <v>9</v>
      </c>
    </row>
    <row r="11922" spans="1:10">
      <c r="A11922" t="n">
        <v>104490</v>
      </c>
      <c r="B11922" s="25" t="n">
        <v>58</v>
      </c>
      <c r="C11922" s="7" t="n">
        <v>254</v>
      </c>
      <c r="D11922" s="7" t="n">
        <v>0</v>
      </c>
    </row>
    <row r="11923" spans="1:10">
      <c r="A11923" t="s">
        <v>4</v>
      </c>
      <c r="B11923" s="4" t="s">
        <v>5</v>
      </c>
      <c r="C11923" s="4" t="s">
        <v>7</v>
      </c>
      <c r="D11923" s="4" t="s">
        <v>7</v>
      </c>
      <c r="E11923" s="4" t="s">
        <v>10</v>
      </c>
      <c r="F11923" s="4" t="s">
        <v>10</v>
      </c>
      <c r="G11923" s="4" t="s">
        <v>10</v>
      </c>
      <c r="H11923" s="4" t="s">
        <v>9</v>
      </c>
    </row>
    <row r="11924" spans="1:10">
      <c r="A11924" t="n">
        <v>104494</v>
      </c>
      <c r="B11924" s="55" t="n">
        <v>45</v>
      </c>
      <c r="C11924" s="7" t="n">
        <v>2</v>
      </c>
      <c r="D11924" s="7" t="n">
        <v>3</v>
      </c>
      <c r="E11924" s="7" t="n">
        <v>16.2800006866455</v>
      </c>
      <c r="F11924" s="7" t="n">
        <v>1.26999998092651</v>
      </c>
      <c r="G11924" s="7" t="n">
        <v>36.3300018310547</v>
      </c>
      <c r="H11924" s="7" t="n">
        <v>0</v>
      </c>
    </row>
    <row r="11925" spans="1:10">
      <c r="A11925" t="s">
        <v>4</v>
      </c>
      <c r="B11925" s="4" t="s">
        <v>5</v>
      </c>
      <c r="C11925" s="4" t="s">
        <v>7</v>
      </c>
      <c r="D11925" s="4" t="s">
        <v>7</v>
      </c>
      <c r="E11925" s="4" t="s">
        <v>10</v>
      </c>
      <c r="F11925" s="4" t="s">
        <v>10</v>
      </c>
      <c r="G11925" s="4" t="s">
        <v>10</v>
      </c>
      <c r="H11925" s="4" t="s">
        <v>9</v>
      </c>
      <c r="I11925" s="4" t="s">
        <v>7</v>
      </c>
    </row>
    <row r="11926" spans="1:10">
      <c r="A11926" t="n">
        <v>104511</v>
      </c>
      <c r="B11926" s="55" t="n">
        <v>45</v>
      </c>
      <c r="C11926" s="7" t="n">
        <v>4</v>
      </c>
      <c r="D11926" s="7" t="n">
        <v>3</v>
      </c>
      <c r="E11926" s="7" t="n">
        <v>354.279998779297</v>
      </c>
      <c r="F11926" s="7" t="n">
        <v>328.529998779297</v>
      </c>
      <c r="G11926" s="7" t="n">
        <v>0</v>
      </c>
      <c r="H11926" s="7" t="n">
        <v>0</v>
      </c>
      <c r="I11926" s="7" t="n">
        <v>1</v>
      </c>
    </row>
    <row r="11927" spans="1:10">
      <c r="A11927" t="s">
        <v>4</v>
      </c>
      <c r="B11927" s="4" t="s">
        <v>5</v>
      </c>
      <c r="C11927" s="4" t="s">
        <v>7</v>
      </c>
      <c r="D11927" s="4" t="s">
        <v>7</v>
      </c>
      <c r="E11927" s="4" t="s">
        <v>10</v>
      </c>
      <c r="F11927" s="4" t="s">
        <v>9</v>
      </c>
    </row>
    <row r="11928" spans="1:10">
      <c r="A11928" t="n">
        <v>104529</v>
      </c>
      <c r="B11928" s="55" t="n">
        <v>45</v>
      </c>
      <c r="C11928" s="7" t="n">
        <v>5</v>
      </c>
      <c r="D11928" s="7" t="n">
        <v>3</v>
      </c>
      <c r="E11928" s="7" t="n">
        <v>1.5</v>
      </c>
      <c r="F11928" s="7" t="n">
        <v>0</v>
      </c>
    </row>
    <row r="11929" spans="1:10">
      <c r="A11929" t="s">
        <v>4</v>
      </c>
      <c r="B11929" s="4" t="s">
        <v>5</v>
      </c>
      <c r="C11929" s="4" t="s">
        <v>7</v>
      </c>
      <c r="D11929" s="4" t="s">
        <v>9</v>
      </c>
    </row>
    <row r="11930" spans="1:10">
      <c r="A11930" t="n">
        <v>104538</v>
      </c>
      <c r="B11930" s="25" t="n">
        <v>58</v>
      </c>
      <c r="C11930" s="7" t="n">
        <v>255</v>
      </c>
      <c r="D11930" s="7" t="n">
        <v>0</v>
      </c>
    </row>
    <row r="11931" spans="1:10">
      <c r="A11931" t="s">
        <v>4</v>
      </c>
      <c r="B11931" s="4" t="s">
        <v>5</v>
      </c>
      <c r="C11931" s="4" t="s">
        <v>9</v>
      </c>
      <c r="D11931" s="4" t="s">
        <v>7</v>
      </c>
    </row>
    <row r="11932" spans="1:10">
      <c r="A11932" t="n">
        <v>104542</v>
      </c>
      <c r="B11932" s="67" t="n">
        <v>56</v>
      </c>
      <c r="C11932" s="7" t="n">
        <v>0</v>
      </c>
      <c r="D11932" s="7" t="n">
        <v>0</v>
      </c>
    </row>
    <row r="11933" spans="1:10">
      <c r="A11933" t="s">
        <v>4</v>
      </c>
      <c r="B11933" s="4" t="s">
        <v>5</v>
      </c>
      <c r="C11933" s="4" t="s">
        <v>7</v>
      </c>
      <c r="D11933" s="4" t="s">
        <v>9</v>
      </c>
      <c r="E11933" s="4" t="s">
        <v>12</v>
      </c>
      <c r="F11933" s="4" t="s">
        <v>12</v>
      </c>
      <c r="G11933" s="4" t="s">
        <v>12</v>
      </c>
      <c r="H11933" s="4" t="s">
        <v>12</v>
      </c>
    </row>
    <row r="11934" spans="1:10">
      <c r="A11934" t="n">
        <v>104546</v>
      </c>
      <c r="B11934" s="30" t="n">
        <v>51</v>
      </c>
      <c r="C11934" s="7" t="n">
        <v>3</v>
      </c>
      <c r="D11934" s="7" t="n">
        <v>0</v>
      </c>
      <c r="E11934" s="7" t="s">
        <v>262</v>
      </c>
      <c r="F11934" s="7" t="s">
        <v>263</v>
      </c>
      <c r="G11934" s="7" t="s">
        <v>245</v>
      </c>
      <c r="H11934" s="7" t="s">
        <v>246</v>
      </c>
    </row>
    <row r="11935" spans="1:10">
      <c r="A11935" t="s">
        <v>4</v>
      </c>
      <c r="B11935" s="4" t="s">
        <v>5</v>
      </c>
      <c r="C11935" s="4" t="s">
        <v>9</v>
      </c>
      <c r="D11935" s="4" t="s">
        <v>7</v>
      </c>
      <c r="E11935" s="4" t="s">
        <v>10</v>
      </c>
      <c r="F11935" s="4" t="s">
        <v>9</v>
      </c>
    </row>
    <row r="11936" spans="1:10">
      <c r="A11936" t="n">
        <v>104559</v>
      </c>
      <c r="B11936" s="47" t="n">
        <v>59</v>
      </c>
      <c r="C11936" s="7" t="n">
        <v>0</v>
      </c>
      <c r="D11936" s="7" t="n">
        <v>13</v>
      </c>
      <c r="E11936" s="7" t="n">
        <v>0.150000005960464</v>
      </c>
      <c r="F11936" s="7" t="n">
        <v>0</v>
      </c>
    </row>
    <row r="11937" spans="1:9">
      <c r="A11937" t="s">
        <v>4</v>
      </c>
      <c r="B11937" s="4" t="s">
        <v>5</v>
      </c>
      <c r="C11937" s="4" t="s">
        <v>9</v>
      </c>
    </row>
    <row r="11938" spans="1:9">
      <c r="A11938" t="n">
        <v>104569</v>
      </c>
      <c r="B11938" s="26" t="n">
        <v>16</v>
      </c>
      <c r="C11938" s="7" t="n">
        <v>1000</v>
      </c>
    </row>
    <row r="11939" spans="1:9">
      <c r="A11939" t="s">
        <v>4</v>
      </c>
      <c r="B11939" s="4" t="s">
        <v>5</v>
      </c>
      <c r="C11939" s="4" t="s">
        <v>7</v>
      </c>
      <c r="D11939" s="4" t="s">
        <v>9</v>
      </c>
      <c r="E11939" s="4" t="s">
        <v>12</v>
      </c>
      <c r="F11939" s="4" t="s">
        <v>12</v>
      </c>
      <c r="G11939" s="4" t="s">
        <v>12</v>
      </c>
      <c r="H11939" s="4" t="s">
        <v>12</v>
      </c>
    </row>
    <row r="11940" spans="1:9">
      <c r="A11940" t="n">
        <v>104572</v>
      </c>
      <c r="B11940" s="30" t="n">
        <v>51</v>
      </c>
      <c r="C11940" s="7" t="n">
        <v>3</v>
      </c>
      <c r="D11940" s="7" t="n">
        <v>0</v>
      </c>
      <c r="E11940" s="7" t="s">
        <v>246</v>
      </c>
      <c r="F11940" s="7" t="s">
        <v>246</v>
      </c>
      <c r="G11940" s="7" t="s">
        <v>245</v>
      </c>
      <c r="H11940" s="7" t="s">
        <v>246</v>
      </c>
    </row>
    <row r="11941" spans="1:9">
      <c r="A11941" t="s">
        <v>4</v>
      </c>
      <c r="B11941" s="4" t="s">
        <v>5</v>
      </c>
      <c r="C11941" s="4" t="s">
        <v>9</v>
      </c>
      <c r="D11941" s="4" t="s">
        <v>10</v>
      </c>
      <c r="E11941" s="4" t="s">
        <v>10</v>
      </c>
      <c r="F11941" s="4" t="s">
        <v>7</v>
      </c>
    </row>
    <row r="11942" spans="1:9">
      <c r="A11942" t="n">
        <v>104585</v>
      </c>
      <c r="B11942" s="68" t="n">
        <v>52</v>
      </c>
      <c r="C11942" s="7" t="n">
        <v>0</v>
      </c>
      <c r="D11942" s="7" t="n">
        <v>322.600006103516</v>
      </c>
      <c r="E11942" s="7" t="n">
        <v>5</v>
      </c>
      <c r="F11942" s="7" t="n">
        <v>0</v>
      </c>
    </row>
    <row r="11943" spans="1:9">
      <c r="A11943" t="s">
        <v>4</v>
      </c>
      <c r="B11943" s="4" t="s">
        <v>5</v>
      </c>
      <c r="C11943" s="4" t="s">
        <v>9</v>
      </c>
      <c r="D11943" s="4" t="s">
        <v>9</v>
      </c>
      <c r="E11943" s="4" t="s">
        <v>9</v>
      </c>
    </row>
    <row r="11944" spans="1:9">
      <c r="A11944" t="n">
        <v>104597</v>
      </c>
      <c r="B11944" s="63" t="n">
        <v>61</v>
      </c>
      <c r="C11944" s="7" t="n">
        <v>0</v>
      </c>
      <c r="D11944" s="7" t="n">
        <v>7002</v>
      </c>
      <c r="E11944" s="7" t="n">
        <v>1000</v>
      </c>
    </row>
    <row r="11945" spans="1:9">
      <c r="A11945" t="s">
        <v>4</v>
      </c>
      <c r="B11945" s="4" t="s">
        <v>5</v>
      </c>
      <c r="C11945" s="4" t="s">
        <v>9</v>
      </c>
    </row>
    <row r="11946" spans="1:9">
      <c r="A11946" t="n">
        <v>104604</v>
      </c>
      <c r="B11946" s="26" t="n">
        <v>16</v>
      </c>
      <c r="C11946" s="7" t="n">
        <v>300</v>
      </c>
    </row>
    <row r="11947" spans="1:9">
      <c r="A11947" t="s">
        <v>4</v>
      </c>
      <c r="B11947" s="4" t="s">
        <v>5</v>
      </c>
      <c r="C11947" s="4" t="s">
        <v>7</v>
      </c>
      <c r="D11947" s="4" t="s">
        <v>9</v>
      </c>
      <c r="E11947" s="4" t="s">
        <v>12</v>
      </c>
    </row>
    <row r="11948" spans="1:9">
      <c r="A11948" t="n">
        <v>104607</v>
      </c>
      <c r="B11948" s="30" t="n">
        <v>51</v>
      </c>
      <c r="C11948" s="7" t="n">
        <v>4</v>
      </c>
      <c r="D11948" s="7" t="n">
        <v>0</v>
      </c>
      <c r="E11948" s="7" t="s">
        <v>668</v>
      </c>
    </row>
    <row r="11949" spans="1:9">
      <c r="A11949" t="s">
        <v>4</v>
      </c>
      <c r="B11949" s="4" t="s">
        <v>5</v>
      </c>
      <c r="C11949" s="4" t="s">
        <v>9</v>
      </c>
    </row>
    <row r="11950" spans="1:9">
      <c r="A11950" t="n">
        <v>104621</v>
      </c>
      <c r="B11950" s="26" t="n">
        <v>16</v>
      </c>
      <c r="C11950" s="7" t="n">
        <v>0</v>
      </c>
    </row>
    <row r="11951" spans="1:9">
      <c r="A11951" t="s">
        <v>4</v>
      </c>
      <c r="B11951" s="4" t="s">
        <v>5</v>
      </c>
      <c r="C11951" s="4" t="s">
        <v>9</v>
      </c>
      <c r="D11951" s="4" t="s">
        <v>7</v>
      </c>
      <c r="E11951" s="4" t="s">
        <v>11</v>
      </c>
      <c r="F11951" s="4" t="s">
        <v>52</v>
      </c>
      <c r="G11951" s="4" t="s">
        <v>7</v>
      </c>
      <c r="H11951" s="4" t="s">
        <v>7</v>
      </c>
    </row>
    <row r="11952" spans="1:9">
      <c r="A11952" t="n">
        <v>104624</v>
      </c>
      <c r="B11952" s="31" t="n">
        <v>26</v>
      </c>
      <c r="C11952" s="7" t="n">
        <v>0</v>
      </c>
      <c r="D11952" s="7" t="n">
        <v>17</v>
      </c>
      <c r="E11952" s="7" t="n">
        <v>62080</v>
      </c>
      <c r="F11952" s="7" t="s">
        <v>1114</v>
      </c>
      <c r="G11952" s="7" t="n">
        <v>2</v>
      </c>
      <c r="H11952" s="7" t="n">
        <v>0</v>
      </c>
    </row>
    <row r="11953" spans="1:8">
      <c r="A11953" t="s">
        <v>4</v>
      </c>
      <c r="B11953" s="4" t="s">
        <v>5</v>
      </c>
    </row>
    <row r="11954" spans="1:8">
      <c r="A11954" t="n">
        <v>104693</v>
      </c>
      <c r="B11954" s="32" t="n">
        <v>28</v>
      </c>
    </row>
    <row r="11955" spans="1:8">
      <c r="A11955" t="s">
        <v>4</v>
      </c>
      <c r="B11955" s="4" t="s">
        <v>5</v>
      </c>
      <c r="C11955" s="4" t="s">
        <v>7</v>
      </c>
      <c r="D11955" s="4" t="s">
        <v>10</v>
      </c>
      <c r="E11955" s="4" t="s">
        <v>9</v>
      </c>
      <c r="F11955" s="4" t="s">
        <v>7</v>
      </c>
    </row>
    <row r="11956" spans="1:8">
      <c r="A11956" t="n">
        <v>104694</v>
      </c>
      <c r="B11956" s="13" t="n">
        <v>49</v>
      </c>
      <c r="C11956" s="7" t="n">
        <v>3</v>
      </c>
      <c r="D11956" s="7" t="n">
        <v>0.699999988079071</v>
      </c>
      <c r="E11956" s="7" t="n">
        <v>500</v>
      </c>
      <c r="F11956" s="7" t="n">
        <v>0</v>
      </c>
    </row>
    <row r="11957" spans="1:8">
      <c r="A11957" t="s">
        <v>4</v>
      </c>
      <c r="B11957" s="4" t="s">
        <v>5</v>
      </c>
      <c r="C11957" s="4" t="s">
        <v>7</v>
      </c>
      <c r="D11957" s="4" t="s">
        <v>7</v>
      </c>
      <c r="E11957" s="4" t="s">
        <v>7</v>
      </c>
      <c r="F11957" s="4" t="s">
        <v>10</v>
      </c>
      <c r="G11957" s="4" t="s">
        <v>10</v>
      </c>
      <c r="H11957" s="4" t="s">
        <v>10</v>
      </c>
      <c r="I11957" s="4" t="s">
        <v>10</v>
      </c>
      <c r="J11957" s="4" t="s">
        <v>10</v>
      </c>
    </row>
    <row r="11958" spans="1:8">
      <c r="A11958" t="n">
        <v>104703</v>
      </c>
      <c r="B11958" s="52" t="n">
        <v>76</v>
      </c>
      <c r="C11958" s="7" t="n">
        <v>3</v>
      </c>
      <c r="D11958" s="7" t="n">
        <v>3</v>
      </c>
      <c r="E11958" s="7" t="n">
        <v>0</v>
      </c>
      <c r="F11958" s="7" t="n">
        <v>1</v>
      </c>
      <c r="G11958" s="7" t="n">
        <v>1</v>
      </c>
      <c r="H11958" s="7" t="n">
        <v>1</v>
      </c>
      <c r="I11958" s="7" t="n">
        <v>1</v>
      </c>
      <c r="J11958" s="7" t="n">
        <v>1000</v>
      </c>
    </row>
    <row r="11959" spans="1:8">
      <c r="A11959" t="s">
        <v>4</v>
      </c>
      <c r="B11959" s="4" t="s">
        <v>5</v>
      </c>
      <c r="C11959" s="4" t="s">
        <v>7</v>
      </c>
      <c r="D11959" s="4" t="s">
        <v>7</v>
      </c>
    </row>
    <row r="11960" spans="1:8">
      <c r="A11960" t="n">
        <v>104727</v>
      </c>
      <c r="B11960" s="58" t="n">
        <v>77</v>
      </c>
      <c r="C11960" s="7" t="n">
        <v>3</v>
      </c>
      <c r="D11960" s="7" t="n">
        <v>3</v>
      </c>
    </row>
    <row r="11961" spans="1:8">
      <c r="A11961" t="s">
        <v>4</v>
      </c>
      <c r="B11961" s="4" t="s">
        <v>5</v>
      </c>
      <c r="C11961" s="4" t="s">
        <v>9</v>
      </c>
    </row>
    <row r="11962" spans="1:8">
      <c r="A11962" t="n">
        <v>104730</v>
      </c>
      <c r="B11962" s="26" t="n">
        <v>16</v>
      </c>
      <c r="C11962" s="7" t="n">
        <v>1500</v>
      </c>
    </row>
    <row r="11963" spans="1:8">
      <c r="A11963" t="s">
        <v>4</v>
      </c>
      <c r="B11963" s="4" t="s">
        <v>5</v>
      </c>
      <c r="C11963" s="4" t="s">
        <v>7</v>
      </c>
      <c r="D11963" s="4" t="s">
        <v>10</v>
      </c>
      <c r="E11963" s="4" t="s">
        <v>9</v>
      </c>
      <c r="F11963" s="4" t="s">
        <v>7</v>
      </c>
    </row>
    <row r="11964" spans="1:8">
      <c r="A11964" t="n">
        <v>104733</v>
      </c>
      <c r="B11964" s="13" t="n">
        <v>49</v>
      </c>
      <c r="C11964" s="7" t="n">
        <v>3</v>
      </c>
      <c r="D11964" s="7" t="n">
        <v>1</v>
      </c>
      <c r="E11964" s="7" t="n">
        <v>1000</v>
      </c>
      <c r="F11964" s="7" t="n">
        <v>0</v>
      </c>
    </row>
    <row r="11965" spans="1:8">
      <c r="A11965" t="s">
        <v>4</v>
      </c>
      <c r="B11965" s="4" t="s">
        <v>5</v>
      </c>
      <c r="C11965" s="4" t="s">
        <v>7</v>
      </c>
      <c r="D11965" s="4" t="s">
        <v>7</v>
      </c>
      <c r="E11965" s="4" t="s">
        <v>7</v>
      </c>
      <c r="F11965" s="4" t="s">
        <v>10</v>
      </c>
      <c r="G11965" s="4" t="s">
        <v>10</v>
      </c>
      <c r="H11965" s="4" t="s">
        <v>10</v>
      </c>
      <c r="I11965" s="4" t="s">
        <v>10</v>
      </c>
      <c r="J11965" s="4" t="s">
        <v>10</v>
      </c>
    </row>
    <row r="11966" spans="1:8">
      <c r="A11966" t="n">
        <v>104742</v>
      </c>
      <c r="B11966" s="52" t="n">
        <v>76</v>
      </c>
      <c r="C11966" s="7" t="n">
        <v>3</v>
      </c>
      <c r="D11966" s="7" t="n">
        <v>3</v>
      </c>
      <c r="E11966" s="7" t="n">
        <v>0</v>
      </c>
      <c r="F11966" s="7" t="n">
        <v>1</v>
      </c>
      <c r="G11966" s="7" t="n">
        <v>1</v>
      </c>
      <c r="H11966" s="7" t="n">
        <v>1</v>
      </c>
      <c r="I11966" s="7" t="n">
        <v>0</v>
      </c>
      <c r="J11966" s="7" t="n">
        <v>1000</v>
      </c>
    </row>
    <row r="11967" spans="1:8">
      <c r="A11967" t="s">
        <v>4</v>
      </c>
      <c r="B11967" s="4" t="s">
        <v>5</v>
      </c>
      <c r="C11967" s="4" t="s">
        <v>7</v>
      </c>
      <c r="D11967" s="4" t="s">
        <v>7</v>
      </c>
    </row>
    <row r="11968" spans="1:8">
      <c r="A11968" t="n">
        <v>104766</v>
      </c>
      <c r="B11968" s="58" t="n">
        <v>77</v>
      </c>
      <c r="C11968" s="7" t="n">
        <v>3</v>
      </c>
      <c r="D11968" s="7" t="n">
        <v>3</v>
      </c>
    </row>
    <row r="11969" spans="1:10">
      <c r="A11969" t="s">
        <v>4</v>
      </c>
      <c r="B11969" s="4" t="s">
        <v>5</v>
      </c>
      <c r="C11969" s="4" t="s">
        <v>9</v>
      </c>
    </row>
    <row r="11970" spans="1:10">
      <c r="A11970" t="n">
        <v>104769</v>
      </c>
      <c r="B11970" s="26" t="n">
        <v>16</v>
      </c>
      <c r="C11970" s="7" t="n">
        <v>300</v>
      </c>
    </row>
    <row r="11971" spans="1:10">
      <c r="A11971" t="s">
        <v>4</v>
      </c>
      <c r="B11971" s="4" t="s">
        <v>5</v>
      </c>
      <c r="C11971" s="4" t="s">
        <v>7</v>
      </c>
      <c r="D11971" s="4" t="s">
        <v>9</v>
      </c>
      <c r="E11971" s="4" t="s">
        <v>12</v>
      </c>
    </row>
    <row r="11972" spans="1:10">
      <c r="A11972" t="n">
        <v>104772</v>
      </c>
      <c r="B11972" s="30" t="n">
        <v>51</v>
      </c>
      <c r="C11972" s="7" t="n">
        <v>4</v>
      </c>
      <c r="D11972" s="7" t="n">
        <v>0</v>
      </c>
      <c r="E11972" s="7" t="s">
        <v>463</v>
      </c>
    </row>
    <row r="11973" spans="1:10">
      <c r="A11973" t="s">
        <v>4</v>
      </c>
      <c r="B11973" s="4" t="s">
        <v>5</v>
      </c>
      <c r="C11973" s="4" t="s">
        <v>9</v>
      </c>
    </row>
    <row r="11974" spans="1:10">
      <c r="A11974" t="n">
        <v>104785</v>
      </c>
      <c r="B11974" s="26" t="n">
        <v>16</v>
      </c>
      <c r="C11974" s="7" t="n">
        <v>0</v>
      </c>
    </row>
    <row r="11975" spans="1:10">
      <c r="A11975" t="s">
        <v>4</v>
      </c>
      <c r="B11975" s="4" t="s">
        <v>5</v>
      </c>
      <c r="C11975" s="4" t="s">
        <v>9</v>
      </c>
      <c r="D11975" s="4" t="s">
        <v>7</v>
      </c>
      <c r="E11975" s="4" t="s">
        <v>11</v>
      </c>
      <c r="F11975" s="4" t="s">
        <v>52</v>
      </c>
      <c r="G11975" s="4" t="s">
        <v>7</v>
      </c>
      <c r="H11975" s="4" t="s">
        <v>7</v>
      </c>
    </row>
    <row r="11976" spans="1:10">
      <c r="A11976" t="n">
        <v>104788</v>
      </c>
      <c r="B11976" s="31" t="n">
        <v>26</v>
      </c>
      <c r="C11976" s="7" t="n">
        <v>0</v>
      </c>
      <c r="D11976" s="7" t="n">
        <v>17</v>
      </c>
      <c r="E11976" s="7" t="n">
        <v>62081</v>
      </c>
      <c r="F11976" s="7" t="s">
        <v>1115</v>
      </c>
      <c r="G11976" s="7" t="n">
        <v>2</v>
      </c>
      <c r="H11976" s="7" t="n">
        <v>0</v>
      </c>
    </row>
    <row r="11977" spans="1:10">
      <c r="A11977" t="s">
        <v>4</v>
      </c>
      <c r="B11977" s="4" t="s">
        <v>5</v>
      </c>
    </row>
    <row r="11978" spans="1:10">
      <c r="A11978" t="n">
        <v>104878</v>
      </c>
      <c r="B11978" s="32" t="n">
        <v>28</v>
      </c>
    </row>
    <row r="11979" spans="1:10">
      <c r="A11979" t="s">
        <v>4</v>
      </c>
      <c r="B11979" s="4" t="s">
        <v>5</v>
      </c>
      <c r="C11979" s="4" t="s">
        <v>7</v>
      </c>
      <c r="D11979" s="4" t="s">
        <v>9</v>
      </c>
      <c r="E11979" s="4" t="s">
        <v>12</v>
      </c>
    </row>
    <row r="11980" spans="1:10">
      <c r="A11980" t="n">
        <v>104879</v>
      </c>
      <c r="B11980" s="30" t="n">
        <v>51</v>
      </c>
      <c r="C11980" s="7" t="n">
        <v>4</v>
      </c>
      <c r="D11980" s="7" t="n">
        <v>7002</v>
      </c>
      <c r="E11980" s="7" t="s">
        <v>85</v>
      </c>
    </row>
    <row r="11981" spans="1:10">
      <c r="A11981" t="s">
        <v>4</v>
      </c>
      <c r="B11981" s="4" t="s">
        <v>5</v>
      </c>
      <c r="C11981" s="4" t="s">
        <v>9</v>
      </c>
    </row>
    <row r="11982" spans="1:10">
      <c r="A11982" t="n">
        <v>104893</v>
      </c>
      <c r="B11982" s="26" t="n">
        <v>16</v>
      </c>
      <c r="C11982" s="7" t="n">
        <v>0</v>
      </c>
    </row>
    <row r="11983" spans="1:10">
      <c r="A11983" t="s">
        <v>4</v>
      </c>
      <c r="B11983" s="4" t="s">
        <v>5</v>
      </c>
      <c r="C11983" s="4" t="s">
        <v>9</v>
      </c>
      <c r="D11983" s="4" t="s">
        <v>7</v>
      </c>
      <c r="E11983" s="4" t="s">
        <v>11</v>
      </c>
      <c r="F11983" s="4" t="s">
        <v>52</v>
      </c>
      <c r="G11983" s="4" t="s">
        <v>7</v>
      </c>
      <c r="H11983" s="4" t="s">
        <v>7</v>
      </c>
      <c r="I11983" s="4" t="s">
        <v>7</v>
      </c>
      <c r="J11983" s="4" t="s">
        <v>11</v>
      </c>
      <c r="K11983" s="4" t="s">
        <v>52</v>
      </c>
      <c r="L11983" s="4" t="s">
        <v>7</v>
      </c>
      <c r="M11983" s="4" t="s">
        <v>7</v>
      </c>
    </row>
    <row r="11984" spans="1:10">
      <c r="A11984" t="n">
        <v>104896</v>
      </c>
      <c r="B11984" s="31" t="n">
        <v>26</v>
      </c>
      <c r="C11984" s="7" t="n">
        <v>7002</v>
      </c>
      <c r="D11984" s="7" t="n">
        <v>17</v>
      </c>
      <c r="E11984" s="7" t="n">
        <v>62082</v>
      </c>
      <c r="F11984" s="7" t="s">
        <v>922</v>
      </c>
      <c r="G11984" s="7" t="n">
        <v>2</v>
      </c>
      <c r="H11984" s="7" t="n">
        <v>3</v>
      </c>
      <c r="I11984" s="7" t="n">
        <v>17</v>
      </c>
      <c r="J11984" s="7" t="n">
        <v>62083</v>
      </c>
      <c r="K11984" s="7" t="s">
        <v>1116</v>
      </c>
      <c r="L11984" s="7" t="n">
        <v>2</v>
      </c>
      <c r="M11984" s="7" t="n">
        <v>0</v>
      </c>
    </row>
    <row r="11985" spans="1:13">
      <c r="A11985" t="s">
        <v>4</v>
      </c>
      <c r="B11985" s="4" t="s">
        <v>5</v>
      </c>
    </row>
    <row r="11986" spans="1:13">
      <c r="A11986" t="n">
        <v>104995</v>
      </c>
      <c r="B11986" s="32" t="n">
        <v>28</v>
      </c>
    </row>
    <row r="11987" spans="1:13">
      <c r="A11987" t="s">
        <v>4</v>
      </c>
      <c r="B11987" s="4" t="s">
        <v>5</v>
      </c>
      <c r="C11987" s="4" t="s">
        <v>7</v>
      </c>
      <c r="D11987" s="4" t="s">
        <v>9</v>
      </c>
      <c r="E11987" s="4" t="s">
        <v>12</v>
      </c>
      <c r="F11987" s="4" t="s">
        <v>12</v>
      </c>
      <c r="G11987" s="4" t="s">
        <v>12</v>
      </c>
      <c r="H11987" s="4" t="s">
        <v>12</v>
      </c>
    </row>
    <row r="11988" spans="1:13">
      <c r="A11988" t="n">
        <v>104996</v>
      </c>
      <c r="B11988" s="30" t="n">
        <v>51</v>
      </c>
      <c r="C11988" s="7" t="n">
        <v>3</v>
      </c>
      <c r="D11988" s="7" t="n">
        <v>0</v>
      </c>
      <c r="E11988" s="7" t="s">
        <v>262</v>
      </c>
      <c r="F11988" s="7" t="s">
        <v>263</v>
      </c>
      <c r="G11988" s="7" t="s">
        <v>245</v>
      </c>
      <c r="H11988" s="7" t="s">
        <v>246</v>
      </c>
    </row>
    <row r="11989" spans="1:13">
      <c r="A11989" t="s">
        <v>4</v>
      </c>
      <c r="B11989" s="4" t="s">
        <v>5</v>
      </c>
      <c r="C11989" s="4" t="s">
        <v>9</v>
      </c>
      <c r="D11989" s="4" t="s">
        <v>7</v>
      </c>
      <c r="E11989" s="4" t="s">
        <v>10</v>
      </c>
      <c r="F11989" s="4" t="s">
        <v>9</v>
      </c>
    </row>
    <row r="11990" spans="1:13">
      <c r="A11990" t="n">
        <v>105009</v>
      </c>
      <c r="B11990" s="47" t="n">
        <v>59</v>
      </c>
      <c r="C11990" s="7" t="n">
        <v>0</v>
      </c>
      <c r="D11990" s="7" t="n">
        <v>13</v>
      </c>
      <c r="E11990" s="7" t="n">
        <v>0.150000005960464</v>
      </c>
      <c r="F11990" s="7" t="n">
        <v>0</v>
      </c>
    </row>
    <row r="11991" spans="1:13">
      <c r="A11991" t="s">
        <v>4</v>
      </c>
      <c r="B11991" s="4" t="s">
        <v>5</v>
      </c>
      <c r="C11991" s="4" t="s">
        <v>9</v>
      </c>
    </row>
    <row r="11992" spans="1:13">
      <c r="A11992" t="n">
        <v>105019</v>
      </c>
      <c r="B11992" s="26" t="n">
        <v>16</v>
      </c>
      <c r="C11992" s="7" t="n">
        <v>1000</v>
      </c>
    </row>
    <row r="11993" spans="1:13">
      <c r="A11993" t="s">
        <v>4</v>
      </c>
      <c r="B11993" s="4" t="s">
        <v>5</v>
      </c>
      <c r="C11993" s="4" t="s">
        <v>7</v>
      </c>
      <c r="D11993" s="4" t="s">
        <v>9</v>
      </c>
      <c r="E11993" s="4" t="s">
        <v>12</v>
      </c>
    </row>
    <row r="11994" spans="1:13">
      <c r="A11994" t="n">
        <v>105022</v>
      </c>
      <c r="B11994" s="30" t="n">
        <v>51</v>
      </c>
      <c r="C11994" s="7" t="n">
        <v>4</v>
      </c>
      <c r="D11994" s="7" t="n">
        <v>0</v>
      </c>
      <c r="E11994" s="7" t="s">
        <v>269</v>
      </c>
    </row>
    <row r="11995" spans="1:13">
      <c r="A11995" t="s">
        <v>4</v>
      </c>
      <c r="B11995" s="4" t="s">
        <v>5</v>
      </c>
      <c r="C11995" s="4" t="s">
        <v>9</v>
      </c>
    </row>
    <row r="11996" spans="1:13">
      <c r="A11996" t="n">
        <v>105035</v>
      </c>
      <c r="B11996" s="26" t="n">
        <v>16</v>
      </c>
      <c r="C11996" s="7" t="n">
        <v>0</v>
      </c>
    </row>
    <row r="11997" spans="1:13">
      <c r="A11997" t="s">
        <v>4</v>
      </c>
      <c r="B11997" s="4" t="s">
        <v>5</v>
      </c>
      <c r="C11997" s="4" t="s">
        <v>9</v>
      </c>
      <c r="D11997" s="4" t="s">
        <v>7</v>
      </c>
      <c r="E11997" s="4" t="s">
        <v>11</v>
      </c>
      <c r="F11997" s="4" t="s">
        <v>52</v>
      </c>
      <c r="G11997" s="4" t="s">
        <v>7</v>
      </c>
      <c r="H11997" s="4" t="s">
        <v>7</v>
      </c>
    </row>
    <row r="11998" spans="1:13">
      <c r="A11998" t="n">
        <v>105038</v>
      </c>
      <c r="B11998" s="31" t="n">
        <v>26</v>
      </c>
      <c r="C11998" s="7" t="n">
        <v>0</v>
      </c>
      <c r="D11998" s="7" t="n">
        <v>17</v>
      </c>
      <c r="E11998" s="7" t="n">
        <v>62084</v>
      </c>
      <c r="F11998" s="7" t="s">
        <v>1117</v>
      </c>
      <c r="G11998" s="7" t="n">
        <v>2</v>
      </c>
      <c r="H11998" s="7" t="n">
        <v>0</v>
      </c>
    </row>
    <row r="11999" spans="1:13">
      <c r="A11999" t="s">
        <v>4</v>
      </c>
      <c r="B11999" s="4" t="s">
        <v>5</v>
      </c>
    </row>
    <row r="12000" spans="1:13">
      <c r="A12000" t="n">
        <v>105106</v>
      </c>
      <c r="B12000" s="32" t="n">
        <v>28</v>
      </c>
    </row>
    <row r="12001" spans="1:8">
      <c r="A12001" t="s">
        <v>4</v>
      </c>
      <c r="B12001" s="4" t="s">
        <v>5</v>
      </c>
      <c r="C12001" s="4" t="s">
        <v>7</v>
      </c>
      <c r="D12001" s="4" t="s">
        <v>9</v>
      </c>
      <c r="E12001" s="4" t="s">
        <v>10</v>
      </c>
    </row>
    <row r="12002" spans="1:8">
      <c r="A12002" t="n">
        <v>105107</v>
      </c>
      <c r="B12002" s="25" t="n">
        <v>58</v>
      </c>
      <c r="C12002" s="7" t="n">
        <v>101</v>
      </c>
      <c r="D12002" s="7" t="n">
        <v>500</v>
      </c>
      <c r="E12002" s="7" t="n">
        <v>1</v>
      </c>
    </row>
    <row r="12003" spans="1:8">
      <c r="A12003" t="s">
        <v>4</v>
      </c>
      <c r="B12003" s="4" t="s">
        <v>5</v>
      </c>
      <c r="C12003" s="4" t="s">
        <v>7</v>
      </c>
      <c r="D12003" s="4" t="s">
        <v>9</v>
      </c>
    </row>
    <row r="12004" spans="1:8">
      <c r="A12004" t="n">
        <v>105115</v>
      </c>
      <c r="B12004" s="25" t="n">
        <v>58</v>
      </c>
      <c r="C12004" s="7" t="n">
        <v>254</v>
      </c>
      <c r="D12004" s="7" t="n">
        <v>0</v>
      </c>
    </row>
    <row r="12005" spans="1:8">
      <c r="A12005" t="s">
        <v>4</v>
      </c>
      <c r="B12005" s="4" t="s">
        <v>5</v>
      </c>
      <c r="C12005" s="4" t="s">
        <v>7</v>
      </c>
    </row>
    <row r="12006" spans="1:8">
      <c r="A12006" t="n">
        <v>105119</v>
      </c>
      <c r="B12006" s="54" t="n">
        <v>116</v>
      </c>
      <c r="C12006" s="7" t="n">
        <v>0</v>
      </c>
    </row>
    <row r="12007" spans="1:8">
      <c r="A12007" t="s">
        <v>4</v>
      </c>
      <c r="B12007" s="4" t="s">
        <v>5</v>
      </c>
      <c r="C12007" s="4" t="s">
        <v>7</v>
      </c>
      <c r="D12007" s="4" t="s">
        <v>9</v>
      </c>
    </row>
    <row r="12008" spans="1:8">
      <c r="A12008" t="n">
        <v>105121</v>
      </c>
      <c r="B12008" s="54" t="n">
        <v>116</v>
      </c>
      <c r="C12008" s="7" t="n">
        <v>2</v>
      </c>
      <c r="D12008" s="7" t="n">
        <v>1</v>
      </c>
    </row>
    <row r="12009" spans="1:8">
      <c r="A12009" t="s">
        <v>4</v>
      </c>
      <c r="B12009" s="4" t="s">
        <v>5</v>
      </c>
      <c r="C12009" s="4" t="s">
        <v>7</v>
      </c>
      <c r="D12009" s="4" t="s">
        <v>11</v>
      </c>
    </row>
    <row r="12010" spans="1:8">
      <c r="A12010" t="n">
        <v>105125</v>
      </c>
      <c r="B12010" s="54" t="n">
        <v>116</v>
      </c>
      <c r="C12010" s="7" t="n">
        <v>5</v>
      </c>
      <c r="D12010" s="7" t="n">
        <v>1103626240</v>
      </c>
    </row>
    <row r="12011" spans="1:8">
      <c r="A12011" t="s">
        <v>4</v>
      </c>
      <c r="B12011" s="4" t="s">
        <v>5</v>
      </c>
      <c r="C12011" s="4" t="s">
        <v>7</v>
      </c>
      <c r="D12011" s="4" t="s">
        <v>9</v>
      </c>
    </row>
    <row r="12012" spans="1:8">
      <c r="A12012" t="n">
        <v>105131</v>
      </c>
      <c r="B12012" s="54" t="n">
        <v>116</v>
      </c>
      <c r="C12012" s="7" t="n">
        <v>6</v>
      </c>
      <c r="D12012" s="7" t="n">
        <v>1</v>
      </c>
    </row>
    <row r="12013" spans="1:8">
      <c r="A12013" t="s">
        <v>4</v>
      </c>
      <c r="B12013" s="4" t="s">
        <v>5</v>
      </c>
      <c r="C12013" s="4" t="s">
        <v>7</v>
      </c>
      <c r="D12013" s="4" t="s">
        <v>7</v>
      </c>
      <c r="E12013" s="4" t="s">
        <v>10</v>
      </c>
      <c r="F12013" s="4" t="s">
        <v>10</v>
      </c>
      <c r="G12013" s="4" t="s">
        <v>10</v>
      </c>
      <c r="H12013" s="4" t="s">
        <v>9</v>
      </c>
    </row>
    <row r="12014" spans="1:8">
      <c r="A12014" t="n">
        <v>105135</v>
      </c>
      <c r="B12014" s="55" t="n">
        <v>45</v>
      </c>
      <c r="C12014" s="7" t="n">
        <v>2</v>
      </c>
      <c r="D12014" s="7" t="n">
        <v>3</v>
      </c>
      <c r="E12014" s="7" t="n">
        <v>16.7900009155273</v>
      </c>
      <c r="F12014" s="7" t="n">
        <v>0.870000004768372</v>
      </c>
      <c r="G12014" s="7" t="n">
        <v>36.0699996948242</v>
      </c>
      <c r="H12014" s="7" t="n">
        <v>0</v>
      </c>
    </row>
    <row r="12015" spans="1:8">
      <c r="A12015" t="s">
        <v>4</v>
      </c>
      <c r="B12015" s="4" t="s">
        <v>5</v>
      </c>
      <c r="C12015" s="4" t="s">
        <v>7</v>
      </c>
      <c r="D12015" s="4" t="s">
        <v>7</v>
      </c>
      <c r="E12015" s="4" t="s">
        <v>10</v>
      </c>
      <c r="F12015" s="4" t="s">
        <v>10</v>
      </c>
      <c r="G12015" s="4" t="s">
        <v>10</v>
      </c>
      <c r="H12015" s="4" t="s">
        <v>9</v>
      </c>
      <c r="I12015" s="4" t="s">
        <v>7</v>
      </c>
    </row>
    <row r="12016" spans="1:8">
      <c r="A12016" t="n">
        <v>105152</v>
      </c>
      <c r="B12016" s="55" t="n">
        <v>45</v>
      </c>
      <c r="C12016" s="7" t="n">
        <v>4</v>
      </c>
      <c r="D12016" s="7" t="n">
        <v>3</v>
      </c>
      <c r="E12016" s="7" t="n">
        <v>17.6000003814697</v>
      </c>
      <c r="F12016" s="7" t="n">
        <v>252.830001831055</v>
      </c>
      <c r="G12016" s="7" t="n">
        <v>0</v>
      </c>
      <c r="H12016" s="7" t="n">
        <v>0</v>
      </c>
      <c r="I12016" s="7" t="n">
        <v>1</v>
      </c>
    </row>
    <row r="12017" spans="1:9">
      <c r="A12017" t="s">
        <v>4</v>
      </c>
      <c r="B12017" s="4" t="s">
        <v>5</v>
      </c>
      <c r="C12017" s="4" t="s">
        <v>7</v>
      </c>
      <c r="D12017" s="4" t="s">
        <v>7</v>
      </c>
      <c r="E12017" s="4" t="s">
        <v>10</v>
      </c>
      <c r="F12017" s="4" t="s">
        <v>9</v>
      </c>
    </row>
    <row r="12018" spans="1:9">
      <c r="A12018" t="n">
        <v>105170</v>
      </c>
      <c r="B12018" s="55" t="n">
        <v>45</v>
      </c>
      <c r="C12018" s="7" t="n">
        <v>5</v>
      </c>
      <c r="D12018" s="7" t="n">
        <v>3</v>
      </c>
      <c r="E12018" s="7" t="n">
        <v>3.70000004768372</v>
      </c>
      <c r="F12018" s="7" t="n">
        <v>0</v>
      </c>
    </row>
    <row r="12019" spans="1:9">
      <c r="A12019" t="s">
        <v>4</v>
      </c>
      <c r="B12019" s="4" t="s">
        <v>5</v>
      </c>
      <c r="C12019" s="4" t="s">
        <v>7</v>
      </c>
      <c r="D12019" s="4" t="s">
        <v>7</v>
      </c>
      <c r="E12019" s="4" t="s">
        <v>10</v>
      </c>
      <c r="F12019" s="4" t="s">
        <v>9</v>
      </c>
    </row>
    <row r="12020" spans="1:9">
      <c r="A12020" t="n">
        <v>105179</v>
      </c>
      <c r="B12020" s="55" t="n">
        <v>45</v>
      </c>
      <c r="C12020" s="7" t="n">
        <v>11</v>
      </c>
      <c r="D12020" s="7" t="n">
        <v>3</v>
      </c>
      <c r="E12020" s="7" t="n">
        <v>39.4000015258789</v>
      </c>
      <c r="F12020" s="7" t="n">
        <v>0</v>
      </c>
    </row>
    <row r="12021" spans="1:9">
      <c r="A12021" t="s">
        <v>4</v>
      </c>
      <c r="B12021" s="4" t="s">
        <v>5</v>
      </c>
      <c r="C12021" s="4" t="s">
        <v>7</v>
      </c>
      <c r="D12021" s="4" t="s">
        <v>9</v>
      </c>
    </row>
    <row r="12022" spans="1:9">
      <c r="A12022" t="n">
        <v>105188</v>
      </c>
      <c r="B12022" s="25" t="n">
        <v>58</v>
      </c>
      <c r="C12022" s="7" t="n">
        <v>255</v>
      </c>
      <c r="D12022" s="7" t="n">
        <v>0</v>
      </c>
    </row>
    <row r="12023" spans="1:9">
      <c r="A12023" t="s">
        <v>4</v>
      </c>
      <c r="B12023" s="4" t="s">
        <v>5</v>
      </c>
      <c r="C12023" s="4" t="s">
        <v>9</v>
      </c>
    </row>
    <row r="12024" spans="1:9">
      <c r="A12024" t="n">
        <v>105192</v>
      </c>
      <c r="B12024" s="26" t="n">
        <v>16</v>
      </c>
      <c r="C12024" s="7" t="n">
        <v>300</v>
      </c>
    </row>
    <row r="12025" spans="1:9">
      <c r="A12025" t="s">
        <v>4</v>
      </c>
      <c r="B12025" s="4" t="s">
        <v>5</v>
      </c>
      <c r="C12025" s="4" t="s">
        <v>7</v>
      </c>
      <c r="D12025" s="4" t="s">
        <v>9</v>
      </c>
      <c r="E12025" s="4" t="s">
        <v>12</v>
      </c>
    </row>
    <row r="12026" spans="1:9">
      <c r="A12026" t="n">
        <v>105195</v>
      </c>
      <c r="B12026" s="30" t="n">
        <v>51</v>
      </c>
      <c r="C12026" s="7" t="n">
        <v>4</v>
      </c>
      <c r="D12026" s="7" t="n">
        <v>7002</v>
      </c>
      <c r="E12026" s="7" t="s">
        <v>87</v>
      </c>
    </row>
    <row r="12027" spans="1:9">
      <c r="A12027" t="s">
        <v>4</v>
      </c>
      <c r="B12027" s="4" t="s">
        <v>5</v>
      </c>
      <c r="C12027" s="4" t="s">
        <v>9</v>
      </c>
    </row>
    <row r="12028" spans="1:9">
      <c r="A12028" t="n">
        <v>105208</v>
      </c>
      <c r="B12028" s="26" t="n">
        <v>16</v>
      </c>
      <c r="C12028" s="7" t="n">
        <v>0</v>
      </c>
    </row>
    <row r="12029" spans="1:9">
      <c r="A12029" t="s">
        <v>4</v>
      </c>
      <c r="B12029" s="4" t="s">
        <v>5</v>
      </c>
      <c r="C12029" s="4" t="s">
        <v>9</v>
      </c>
      <c r="D12029" s="4" t="s">
        <v>7</v>
      </c>
      <c r="E12029" s="4" t="s">
        <v>11</v>
      </c>
      <c r="F12029" s="4" t="s">
        <v>52</v>
      </c>
      <c r="G12029" s="4" t="s">
        <v>7</v>
      </c>
      <c r="H12029" s="4" t="s">
        <v>7</v>
      </c>
      <c r="I12029" s="4" t="s">
        <v>7</v>
      </c>
      <c r="J12029" s="4" t="s">
        <v>11</v>
      </c>
      <c r="K12029" s="4" t="s">
        <v>52</v>
      </c>
      <c r="L12029" s="4" t="s">
        <v>7</v>
      </c>
      <c r="M12029" s="4" t="s">
        <v>7</v>
      </c>
    </row>
    <row r="12030" spans="1:9">
      <c r="A12030" t="n">
        <v>105211</v>
      </c>
      <c r="B12030" s="31" t="n">
        <v>26</v>
      </c>
      <c r="C12030" s="7" t="n">
        <v>7002</v>
      </c>
      <c r="D12030" s="7" t="n">
        <v>17</v>
      </c>
      <c r="E12030" s="7" t="n">
        <v>62085</v>
      </c>
      <c r="F12030" s="7" t="s">
        <v>1118</v>
      </c>
      <c r="G12030" s="7" t="n">
        <v>2</v>
      </c>
      <c r="H12030" s="7" t="n">
        <v>3</v>
      </c>
      <c r="I12030" s="7" t="n">
        <v>17</v>
      </c>
      <c r="J12030" s="7" t="n">
        <v>62086</v>
      </c>
      <c r="K12030" s="7" t="s">
        <v>1119</v>
      </c>
      <c r="L12030" s="7" t="n">
        <v>2</v>
      </c>
      <c r="M12030" s="7" t="n">
        <v>0</v>
      </c>
    </row>
    <row r="12031" spans="1:9">
      <c r="A12031" t="s">
        <v>4</v>
      </c>
      <c r="B12031" s="4" t="s">
        <v>5</v>
      </c>
    </row>
    <row r="12032" spans="1:9">
      <c r="A12032" t="n">
        <v>105410</v>
      </c>
      <c r="B12032" s="32" t="n">
        <v>28</v>
      </c>
    </row>
    <row r="12033" spans="1:13">
      <c r="A12033" t="s">
        <v>4</v>
      </c>
      <c r="B12033" s="4" t="s">
        <v>5</v>
      </c>
      <c r="C12033" s="4" t="s">
        <v>9</v>
      </c>
      <c r="D12033" s="4" t="s">
        <v>7</v>
      </c>
      <c r="E12033" s="4" t="s">
        <v>10</v>
      </c>
      <c r="F12033" s="4" t="s">
        <v>9</v>
      </c>
    </row>
    <row r="12034" spans="1:13">
      <c r="A12034" t="n">
        <v>105411</v>
      </c>
      <c r="B12034" s="47" t="n">
        <v>59</v>
      </c>
      <c r="C12034" s="7" t="n">
        <v>0</v>
      </c>
      <c r="D12034" s="7" t="n">
        <v>6</v>
      </c>
      <c r="E12034" s="7" t="n">
        <v>0</v>
      </c>
      <c r="F12034" s="7" t="n">
        <v>0</v>
      </c>
    </row>
    <row r="12035" spans="1:13">
      <c r="A12035" t="s">
        <v>4</v>
      </c>
      <c r="B12035" s="4" t="s">
        <v>5</v>
      </c>
      <c r="C12035" s="4" t="s">
        <v>9</v>
      </c>
    </row>
    <row r="12036" spans="1:13">
      <c r="A12036" t="n">
        <v>105421</v>
      </c>
      <c r="B12036" s="26" t="n">
        <v>16</v>
      </c>
      <c r="C12036" s="7" t="n">
        <v>1000</v>
      </c>
    </row>
    <row r="12037" spans="1:13">
      <c r="A12037" t="s">
        <v>4</v>
      </c>
      <c r="B12037" s="4" t="s">
        <v>5</v>
      </c>
      <c r="C12037" s="4" t="s">
        <v>7</v>
      </c>
      <c r="D12037" s="4" t="s">
        <v>9</v>
      </c>
      <c r="E12037" s="4" t="s">
        <v>12</v>
      </c>
    </row>
    <row r="12038" spans="1:13">
      <c r="A12038" t="n">
        <v>105424</v>
      </c>
      <c r="B12038" s="30" t="n">
        <v>51</v>
      </c>
      <c r="C12038" s="7" t="n">
        <v>4</v>
      </c>
      <c r="D12038" s="7" t="n">
        <v>0</v>
      </c>
      <c r="E12038" s="7" t="s">
        <v>174</v>
      </c>
    </row>
    <row r="12039" spans="1:13">
      <c r="A12039" t="s">
        <v>4</v>
      </c>
      <c r="B12039" s="4" t="s">
        <v>5</v>
      </c>
      <c r="C12039" s="4" t="s">
        <v>9</v>
      </c>
    </row>
    <row r="12040" spans="1:13">
      <c r="A12040" t="n">
        <v>105438</v>
      </c>
      <c r="B12040" s="26" t="n">
        <v>16</v>
      </c>
      <c r="C12040" s="7" t="n">
        <v>0</v>
      </c>
    </row>
    <row r="12041" spans="1:13">
      <c r="A12041" t="s">
        <v>4</v>
      </c>
      <c r="B12041" s="4" t="s">
        <v>5</v>
      </c>
      <c r="C12041" s="4" t="s">
        <v>9</v>
      </c>
      <c r="D12041" s="4" t="s">
        <v>7</v>
      </c>
      <c r="E12041" s="4" t="s">
        <v>11</v>
      </c>
      <c r="F12041" s="4" t="s">
        <v>52</v>
      </c>
      <c r="G12041" s="4" t="s">
        <v>7</v>
      </c>
      <c r="H12041" s="4" t="s">
        <v>7</v>
      </c>
      <c r="I12041" s="4" t="s">
        <v>7</v>
      </c>
      <c r="J12041" s="4" t="s">
        <v>11</v>
      </c>
      <c r="K12041" s="4" t="s">
        <v>52</v>
      </c>
      <c r="L12041" s="4" t="s">
        <v>7</v>
      </c>
      <c r="M12041" s="4" t="s">
        <v>7</v>
      </c>
    </row>
    <row r="12042" spans="1:13">
      <c r="A12042" t="n">
        <v>105441</v>
      </c>
      <c r="B12042" s="31" t="n">
        <v>26</v>
      </c>
      <c r="C12042" s="7" t="n">
        <v>0</v>
      </c>
      <c r="D12042" s="7" t="n">
        <v>17</v>
      </c>
      <c r="E12042" s="7" t="n">
        <v>62087</v>
      </c>
      <c r="F12042" s="7" t="s">
        <v>1120</v>
      </c>
      <c r="G12042" s="7" t="n">
        <v>2</v>
      </c>
      <c r="H12042" s="7" t="n">
        <v>3</v>
      </c>
      <c r="I12042" s="7" t="n">
        <v>17</v>
      </c>
      <c r="J12042" s="7" t="n">
        <v>62088</v>
      </c>
      <c r="K12042" s="7" t="s">
        <v>1121</v>
      </c>
      <c r="L12042" s="7" t="n">
        <v>2</v>
      </c>
      <c r="M12042" s="7" t="n">
        <v>0</v>
      </c>
    </row>
    <row r="12043" spans="1:13">
      <c r="A12043" t="s">
        <v>4</v>
      </c>
      <c r="B12043" s="4" t="s">
        <v>5</v>
      </c>
    </row>
    <row r="12044" spans="1:13">
      <c r="A12044" t="n">
        <v>105610</v>
      </c>
      <c r="B12044" s="32" t="n">
        <v>28</v>
      </c>
    </row>
    <row r="12045" spans="1:13">
      <c r="A12045" t="s">
        <v>4</v>
      </c>
      <c r="B12045" s="4" t="s">
        <v>5</v>
      </c>
      <c r="C12045" s="4" t="s">
        <v>7</v>
      </c>
      <c r="D12045" s="4" t="s">
        <v>9</v>
      </c>
      <c r="E12045" s="4" t="s">
        <v>12</v>
      </c>
    </row>
    <row r="12046" spans="1:13">
      <c r="A12046" t="n">
        <v>105611</v>
      </c>
      <c r="B12046" s="30" t="n">
        <v>51</v>
      </c>
      <c r="C12046" s="7" t="n">
        <v>4</v>
      </c>
      <c r="D12046" s="7" t="n">
        <v>7002</v>
      </c>
      <c r="E12046" s="7" t="s">
        <v>558</v>
      </c>
    </row>
    <row r="12047" spans="1:13">
      <c r="A12047" t="s">
        <v>4</v>
      </c>
      <c r="B12047" s="4" t="s">
        <v>5</v>
      </c>
      <c r="C12047" s="4" t="s">
        <v>9</v>
      </c>
    </row>
    <row r="12048" spans="1:13">
      <c r="A12048" t="n">
        <v>105625</v>
      </c>
      <c r="B12048" s="26" t="n">
        <v>16</v>
      </c>
      <c r="C12048" s="7" t="n">
        <v>0</v>
      </c>
    </row>
    <row r="12049" spans="1:13">
      <c r="A12049" t="s">
        <v>4</v>
      </c>
      <c r="B12049" s="4" t="s">
        <v>5</v>
      </c>
      <c r="C12049" s="4" t="s">
        <v>9</v>
      </c>
      <c r="D12049" s="4" t="s">
        <v>7</v>
      </c>
      <c r="E12049" s="4" t="s">
        <v>11</v>
      </c>
      <c r="F12049" s="4" t="s">
        <v>52</v>
      </c>
      <c r="G12049" s="4" t="s">
        <v>7</v>
      </c>
      <c r="H12049" s="4" t="s">
        <v>7</v>
      </c>
      <c r="I12049" s="4" t="s">
        <v>7</v>
      </c>
      <c r="J12049" s="4" t="s">
        <v>11</v>
      </c>
      <c r="K12049" s="4" t="s">
        <v>52</v>
      </c>
      <c r="L12049" s="4" t="s">
        <v>7</v>
      </c>
      <c r="M12049" s="4" t="s">
        <v>7</v>
      </c>
    </row>
    <row r="12050" spans="1:13">
      <c r="A12050" t="n">
        <v>105628</v>
      </c>
      <c r="B12050" s="31" t="n">
        <v>26</v>
      </c>
      <c r="C12050" s="7" t="n">
        <v>7002</v>
      </c>
      <c r="D12050" s="7" t="n">
        <v>17</v>
      </c>
      <c r="E12050" s="7" t="n">
        <v>62089</v>
      </c>
      <c r="F12050" s="7" t="s">
        <v>1122</v>
      </c>
      <c r="G12050" s="7" t="n">
        <v>2</v>
      </c>
      <c r="H12050" s="7" t="n">
        <v>3</v>
      </c>
      <c r="I12050" s="7" t="n">
        <v>17</v>
      </c>
      <c r="J12050" s="7" t="n">
        <v>62090</v>
      </c>
      <c r="K12050" s="7" t="s">
        <v>1123</v>
      </c>
      <c r="L12050" s="7" t="n">
        <v>2</v>
      </c>
      <c r="M12050" s="7" t="n">
        <v>0</v>
      </c>
    </row>
    <row r="12051" spans="1:13">
      <c r="A12051" t="s">
        <v>4</v>
      </c>
      <c r="B12051" s="4" t="s">
        <v>5</v>
      </c>
    </row>
    <row r="12052" spans="1:13">
      <c r="A12052" t="n">
        <v>105845</v>
      </c>
      <c r="B12052" s="32" t="n">
        <v>28</v>
      </c>
    </row>
    <row r="12053" spans="1:13">
      <c r="A12053" t="s">
        <v>4</v>
      </c>
      <c r="B12053" s="4" t="s">
        <v>5</v>
      </c>
      <c r="C12053" s="4" t="s">
        <v>7</v>
      </c>
      <c r="D12053" s="4" t="s">
        <v>9</v>
      </c>
      <c r="E12053" s="4" t="s">
        <v>12</v>
      </c>
    </row>
    <row r="12054" spans="1:13">
      <c r="A12054" t="n">
        <v>105846</v>
      </c>
      <c r="B12054" s="30" t="n">
        <v>51</v>
      </c>
      <c r="C12054" s="7" t="n">
        <v>4</v>
      </c>
      <c r="D12054" s="7" t="n">
        <v>0</v>
      </c>
      <c r="E12054" s="7" t="s">
        <v>1124</v>
      </c>
    </row>
    <row r="12055" spans="1:13">
      <c r="A12055" t="s">
        <v>4</v>
      </c>
      <c r="B12055" s="4" t="s">
        <v>5</v>
      </c>
      <c r="C12055" s="4" t="s">
        <v>9</v>
      </c>
    </row>
    <row r="12056" spans="1:13">
      <c r="A12056" t="n">
        <v>105860</v>
      </c>
      <c r="B12056" s="26" t="n">
        <v>16</v>
      </c>
      <c r="C12056" s="7" t="n">
        <v>0</v>
      </c>
    </row>
    <row r="12057" spans="1:13">
      <c r="A12057" t="s">
        <v>4</v>
      </c>
      <c r="B12057" s="4" t="s">
        <v>5</v>
      </c>
      <c r="C12057" s="4" t="s">
        <v>9</v>
      </c>
      <c r="D12057" s="4" t="s">
        <v>7</v>
      </c>
      <c r="E12057" s="4" t="s">
        <v>11</v>
      </c>
      <c r="F12057" s="4" t="s">
        <v>52</v>
      </c>
      <c r="G12057" s="4" t="s">
        <v>7</v>
      </c>
      <c r="H12057" s="4" t="s">
        <v>7</v>
      </c>
    </row>
    <row r="12058" spans="1:13">
      <c r="A12058" t="n">
        <v>105863</v>
      </c>
      <c r="B12058" s="31" t="n">
        <v>26</v>
      </c>
      <c r="C12058" s="7" t="n">
        <v>0</v>
      </c>
      <c r="D12058" s="7" t="n">
        <v>17</v>
      </c>
      <c r="E12058" s="7" t="n">
        <v>62091</v>
      </c>
      <c r="F12058" s="7" t="s">
        <v>1125</v>
      </c>
      <c r="G12058" s="7" t="n">
        <v>2</v>
      </c>
      <c r="H12058" s="7" t="n">
        <v>0</v>
      </c>
    </row>
    <row r="12059" spans="1:13">
      <c r="A12059" t="s">
        <v>4</v>
      </c>
      <c r="B12059" s="4" t="s">
        <v>5</v>
      </c>
    </row>
    <row r="12060" spans="1:13">
      <c r="A12060" t="n">
        <v>105878</v>
      </c>
      <c r="B12060" s="32" t="n">
        <v>28</v>
      </c>
    </row>
    <row r="12061" spans="1:13">
      <c r="A12061" t="s">
        <v>4</v>
      </c>
      <c r="B12061" s="4" t="s">
        <v>5</v>
      </c>
      <c r="C12061" s="4" t="s">
        <v>7</v>
      </c>
      <c r="D12061" s="4" t="s">
        <v>9</v>
      </c>
      <c r="E12061" s="4" t="s">
        <v>10</v>
      </c>
    </row>
    <row r="12062" spans="1:13">
      <c r="A12062" t="n">
        <v>105879</v>
      </c>
      <c r="B12062" s="25" t="n">
        <v>58</v>
      </c>
      <c r="C12062" s="7" t="n">
        <v>101</v>
      </c>
      <c r="D12062" s="7" t="n">
        <v>500</v>
      </c>
      <c r="E12062" s="7" t="n">
        <v>1</v>
      </c>
    </row>
    <row r="12063" spans="1:13">
      <c r="A12063" t="s">
        <v>4</v>
      </c>
      <c r="B12063" s="4" t="s">
        <v>5</v>
      </c>
      <c r="C12063" s="4" t="s">
        <v>7</v>
      </c>
      <c r="D12063" s="4" t="s">
        <v>9</v>
      </c>
    </row>
    <row r="12064" spans="1:13">
      <c r="A12064" t="n">
        <v>105887</v>
      </c>
      <c r="B12064" s="25" t="n">
        <v>58</v>
      </c>
      <c r="C12064" s="7" t="n">
        <v>254</v>
      </c>
      <c r="D12064" s="7" t="n">
        <v>0</v>
      </c>
    </row>
    <row r="12065" spans="1:13">
      <c r="A12065" t="s">
        <v>4</v>
      </c>
      <c r="B12065" s="4" t="s">
        <v>5</v>
      </c>
      <c r="C12065" s="4" t="s">
        <v>7</v>
      </c>
    </row>
    <row r="12066" spans="1:13">
      <c r="A12066" t="n">
        <v>105891</v>
      </c>
      <c r="B12066" s="54" t="n">
        <v>116</v>
      </c>
      <c r="C12066" s="7" t="n">
        <v>0</v>
      </c>
    </row>
    <row r="12067" spans="1:13">
      <c r="A12067" t="s">
        <v>4</v>
      </c>
      <c r="B12067" s="4" t="s">
        <v>5</v>
      </c>
      <c r="C12067" s="4" t="s">
        <v>7</v>
      </c>
      <c r="D12067" s="4" t="s">
        <v>9</v>
      </c>
    </row>
    <row r="12068" spans="1:13">
      <c r="A12068" t="n">
        <v>105893</v>
      </c>
      <c r="B12068" s="54" t="n">
        <v>116</v>
      </c>
      <c r="C12068" s="7" t="n">
        <v>2</v>
      </c>
      <c r="D12068" s="7" t="n">
        <v>1</v>
      </c>
    </row>
    <row r="12069" spans="1:13">
      <c r="A12069" t="s">
        <v>4</v>
      </c>
      <c r="B12069" s="4" t="s">
        <v>5</v>
      </c>
      <c r="C12069" s="4" t="s">
        <v>7</v>
      </c>
      <c r="D12069" s="4" t="s">
        <v>11</v>
      </c>
    </row>
    <row r="12070" spans="1:13">
      <c r="A12070" t="n">
        <v>105897</v>
      </c>
      <c r="B12070" s="54" t="n">
        <v>116</v>
      </c>
      <c r="C12070" s="7" t="n">
        <v>5</v>
      </c>
      <c r="D12070" s="7" t="n">
        <v>1084227584</v>
      </c>
    </row>
    <row r="12071" spans="1:13">
      <c r="A12071" t="s">
        <v>4</v>
      </c>
      <c r="B12071" s="4" t="s">
        <v>5</v>
      </c>
      <c r="C12071" s="4" t="s">
        <v>7</v>
      </c>
      <c r="D12071" s="4" t="s">
        <v>9</v>
      </c>
    </row>
    <row r="12072" spans="1:13">
      <c r="A12072" t="n">
        <v>105903</v>
      </c>
      <c r="B12072" s="54" t="n">
        <v>116</v>
      </c>
      <c r="C12072" s="7" t="n">
        <v>6</v>
      </c>
      <c r="D12072" s="7" t="n">
        <v>1</v>
      </c>
    </row>
    <row r="12073" spans="1:13">
      <c r="A12073" t="s">
        <v>4</v>
      </c>
      <c r="B12073" s="4" t="s">
        <v>5</v>
      </c>
      <c r="C12073" s="4" t="s">
        <v>7</v>
      </c>
      <c r="D12073" s="4" t="s">
        <v>7</v>
      </c>
      <c r="E12073" s="4" t="s">
        <v>10</v>
      </c>
      <c r="F12073" s="4" t="s">
        <v>10</v>
      </c>
      <c r="G12073" s="4" t="s">
        <v>10</v>
      </c>
      <c r="H12073" s="4" t="s">
        <v>9</v>
      </c>
    </row>
    <row r="12074" spans="1:13">
      <c r="A12074" t="n">
        <v>105907</v>
      </c>
      <c r="B12074" s="55" t="n">
        <v>45</v>
      </c>
      <c r="C12074" s="7" t="n">
        <v>2</v>
      </c>
      <c r="D12074" s="7" t="n">
        <v>3</v>
      </c>
      <c r="E12074" s="7" t="n">
        <v>16.7800006866455</v>
      </c>
      <c r="F12074" s="7" t="n">
        <v>1.14999997615814</v>
      </c>
      <c r="G12074" s="7" t="n">
        <v>36.7099990844727</v>
      </c>
      <c r="H12074" s="7" t="n">
        <v>0</v>
      </c>
    </row>
    <row r="12075" spans="1:13">
      <c r="A12075" t="s">
        <v>4</v>
      </c>
      <c r="B12075" s="4" t="s">
        <v>5</v>
      </c>
      <c r="C12075" s="4" t="s">
        <v>7</v>
      </c>
      <c r="D12075" s="4" t="s">
        <v>7</v>
      </c>
      <c r="E12075" s="4" t="s">
        <v>10</v>
      </c>
      <c r="F12075" s="4" t="s">
        <v>10</v>
      </c>
      <c r="G12075" s="4" t="s">
        <v>10</v>
      </c>
      <c r="H12075" s="4" t="s">
        <v>9</v>
      </c>
      <c r="I12075" s="4" t="s">
        <v>7</v>
      </c>
    </row>
    <row r="12076" spans="1:13">
      <c r="A12076" t="n">
        <v>105924</v>
      </c>
      <c r="B12076" s="55" t="n">
        <v>45</v>
      </c>
      <c r="C12076" s="7" t="n">
        <v>4</v>
      </c>
      <c r="D12076" s="7" t="n">
        <v>3</v>
      </c>
      <c r="E12076" s="7" t="n">
        <v>3.53999996185303</v>
      </c>
      <c r="F12076" s="7" t="n">
        <v>229.979995727539</v>
      </c>
      <c r="G12076" s="7" t="n">
        <v>0</v>
      </c>
      <c r="H12076" s="7" t="n">
        <v>0</v>
      </c>
      <c r="I12076" s="7" t="n">
        <v>0</v>
      </c>
    </row>
    <row r="12077" spans="1:13">
      <c r="A12077" t="s">
        <v>4</v>
      </c>
      <c r="B12077" s="4" t="s">
        <v>5</v>
      </c>
      <c r="C12077" s="4" t="s">
        <v>7</v>
      </c>
      <c r="D12077" s="4" t="s">
        <v>7</v>
      </c>
      <c r="E12077" s="4" t="s">
        <v>10</v>
      </c>
      <c r="F12077" s="4" t="s">
        <v>9</v>
      </c>
    </row>
    <row r="12078" spans="1:13">
      <c r="A12078" t="n">
        <v>105942</v>
      </c>
      <c r="B12078" s="55" t="n">
        <v>45</v>
      </c>
      <c r="C12078" s="7" t="n">
        <v>5</v>
      </c>
      <c r="D12078" s="7" t="n">
        <v>3</v>
      </c>
      <c r="E12078" s="7" t="n">
        <v>1.10000002384186</v>
      </c>
      <c r="F12078" s="7" t="n">
        <v>0</v>
      </c>
    </row>
    <row r="12079" spans="1:13">
      <c r="A12079" t="s">
        <v>4</v>
      </c>
      <c r="B12079" s="4" t="s">
        <v>5</v>
      </c>
      <c r="C12079" s="4" t="s">
        <v>7</v>
      </c>
      <c r="D12079" s="4" t="s">
        <v>7</v>
      </c>
      <c r="E12079" s="4" t="s">
        <v>10</v>
      </c>
      <c r="F12079" s="4" t="s">
        <v>9</v>
      </c>
    </row>
    <row r="12080" spans="1:13">
      <c r="A12080" t="n">
        <v>105951</v>
      </c>
      <c r="B12080" s="55" t="n">
        <v>45</v>
      </c>
      <c r="C12080" s="7" t="n">
        <v>5</v>
      </c>
      <c r="D12080" s="7" t="n">
        <v>3</v>
      </c>
      <c r="E12080" s="7" t="n">
        <v>1</v>
      </c>
      <c r="F12080" s="7" t="n">
        <v>20000</v>
      </c>
    </row>
    <row r="12081" spans="1:9">
      <c r="A12081" t="s">
        <v>4</v>
      </c>
      <c r="B12081" s="4" t="s">
        <v>5</v>
      </c>
      <c r="C12081" s="4" t="s">
        <v>7</v>
      </c>
      <c r="D12081" s="4" t="s">
        <v>7</v>
      </c>
      <c r="E12081" s="4" t="s">
        <v>10</v>
      </c>
      <c r="F12081" s="4" t="s">
        <v>9</v>
      </c>
    </row>
    <row r="12082" spans="1:9">
      <c r="A12082" t="n">
        <v>105960</v>
      </c>
      <c r="B12082" s="55" t="n">
        <v>45</v>
      </c>
      <c r="C12082" s="7" t="n">
        <v>11</v>
      </c>
      <c r="D12082" s="7" t="n">
        <v>3</v>
      </c>
      <c r="E12082" s="7" t="n">
        <v>39.4000015258789</v>
      </c>
      <c r="F12082" s="7" t="n">
        <v>0</v>
      </c>
    </row>
    <row r="12083" spans="1:9">
      <c r="A12083" t="s">
        <v>4</v>
      </c>
      <c r="B12083" s="4" t="s">
        <v>5</v>
      </c>
      <c r="C12083" s="4" t="s">
        <v>7</v>
      </c>
      <c r="D12083" s="4" t="s">
        <v>7</v>
      </c>
      <c r="E12083" s="4" t="s">
        <v>10</v>
      </c>
      <c r="F12083" s="4" t="s">
        <v>10</v>
      </c>
      <c r="G12083" s="4" t="s">
        <v>10</v>
      </c>
      <c r="H12083" s="4" t="s">
        <v>9</v>
      </c>
    </row>
    <row r="12084" spans="1:9">
      <c r="A12084" t="n">
        <v>105969</v>
      </c>
      <c r="B12084" s="55" t="n">
        <v>45</v>
      </c>
      <c r="C12084" s="7" t="n">
        <v>2</v>
      </c>
      <c r="D12084" s="7" t="n">
        <v>3</v>
      </c>
      <c r="E12084" s="7" t="n">
        <v>16.7299995422363</v>
      </c>
      <c r="F12084" s="7" t="n">
        <v>1.14999997615814</v>
      </c>
      <c r="G12084" s="7" t="n">
        <v>36.6599998474121</v>
      </c>
      <c r="H12084" s="7" t="n">
        <v>0</v>
      </c>
    </row>
    <row r="12085" spans="1:9">
      <c r="A12085" t="s">
        <v>4</v>
      </c>
      <c r="B12085" s="4" t="s">
        <v>5</v>
      </c>
      <c r="C12085" s="4" t="s">
        <v>7</v>
      </c>
      <c r="D12085" s="4" t="s">
        <v>7</v>
      </c>
      <c r="E12085" s="4" t="s">
        <v>10</v>
      </c>
      <c r="F12085" s="4" t="s">
        <v>10</v>
      </c>
      <c r="G12085" s="4" t="s">
        <v>10</v>
      </c>
      <c r="H12085" s="4" t="s">
        <v>9</v>
      </c>
      <c r="I12085" s="4" t="s">
        <v>7</v>
      </c>
    </row>
    <row r="12086" spans="1:9">
      <c r="A12086" t="n">
        <v>105986</v>
      </c>
      <c r="B12086" s="55" t="n">
        <v>45</v>
      </c>
      <c r="C12086" s="7" t="n">
        <v>4</v>
      </c>
      <c r="D12086" s="7" t="n">
        <v>3</v>
      </c>
      <c r="E12086" s="7" t="n">
        <v>8.03999996185303</v>
      </c>
      <c r="F12086" s="7" t="n">
        <v>260.350006103516</v>
      </c>
      <c r="G12086" s="7" t="n">
        <v>0</v>
      </c>
      <c r="H12086" s="7" t="n">
        <v>0</v>
      </c>
      <c r="I12086" s="7" t="n">
        <v>0</v>
      </c>
    </row>
    <row r="12087" spans="1:9">
      <c r="A12087" t="s">
        <v>4</v>
      </c>
      <c r="B12087" s="4" t="s">
        <v>5</v>
      </c>
      <c r="C12087" s="4" t="s">
        <v>7</v>
      </c>
      <c r="D12087" s="4" t="s">
        <v>7</v>
      </c>
      <c r="E12087" s="4" t="s">
        <v>10</v>
      </c>
      <c r="F12087" s="4" t="s">
        <v>9</v>
      </c>
    </row>
    <row r="12088" spans="1:9">
      <c r="A12088" t="n">
        <v>106004</v>
      </c>
      <c r="B12088" s="55" t="n">
        <v>45</v>
      </c>
      <c r="C12088" s="7" t="n">
        <v>5</v>
      </c>
      <c r="D12088" s="7" t="n">
        <v>3</v>
      </c>
      <c r="E12088" s="7" t="n">
        <v>1.10000002384186</v>
      </c>
      <c r="F12088" s="7" t="n">
        <v>0</v>
      </c>
    </row>
    <row r="12089" spans="1:9">
      <c r="A12089" t="s">
        <v>4</v>
      </c>
      <c r="B12089" s="4" t="s">
        <v>5</v>
      </c>
      <c r="C12089" s="4" t="s">
        <v>7</v>
      </c>
      <c r="D12089" s="4" t="s">
        <v>7</v>
      </c>
      <c r="E12089" s="4" t="s">
        <v>10</v>
      </c>
      <c r="F12089" s="4" t="s">
        <v>9</v>
      </c>
    </row>
    <row r="12090" spans="1:9">
      <c r="A12090" t="n">
        <v>106013</v>
      </c>
      <c r="B12090" s="55" t="n">
        <v>45</v>
      </c>
      <c r="C12090" s="7" t="n">
        <v>11</v>
      </c>
      <c r="D12090" s="7" t="n">
        <v>3</v>
      </c>
      <c r="E12090" s="7" t="n">
        <v>39.4000015258789</v>
      </c>
      <c r="F12090" s="7" t="n">
        <v>0</v>
      </c>
    </row>
    <row r="12091" spans="1:9">
      <c r="A12091" t="s">
        <v>4</v>
      </c>
      <c r="B12091" s="4" t="s">
        <v>5</v>
      </c>
      <c r="C12091" s="4" t="s">
        <v>7</v>
      </c>
      <c r="D12091" s="4" t="s">
        <v>7</v>
      </c>
      <c r="E12091" s="4" t="s">
        <v>10</v>
      </c>
      <c r="F12091" s="4" t="s">
        <v>10</v>
      </c>
      <c r="G12091" s="4" t="s">
        <v>10</v>
      </c>
      <c r="H12091" s="4" t="s">
        <v>9</v>
      </c>
      <c r="I12091" s="4" t="s">
        <v>7</v>
      </c>
    </row>
    <row r="12092" spans="1:9">
      <c r="A12092" t="n">
        <v>106022</v>
      </c>
      <c r="B12092" s="55" t="n">
        <v>45</v>
      </c>
      <c r="C12092" s="7" t="n">
        <v>4</v>
      </c>
      <c r="D12092" s="7" t="n">
        <v>3</v>
      </c>
      <c r="E12092" s="7" t="n">
        <v>8.03999996185303</v>
      </c>
      <c r="F12092" s="7" t="n">
        <v>230</v>
      </c>
      <c r="G12092" s="7" t="n">
        <v>0</v>
      </c>
      <c r="H12092" s="7" t="n">
        <v>20000</v>
      </c>
      <c r="I12092" s="7" t="n">
        <v>0</v>
      </c>
    </row>
    <row r="12093" spans="1:9">
      <c r="A12093" t="s">
        <v>4</v>
      </c>
      <c r="B12093" s="4" t="s">
        <v>5</v>
      </c>
      <c r="C12093" s="4" t="s">
        <v>7</v>
      </c>
      <c r="D12093" s="4" t="s">
        <v>9</v>
      </c>
    </row>
    <row r="12094" spans="1:9">
      <c r="A12094" t="n">
        <v>106040</v>
      </c>
      <c r="B12094" s="25" t="n">
        <v>58</v>
      </c>
      <c r="C12094" s="7" t="n">
        <v>255</v>
      </c>
      <c r="D12094" s="7" t="n">
        <v>0</v>
      </c>
    </row>
    <row r="12095" spans="1:9">
      <c r="A12095" t="s">
        <v>4</v>
      </c>
      <c r="B12095" s="4" t="s">
        <v>5</v>
      </c>
      <c r="C12095" s="4" t="s">
        <v>9</v>
      </c>
    </row>
    <row r="12096" spans="1:9">
      <c r="A12096" t="n">
        <v>106044</v>
      </c>
      <c r="B12096" s="26" t="n">
        <v>16</v>
      </c>
      <c r="C12096" s="7" t="n">
        <v>300</v>
      </c>
    </row>
    <row r="12097" spans="1:9">
      <c r="A12097" t="s">
        <v>4</v>
      </c>
      <c r="B12097" s="4" t="s">
        <v>5</v>
      </c>
      <c r="C12097" s="4" t="s">
        <v>7</v>
      </c>
      <c r="D12097" s="4" t="s">
        <v>9</v>
      </c>
      <c r="E12097" s="4" t="s">
        <v>12</v>
      </c>
    </row>
    <row r="12098" spans="1:9">
      <c r="A12098" t="n">
        <v>106047</v>
      </c>
      <c r="B12098" s="30" t="n">
        <v>51</v>
      </c>
      <c r="C12098" s="7" t="n">
        <v>4</v>
      </c>
      <c r="D12098" s="7" t="n">
        <v>7002</v>
      </c>
      <c r="E12098" s="7" t="s">
        <v>287</v>
      </c>
    </row>
    <row r="12099" spans="1:9">
      <c r="A12099" t="s">
        <v>4</v>
      </c>
      <c r="B12099" s="4" t="s">
        <v>5</v>
      </c>
      <c r="C12099" s="4" t="s">
        <v>9</v>
      </c>
    </row>
    <row r="12100" spans="1:9">
      <c r="A12100" t="n">
        <v>106061</v>
      </c>
      <c r="B12100" s="26" t="n">
        <v>16</v>
      </c>
      <c r="C12100" s="7" t="n">
        <v>0</v>
      </c>
    </row>
    <row r="12101" spans="1:9">
      <c r="A12101" t="s">
        <v>4</v>
      </c>
      <c r="B12101" s="4" t="s">
        <v>5</v>
      </c>
      <c r="C12101" s="4" t="s">
        <v>9</v>
      </c>
      <c r="D12101" s="4" t="s">
        <v>7</v>
      </c>
      <c r="E12101" s="4" t="s">
        <v>11</v>
      </c>
      <c r="F12101" s="4" t="s">
        <v>52</v>
      </c>
      <c r="G12101" s="4" t="s">
        <v>7</v>
      </c>
      <c r="H12101" s="4" t="s">
        <v>7</v>
      </c>
      <c r="I12101" s="4" t="s">
        <v>7</v>
      </c>
      <c r="J12101" s="4" t="s">
        <v>11</v>
      </c>
      <c r="K12101" s="4" t="s">
        <v>52</v>
      </c>
      <c r="L12101" s="4" t="s">
        <v>7</v>
      </c>
      <c r="M12101" s="4" t="s">
        <v>7</v>
      </c>
      <c r="N12101" s="4" t="s">
        <v>7</v>
      </c>
      <c r="O12101" s="4" t="s">
        <v>11</v>
      </c>
      <c r="P12101" s="4" t="s">
        <v>52</v>
      </c>
      <c r="Q12101" s="4" t="s">
        <v>7</v>
      </c>
      <c r="R12101" s="4" t="s">
        <v>7</v>
      </c>
    </row>
    <row r="12102" spans="1:9">
      <c r="A12102" t="n">
        <v>106064</v>
      </c>
      <c r="B12102" s="31" t="n">
        <v>26</v>
      </c>
      <c r="C12102" s="7" t="n">
        <v>7002</v>
      </c>
      <c r="D12102" s="7" t="n">
        <v>17</v>
      </c>
      <c r="E12102" s="7" t="n">
        <v>62092</v>
      </c>
      <c r="F12102" s="7" t="s">
        <v>1126</v>
      </c>
      <c r="G12102" s="7" t="n">
        <v>2</v>
      </c>
      <c r="H12102" s="7" t="n">
        <v>3</v>
      </c>
      <c r="I12102" s="7" t="n">
        <v>17</v>
      </c>
      <c r="J12102" s="7" t="n">
        <v>62093</v>
      </c>
      <c r="K12102" s="7" t="s">
        <v>1127</v>
      </c>
      <c r="L12102" s="7" t="n">
        <v>2</v>
      </c>
      <c r="M12102" s="7" t="n">
        <v>3</v>
      </c>
      <c r="N12102" s="7" t="n">
        <v>17</v>
      </c>
      <c r="O12102" s="7" t="n">
        <v>62094</v>
      </c>
      <c r="P12102" s="7" t="s">
        <v>1128</v>
      </c>
      <c r="Q12102" s="7" t="n">
        <v>2</v>
      </c>
      <c r="R12102" s="7" t="n">
        <v>0</v>
      </c>
    </row>
    <row r="12103" spans="1:9">
      <c r="A12103" t="s">
        <v>4</v>
      </c>
      <c r="B12103" s="4" t="s">
        <v>5</v>
      </c>
    </row>
    <row r="12104" spans="1:9">
      <c r="A12104" t="n">
        <v>106291</v>
      </c>
      <c r="B12104" s="32" t="n">
        <v>28</v>
      </c>
    </row>
    <row r="12105" spans="1:9">
      <c r="A12105" t="s">
        <v>4</v>
      </c>
      <c r="B12105" s="4" t="s">
        <v>5</v>
      </c>
      <c r="C12105" s="4" t="s">
        <v>7</v>
      </c>
      <c r="D12105" s="4" t="s">
        <v>9</v>
      </c>
      <c r="E12105" s="4" t="s">
        <v>7</v>
      </c>
    </row>
    <row r="12106" spans="1:9">
      <c r="A12106" t="n">
        <v>106292</v>
      </c>
      <c r="B12106" s="13" t="n">
        <v>49</v>
      </c>
      <c r="C12106" s="7" t="n">
        <v>1</v>
      </c>
      <c r="D12106" s="7" t="n">
        <v>3000</v>
      </c>
      <c r="E12106" s="7" t="n">
        <v>0</v>
      </c>
    </row>
    <row r="12107" spans="1:9">
      <c r="A12107" t="s">
        <v>4</v>
      </c>
      <c r="B12107" s="4" t="s">
        <v>5</v>
      </c>
      <c r="C12107" s="4" t="s">
        <v>7</v>
      </c>
      <c r="D12107" s="4" t="s">
        <v>9</v>
      </c>
      <c r="E12107" s="4" t="s">
        <v>10</v>
      </c>
    </row>
    <row r="12108" spans="1:9">
      <c r="A12108" t="n">
        <v>106297</v>
      </c>
      <c r="B12108" s="25" t="n">
        <v>58</v>
      </c>
      <c r="C12108" s="7" t="n">
        <v>0</v>
      </c>
      <c r="D12108" s="7" t="n">
        <v>1000</v>
      </c>
      <c r="E12108" s="7" t="n">
        <v>1</v>
      </c>
    </row>
    <row r="12109" spans="1:9">
      <c r="A12109" t="s">
        <v>4</v>
      </c>
      <c r="B12109" s="4" t="s">
        <v>5</v>
      </c>
      <c r="C12109" s="4" t="s">
        <v>7</v>
      </c>
      <c r="D12109" s="4" t="s">
        <v>9</v>
      </c>
    </row>
    <row r="12110" spans="1:9">
      <c r="A12110" t="n">
        <v>106305</v>
      </c>
      <c r="B12110" s="25" t="n">
        <v>58</v>
      </c>
      <c r="C12110" s="7" t="n">
        <v>255</v>
      </c>
      <c r="D12110" s="7" t="n">
        <v>0</v>
      </c>
    </row>
    <row r="12111" spans="1:9">
      <c r="A12111" t="s">
        <v>4</v>
      </c>
      <c r="B12111" s="4" t="s">
        <v>5</v>
      </c>
      <c r="C12111" s="4" t="s">
        <v>7</v>
      </c>
      <c r="D12111" s="4" t="s">
        <v>7</v>
      </c>
    </row>
    <row r="12112" spans="1:9">
      <c r="A12112" t="n">
        <v>106309</v>
      </c>
      <c r="B12112" s="13" t="n">
        <v>49</v>
      </c>
      <c r="C12112" s="7" t="n">
        <v>2</v>
      </c>
      <c r="D12112" s="7" t="n">
        <v>0</v>
      </c>
    </row>
    <row r="12113" spans="1:18">
      <c r="A12113" t="s">
        <v>4</v>
      </c>
      <c r="B12113" s="4" t="s">
        <v>5</v>
      </c>
      <c r="C12113" s="4" t="s">
        <v>9</v>
      </c>
    </row>
    <row r="12114" spans="1:18">
      <c r="A12114" t="n">
        <v>106312</v>
      </c>
      <c r="B12114" s="26" t="n">
        <v>16</v>
      </c>
      <c r="C12114" s="7" t="n">
        <v>1000</v>
      </c>
    </row>
    <row r="12115" spans="1:18">
      <c r="A12115" t="s">
        <v>4</v>
      </c>
      <c r="B12115" s="4" t="s">
        <v>5</v>
      </c>
      <c r="C12115" s="4" t="s">
        <v>7</v>
      </c>
    </row>
    <row r="12116" spans="1:18">
      <c r="A12116" t="n">
        <v>106315</v>
      </c>
      <c r="B12116" s="54" t="n">
        <v>116</v>
      </c>
      <c r="C12116" s="7" t="n">
        <v>0</v>
      </c>
    </row>
    <row r="12117" spans="1:18">
      <c r="A12117" t="s">
        <v>4</v>
      </c>
      <c r="B12117" s="4" t="s">
        <v>5</v>
      </c>
      <c r="C12117" s="4" t="s">
        <v>7</v>
      </c>
      <c r="D12117" s="4" t="s">
        <v>9</v>
      </c>
    </row>
    <row r="12118" spans="1:18">
      <c r="A12118" t="n">
        <v>106317</v>
      </c>
      <c r="B12118" s="54" t="n">
        <v>116</v>
      </c>
      <c r="C12118" s="7" t="n">
        <v>2</v>
      </c>
      <c r="D12118" s="7" t="n">
        <v>1</v>
      </c>
    </row>
    <row r="12119" spans="1:18">
      <c r="A12119" t="s">
        <v>4</v>
      </c>
      <c r="B12119" s="4" t="s">
        <v>5</v>
      </c>
      <c r="C12119" s="4" t="s">
        <v>7</v>
      </c>
      <c r="D12119" s="4" t="s">
        <v>11</v>
      </c>
    </row>
    <row r="12120" spans="1:18">
      <c r="A12120" t="n">
        <v>106321</v>
      </c>
      <c r="B12120" s="54" t="n">
        <v>116</v>
      </c>
      <c r="C12120" s="7" t="n">
        <v>5</v>
      </c>
      <c r="D12120" s="7" t="n">
        <v>1097859072</v>
      </c>
    </row>
    <row r="12121" spans="1:18">
      <c r="A12121" t="s">
        <v>4</v>
      </c>
      <c r="B12121" s="4" t="s">
        <v>5</v>
      </c>
      <c r="C12121" s="4" t="s">
        <v>7</v>
      </c>
      <c r="D12121" s="4" t="s">
        <v>9</v>
      </c>
    </row>
    <row r="12122" spans="1:18">
      <c r="A12122" t="n">
        <v>106327</v>
      </c>
      <c r="B12122" s="54" t="n">
        <v>116</v>
      </c>
      <c r="C12122" s="7" t="n">
        <v>6</v>
      </c>
      <c r="D12122" s="7" t="n">
        <v>1</v>
      </c>
    </row>
    <row r="12123" spans="1:18">
      <c r="A12123" t="s">
        <v>4</v>
      </c>
      <c r="B12123" s="4" t="s">
        <v>5</v>
      </c>
      <c r="C12123" s="4" t="s">
        <v>9</v>
      </c>
      <c r="D12123" s="4" t="s">
        <v>9</v>
      </c>
      <c r="E12123" s="4" t="s">
        <v>9</v>
      </c>
    </row>
    <row r="12124" spans="1:18">
      <c r="A12124" t="n">
        <v>106331</v>
      </c>
      <c r="B12124" s="63" t="n">
        <v>61</v>
      </c>
      <c r="C12124" s="7" t="n">
        <v>0</v>
      </c>
      <c r="D12124" s="7" t="n">
        <v>65533</v>
      </c>
      <c r="E12124" s="7" t="n">
        <v>0</v>
      </c>
    </row>
    <row r="12125" spans="1:18">
      <c r="A12125" t="s">
        <v>4</v>
      </c>
      <c r="B12125" s="4" t="s">
        <v>5</v>
      </c>
      <c r="C12125" s="4" t="s">
        <v>7</v>
      </c>
      <c r="D12125" s="4" t="s">
        <v>9</v>
      </c>
      <c r="E12125" s="4" t="s">
        <v>12</v>
      </c>
      <c r="F12125" s="4" t="s">
        <v>12</v>
      </c>
      <c r="G12125" s="4" t="s">
        <v>12</v>
      </c>
      <c r="H12125" s="4" t="s">
        <v>12</v>
      </c>
    </row>
    <row r="12126" spans="1:18">
      <c r="A12126" t="n">
        <v>106338</v>
      </c>
      <c r="B12126" s="30" t="n">
        <v>51</v>
      </c>
      <c r="C12126" s="7" t="n">
        <v>3</v>
      </c>
      <c r="D12126" s="7" t="n">
        <v>0</v>
      </c>
      <c r="E12126" s="7" t="s">
        <v>266</v>
      </c>
      <c r="F12126" s="7" t="s">
        <v>246</v>
      </c>
      <c r="G12126" s="7" t="s">
        <v>245</v>
      </c>
      <c r="H12126" s="7" t="s">
        <v>246</v>
      </c>
    </row>
    <row r="12127" spans="1:18">
      <c r="A12127" t="s">
        <v>4</v>
      </c>
      <c r="B12127" s="4" t="s">
        <v>5</v>
      </c>
      <c r="C12127" s="4" t="s">
        <v>9</v>
      </c>
      <c r="D12127" s="4" t="s">
        <v>10</v>
      </c>
      <c r="E12127" s="4" t="s">
        <v>10</v>
      </c>
      <c r="F12127" s="4" t="s">
        <v>10</v>
      </c>
      <c r="G12127" s="4" t="s">
        <v>10</v>
      </c>
    </row>
    <row r="12128" spans="1:18">
      <c r="A12128" t="n">
        <v>106351</v>
      </c>
      <c r="B12128" s="42" t="n">
        <v>46</v>
      </c>
      <c r="C12128" s="7" t="n">
        <v>0</v>
      </c>
      <c r="D12128" s="7" t="n">
        <v>5.07000017166138</v>
      </c>
      <c r="E12128" s="7" t="n">
        <v>0</v>
      </c>
      <c r="F12128" s="7" t="n">
        <v>34.0200004577637</v>
      </c>
      <c r="G12128" s="7" t="n">
        <v>276.700012207031</v>
      </c>
    </row>
    <row r="12129" spans="1:8">
      <c r="A12129" t="s">
        <v>4</v>
      </c>
      <c r="B12129" s="4" t="s">
        <v>5</v>
      </c>
      <c r="C12129" s="4" t="s">
        <v>7</v>
      </c>
      <c r="D12129" s="4" t="s">
        <v>7</v>
      </c>
      <c r="E12129" s="4" t="s">
        <v>10</v>
      </c>
      <c r="F12129" s="4" t="s">
        <v>10</v>
      </c>
      <c r="G12129" s="4" t="s">
        <v>10</v>
      </c>
      <c r="H12129" s="4" t="s">
        <v>9</v>
      </c>
    </row>
    <row r="12130" spans="1:8">
      <c r="A12130" t="n">
        <v>106370</v>
      </c>
      <c r="B12130" s="55" t="n">
        <v>45</v>
      </c>
      <c r="C12130" s="7" t="n">
        <v>2</v>
      </c>
      <c r="D12130" s="7" t="n">
        <v>3</v>
      </c>
      <c r="E12130" s="7" t="n">
        <v>5.11999988555908</v>
      </c>
      <c r="F12130" s="7" t="n">
        <v>1.29999995231628</v>
      </c>
      <c r="G12130" s="7" t="n">
        <v>34.0900001525879</v>
      </c>
      <c r="H12130" s="7" t="n">
        <v>0</v>
      </c>
    </row>
    <row r="12131" spans="1:8">
      <c r="A12131" t="s">
        <v>4</v>
      </c>
      <c r="B12131" s="4" t="s">
        <v>5</v>
      </c>
      <c r="C12131" s="4" t="s">
        <v>7</v>
      </c>
      <c r="D12131" s="4" t="s">
        <v>7</v>
      </c>
      <c r="E12131" s="4" t="s">
        <v>10</v>
      </c>
      <c r="F12131" s="4" t="s">
        <v>10</v>
      </c>
      <c r="G12131" s="4" t="s">
        <v>10</v>
      </c>
      <c r="H12131" s="4" t="s">
        <v>9</v>
      </c>
      <c r="I12131" s="4" t="s">
        <v>7</v>
      </c>
    </row>
    <row r="12132" spans="1:8">
      <c r="A12132" t="n">
        <v>106387</v>
      </c>
      <c r="B12132" s="55" t="n">
        <v>45</v>
      </c>
      <c r="C12132" s="7" t="n">
        <v>4</v>
      </c>
      <c r="D12132" s="7" t="n">
        <v>3</v>
      </c>
      <c r="E12132" s="7" t="n">
        <v>5.63000011444092</v>
      </c>
      <c r="F12132" s="7" t="n">
        <v>312.140014648438</v>
      </c>
      <c r="G12132" s="7" t="n">
        <v>0</v>
      </c>
      <c r="H12132" s="7" t="n">
        <v>0</v>
      </c>
      <c r="I12132" s="7" t="n">
        <v>0</v>
      </c>
    </row>
    <row r="12133" spans="1:8">
      <c r="A12133" t="s">
        <v>4</v>
      </c>
      <c r="B12133" s="4" t="s">
        <v>5</v>
      </c>
      <c r="C12133" s="4" t="s">
        <v>7</v>
      </c>
      <c r="D12133" s="4" t="s">
        <v>7</v>
      </c>
      <c r="E12133" s="4" t="s">
        <v>10</v>
      </c>
      <c r="F12133" s="4" t="s">
        <v>9</v>
      </c>
    </row>
    <row r="12134" spans="1:8">
      <c r="A12134" t="n">
        <v>106405</v>
      </c>
      <c r="B12134" s="55" t="n">
        <v>45</v>
      </c>
      <c r="C12134" s="7" t="n">
        <v>5</v>
      </c>
      <c r="D12134" s="7" t="n">
        <v>3</v>
      </c>
      <c r="E12134" s="7" t="n">
        <v>1.79999995231628</v>
      </c>
      <c r="F12134" s="7" t="n">
        <v>0</v>
      </c>
    </row>
    <row r="12135" spans="1:8">
      <c r="A12135" t="s">
        <v>4</v>
      </c>
      <c r="B12135" s="4" t="s">
        <v>5</v>
      </c>
      <c r="C12135" s="4" t="s">
        <v>7</v>
      </c>
      <c r="D12135" s="4" t="s">
        <v>7</v>
      </c>
      <c r="E12135" s="4" t="s">
        <v>10</v>
      </c>
      <c r="F12135" s="4" t="s">
        <v>9</v>
      </c>
    </row>
    <row r="12136" spans="1:8">
      <c r="A12136" t="n">
        <v>106414</v>
      </c>
      <c r="B12136" s="55" t="n">
        <v>45</v>
      </c>
      <c r="C12136" s="7" t="n">
        <v>5</v>
      </c>
      <c r="D12136" s="7" t="n">
        <v>3</v>
      </c>
      <c r="E12136" s="7" t="n">
        <v>2</v>
      </c>
      <c r="F12136" s="7" t="n">
        <v>1500</v>
      </c>
    </row>
    <row r="12137" spans="1:8">
      <c r="A12137" t="s">
        <v>4</v>
      </c>
      <c r="B12137" s="4" t="s">
        <v>5</v>
      </c>
      <c r="C12137" s="4" t="s">
        <v>7</v>
      </c>
      <c r="D12137" s="4" t="s">
        <v>7</v>
      </c>
      <c r="E12137" s="4" t="s">
        <v>10</v>
      </c>
      <c r="F12137" s="4" t="s">
        <v>9</v>
      </c>
    </row>
    <row r="12138" spans="1:8">
      <c r="A12138" t="n">
        <v>106423</v>
      </c>
      <c r="B12138" s="55" t="n">
        <v>45</v>
      </c>
      <c r="C12138" s="7" t="n">
        <v>11</v>
      </c>
      <c r="D12138" s="7" t="n">
        <v>3</v>
      </c>
      <c r="E12138" s="7" t="n">
        <v>39.4000015258789</v>
      </c>
      <c r="F12138" s="7" t="n">
        <v>0</v>
      </c>
    </row>
    <row r="12139" spans="1:8">
      <c r="A12139" t="s">
        <v>4</v>
      </c>
      <c r="B12139" s="4" t="s">
        <v>5</v>
      </c>
      <c r="C12139" s="4" t="s">
        <v>7</v>
      </c>
      <c r="D12139" s="4" t="s">
        <v>9</v>
      </c>
      <c r="E12139" s="4" t="s">
        <v>11</v>
      </c>
      <c r="F12139" s="4" t="s">
        <v>9</v>
      </c>
      <c r="G12139" s="4" t="s">
        <v>11</v>
      </c>
      <c r="H12139" s="4" t="s">
        <v>7</v>
      </c>
    </row>
    <row r="12140" spans="1:8">
      <c r="A12140" t="n">
        <v>106432</v>
      </c>
      <c r="B12140" s="13" t="n">
        <v>49</v>
      </c>
      <c r="C12140" s="7" t="n">
        <v>0</v>
      </c>
      <c r="D12140" s="7" t="n">
        <v>305</v>
      </c>
      <c r="E12140" s="7" t="n">
        <v>1065353216</v>
      </c>
      <c r="F12140" s="7" t="n">
        <v>0</v>
      </c>
      <c r="G12140" s="7" t="n">
        <v>0</v>
      </c>
      <c r="H12140" s="7" t="n">
        <v>0</v>
      </c>
    </row>
    <row r="12141" spans="1:8">
      <c r="A12141" t="s">
        <v>4</v>
      </c>
      <c r="B12141" s="4" t="s">
        <v>5</v>
      </c>
      <c r="C12141" s="4" t="s">
        <v>7</v>
      </c>
      <c r="D12141" s="4" t="s">
        <v>9</v>
      </c>
      <c r="E12141" s="4" t="s">
        <v>11</v>
      </c>
      <c r="F12141" s="4" t="s">
        <v>9</v>
      </c>
    </row>
    <row r="12142" spans="1:8">
      <c r="A12142" t="n">
        <v>106447</v>
      </c>
      <c r="B12142" s="9" t="n">
        <v>50</v>
      </c>
      <c r="C12142" s="7" t="n">
        <v>3</v>
      </c>
      <c r="D12142" s="7" t="n">
        <v>5043</v>
      </c>
      <c r="E12142" s="7" t="n">
        <v>1045220557</v>
      </c>
      <c r="F12142" s="7" t="n">
        <v>1000</v>
      </c>
    </row>
    <row r="12143" spans="1:8">
      <c r="A12143" t="s">
        <v>4</v>
      </c>
      <c r="B12143" s="4" t="s">
        <v>5</v>
      </c>
      <c r="C12143" s="4" t="s">
        <v>7</v>
      </c>
      <c r="D12143" s="4" t="s">
        <v>9</v>
      </c>
      <c r="E12143" s="4" t="s">
        <v>10</v>
      </c>
    </row>
    <row r="12144" spans="1:8">
      <c r="A12144" t="n">
        <v>106457</v>
      </c>
      <c r="B12144" s="25" t="n">
        <v>58</v>
      </c>
      <c r="C12144" s="7" t="n">
        <v>100</v>
      </c>
      <c r="D12144" s="7" t="n">
        <v>1000</v>
      </c>
      <c r="E12144" s="7" t="n">
        <v>1</v>
      </c>
    </row>
    <row r="12145" spans="1:9">
      <c r="A12145" t="s">
        <v>4</v>
      </c>
      <c r="B12145" s="4" t="s">
        <v>5</v>
      </c>
      <c r="C12145" s="4" t="s">
        <v>7</v>
      </c>
      <c r="D12145" s="4" t="s">
        <v>9</v>
      </c>
    </row>
    <row r="12146" spans="1:9">
      <c r="A12146" t="n">
        <v>106465</v>
      </c>
      <c r="B12146" s="25" t="n">
        <v>58</v>
      </c>
      <c r="C12146" s="7" t="n">
        <v>255</v>
      </c>
      <c r="D12146" s="7" t="n">
        <v>0</v>
      </c>
    </row>
    <row r="12147" spans="1:9">
      <c r="A12147" t="s">
        <v>4</v>
      </c>
      <c r="B12147" s="4" t="s">
        <v>5</v>
      </c>
      <c r="C12147" s="4" t="s">
        <v>7</v>
      </c>
      <c r="D12147" s="4" t="s">
        <v>9</v>
      </c>
    </row>
    <row r="12148" spans="1:9">
      <c r="A12148" t="n">
        <v>106469</v>
      </c>
      <c r="B12148" s="55" t="n">
        <v>45</v>
      </c>
      <c r="C12148" s="7" t="n">
        <v>7</v>
      </c>
      <c r="D12148" s="7" t="n">
        <v>255</v>
      </c>
    </row>
    <row r="12149" spans="1:9">
      <c r="A12149" t="s">
        <v>4</v>
      </c>
      <c r="B12149" s="4" t="s">
        <v>5</v>
      </c>
      <c r="C12149" s="4" t="s">
        <v>7</v>
      </c>
      <c r="D12149" s="4" t="s">
        <v>9</v>
      </c>
      <c r="E12149" s="4" t="s">
        <v>12</v>
      </c>
    </row>
    <row r="12150" spans="1:9">
      <c r="A12150" t="n">
        <v>106473</v>
      </c>
      <c r="B12150" s="30" t="n">
        <v>51</v>
      </c>
      <c r="C12150" s="7" t="n">
        <v>4</v>
      </c>
      <c r="D12150" s="7" t="n">
        <v>0</v>
      </c>
      <c r="E12150" s="7" t="s">
        <v>105</v>
      </c>
    </row>
    <row r="12151" spans="1:9">
      <c r="A12151" t="s">
        <v>4</v>
      </c>
      <c r="B12151" s="4" t="s">
        <v>5</v>
      </c>
      <c r="C12151" s="4" t="s">
        <v>9</v>
      </c>
    </row>
    <row r="12152" spans="1:9">
      <c r="A12152" t="n">
        <v>106488</v>
      </c>
      <c r="B12152" s="26" t="n">
        <v>16</v>
      </c>
      <c r="C12152" s="7" t="n">
        <v>0</v>
      </c>
    </row>
    <row r="12153" spans="1:9">
      <c r="A12153" t="s">
        <v>4</v>
      </c>
      <c r="B12153" s="4" t="s">
        <v>5</v>
      </c>
      <c r="C12153" s="4" t="s">
        <v>9</v>
      </c>
      <c r="D12153" s="4" t="s">
        <v>7</v>
      </c>
      <c r="E12153" s="4" t="s">
        <v>11</v>
      </c>
      <c r="F12153" s="4" t="s">
        <v>52</v>
      </c>
      <c r="G12153" s="4" t="s">
        <v>7</v>
      </c>
      <c r="H12153" s="4" t="s">
        <v>7</v>
      </c>
      <c r="I12153" s="4" t="s">
        <v>7</v>
      </c>
      <c r="J12153" s="4" t="s">
        <v>11</v>
      </c>
      <c r="K12153" s="4" t="s">
        <v>52</v>
      </c>
      <c r="L12153" s="4" t="s">
        <v>7</v>
      </c>
      <c r="M12153" s="4" t="s">
        <v>7</v>
      </c>
    </row>
    <row r="12154" spans="1:9">
      <c r="A12154" t="n">
        <v>106491</v>
      </c>
      <c r="B12154" s="31" t="n">
        <v>26</v>
      </c>
      <c r="C12154" s="7" t="n">
        <v>0</v>
      </c>
      <c r="D12154" s="7" t="n">
        <v>17</v>
      </c>
      <c r="E12154" s="7" t="n">
        <v>62095</v>
      </c>
      <c r="F12154" s="7" t="s">
        <v>1129</v>
      </c>
      <c r="G12154" s="7" t="n">
        <v>2</v>
      </c>
      <c r="H12154" s="7" t="n">
        <v>3</v>
      </c>
      <c r="I12154" s="7" t="n">
        <v>17</v>
      </c>
      <c r="J12154" s="7" t="n">
        <v>62096</v>
      </c>
      <c r="K12154" s="7" t="s">
        <v>1130</v>
      </c>
      <c r="L12154" s="7" t="n">
        <v>2</v>
      </c>
      <c r="M12154" s="7" t="n">
        <v>0</v>
      </c>
    </row>
    <row r="12155" spans="1:9">
      <c r="A12155" t="s">
        <v>4</v>
      </c>
      <c r="B12155" s="4" t="s">
        <v>5</v>
      </c>
    </row>
    <row r="12156" spans="1:9">
      <c r="A12156" t="n">
        <v>106652</v>
      </c>
      <c r="B12156" s="32" t="n">
        <v>28</v>
      </c>
    </row>
    <row r="12157" spans="1:9">
      <c r="A12157" t="s">
        <v>4</v>
      </c>
      <c r="B12157" s="4" t="s">
        <v>5</v>
      </c>
      <c r="C12157" s="4" t="s">
        <v>9</v>
      </c>
      <c r="D12157" s="4" t="s">
        <v>7</v>
      </c>
      <c r="E12157" s="4" t="s">
        <v>10</v>
      </c>
      <c r="F12157" s="4" t="s">
        <v>9</v>
      </c>
    </row>
    <row r="12158" spans="1:9">
      <c r="A12158" t="n">
        <v>106653</v>
      </c>
      <c r="B12158" s="47" t="n">
        <v>59</v>
      </c>
      <c r="C12158" s="7" t="n">
        <v>0</v>
      </c>
      <c r="D12158" s="7" t="n">
        <v>8</v>
      </c>
      <c r="E12158" s="7" t="n">
        <v>0.150000005960464</v>
      </c>
      <c r="F12158" s="7" t="n">
        <v>0</v>
      </c>
    </row>
    <row r="12159" spans="1:9">
      <c r="A12159" t="s">
        <v>4</v>
      </c>
      <c r="B12159" s="4" t="s">
        <v>5</v>
      </c>
      <c r="C12159" s="4" t="s">
        <v>9</v>
      </c>
    </row>
    <row r="12160" spans="1:9">
      <c r="A12160" t="n">
        <v>106663</v>
      </c>
      <c r="B12160" s="26" t="n">
        <v>16</v>
      </c>
      <c r="C12160" s="7" t="n">
        <v>2000</v>
      </c>
    </row>
    <row r="12161" spans="1:13">
      <c r="A12161" t="s">
        <v>4</v>
      </c>
      <c r="B12161" s="4" t="s">
        <v>5</v>
      </c>
      <c r="C12161" s="4" t="s">
        <v>9</v>
      </c>
      <c r="D12161" s="4" t="s">
        <v>7</v>
      </c>
      <c r="E12161" s="4" t="s">
        <v>10</v>
      </c>
      <c r="F12161" s="4" t="s">
        <v>9</v>
      </c>
    </row>
    <row r="12162" spans="1:13">
      <c r="A12162" t="n">
        <v>106666</v>
      </c>
      <c r="B12162" s="47" t="n">
        <v>59</v>
      </c>
      <c r="C12162" s="7" t="n">
        <v>0</v>
      </c>
      <c r="D12162" s="7" t="n">
        <v>255</v>
      </c>
      <c r="E12162" s="7" t="n">
        <v>0</v>
      </c>
      <c r="F12162" s="7" t="n">
        <v>0</v>
      </c>
    </row>
    <row r="12163" spans="1:13">
      <c r="A12163" t="s">
        <v>4</v>
      </c>
      <c r="B12163" s="4" t="s">
        <v>5</v>
      </c>
      <c r="C12163" s="4" t="s">
        <v>7</v>
      </c>
      <c r="D12163" s="4" t="s">
        <v>9</v>
      </c>
      <c r="E12163" s="4" t="s">
        <v>12</v>
      </c>
      <c r="F12163" s="4" t="s">
        <v>12</v>
      </c>
      <c r="G12163" s="4" t="s">
        <v>12</v>
      </c>
      <c r="H12163" s="4" t="s">
        <v>12</v>
      </c>
    </row>
    <row r="12164" spans="1:13">
      <c r="A12164" t="n">
        <v>106676</v>
      </c>
      <c r="B12164" s="30" t="n">
        <v>51</v>
      </c>
      <c r="C12164" s="7" t="n">
        <v>3</v>
      </c>
      <c r="D12164" s="7" t="n">
        <v>0</v>
      </c>
      <c r="E12164" s="7" t="s">
        <v>1131</v>
      </c>
      <c r="F12164" s="7" t="s">
        <v>246</v>
      </c>
      <c r="G12164" s="7" t="s">
        <v>245</v>
      </c>
      <c r="H12164" s="7" t="s">
        <v>246</v>
      </c>
    </row>
    <row r="12165" spans="1:13">
      <c r="A12165" t="s">
        <v>4</v>
      </c>
      <c r="B12165" s="4" t="s">
        <v>5</v>
      </c>
      <c r="C12165" s="4" t="s">
        <v>7</v>
      </c>
      <c r="D12165" s="4" t="s">
        <v>7</v>
      </c>
      <c r="E12165" s="4" t="s">
        <v>10</v>
      </c>
      <c r="F12165" s="4" t="s">
        <v>10</v>
      </c>
      <c r="G12165" s="4" t="s">
        <v>10</v>
      </c>
      <c r="H12165" s="4" t="s">
        <v>9</v>
      </c>
    </row>
    <row r="12166" spans="1:13">
      <c r="A12166" t="n">
        <v>106690</v>
      </c>
      <c r="B12166" s="55" t="n">
        <v>45</v>
      </c>
      <c r="C12166" s="7" t="n">
        <v>2</v>
      </c>
      <c r="D12166" s="7" t="n">
        <v>3</v>
      </c>
      <c r="E12166" s="7" t="n">
        <v>5.28000020980835</v>
      </c>
      <c r="F12166" s="7" t="n">
        <v>1.29999995231628</v>
      </c>
      <c r="G12166" s="7" t="n">
        <v>34.2200012207031</v>
      </c>
      <c r="H12166" s="7" t="n">
        <v>1200</v>
      </c>
    </row>
    <row r="12167" spans="1:13">
      <c r="A12167" t="s">
        <v>4</v>
      </c>
      <c r="B12167" s="4" t="s">
        <v>5</v>
      </c>
      <c r="C12167" s="4" t="s">
        <v>7</v>
      </c>
      <c r="D12167" s="4" t="s">
        <v>7</v>
      </c>
      <c r="E12167" s="4" t="s">
        <v>10</v>
      </c>
      <c r="F12167" s="4" t="s">
        <v>10</v>
      </c>
      <c r="G12167" s="4" t="s">
        <v>10</v>
      </c>
      <c r="H12167" s="4" t="s">
        <v>9</v>
      </c>
      <c r="I12167" s="4" t="s">
        <v>7</v>
      </c>
    </row>
    <row r="12168" spans="1:13">
      <c r="A12168" t="n">
        <v>106707</v>
      </c>
      <c r="B12168" s="55" t="n">
        <v>45</v>
      </c>
      <c r="C12168" s="7" t="n">
        <v>4</v>
      </c>
      <c r="D12168" s="7" t="n">
        <v>3</v>
      </c>
      <c r="E12168" s="7" t="n">
        <v>5.63000011444092</v>
      </c>
      <c r="F12168" s="7" t="n">
        <v>328.829986572266</v>
      </c>
      <c r="G12168" s="7" t="n">
        <v>0</v>
      </c>
      <c r="H12168" s="7" t="n">
        <v>1200</v>
      </c>
      <c r="I12168" s="7" t="n">
        <v>0</v>
      </c>
    </row>
    <row r="12169" spans="1:13">
      <c r="A12169" t="s">
        <v>4</v>
      </c>
      <c r="B12169" s="4" t="s">
        <v>5</v>
      </c>
      <c r="C12169" s="4" t="s">
        <v>9</v>
      </c>
      <c r="D12169" s="4" t="s">
        <v>10</v>
      </c>
      <c r="E12169" s="4" t="s">
        <v>10</v>
      </c>
      <c r="F12169" s="4" t="s">
        <v>7</v>
      </c>
    </row>
    <row r="12170" spans="1:13">
      <c r="A12170" t="n">
        <v>106725</v>
      </c>
      <c r="B12170" s="68" t="n">
        <v>52</v>
      </c>
      <c r="C12170" s="7" t="n">
        <v>0</v>
      </c>
      <c r="D12170" s="7" t="n">
        <v>334</v>
      </c>
      <c r="E12170" s="7" t="n">
        <v>5</v>
      </c>
      <c r="F12170" s="7" t="n">
        <v>0</v>
      </c>
    </row>
    <row r="12171" spans="1:13">
      <c r="A12171" t="s">
        <v>4</v>
      </c>
      <c r="B12171" s="4" t="s">
        <v>5</v>
      </c>
      <c r="C12171" s="4" t="s">
        <v>9</v>
      </c>
      <c r="D12171" s="4" t="s">
        <v>10</v>
      </c>
      <c r="E12171" s="4" t="s">
        <v>10</v>
      </c>
      <c r="F12171" s="4" t="s">
        <v>10</v>
      </c>
      <c r="G12171" s="4" t="s">
        <v>9</v>
      </c>
      <c r="H12171" s="4" t="s">
        <v>9</v>
      </c>
    </row>
    <row r="12172" spans="1:13">
      <c r="A12172" t="n">
        <v>106737</v>
      </c>
      <c r="B12172" s="65" t="n">
        <v>60</v>
      </c>
      <c r="C12172" s="7" t="n">
        <v>0</v>
      </c>
      <c r="D12172" s="7" t="n">
        <v>30</v>
      </c>
      <c r="E12172" s="7" t="n">
        <v>0</v>
      </c>
      <c r="F12172" s="7" t="n">
        <v>0</v>
      </c>
      <c r="G12172" s="7" t="n">
        <v>800</v>
      </c>
      <c r="H12172" s="7" t="n">
        <v>0</v>
      </c>
    </row>
    <row r="12173" spans="1:13">
      <c r="A12173" t="s">
        <v>4</v>
      </c>
      <c r="B12173" s="4" t="s">
        <v>5</v>
      </c>
      <c r="C12173" s="4" t="s">
        <v>9</v>
      </c>
    </row>
    <row r="12174" spans="1:13">
      <c r="A12174" t="n">
        <v>106756</v>
      </c>
      <c r="B12174" s="26" t="n">
        <v>16</v>
      </c>
      <c r="C12174" s="7" t="n">
        <v>300</v>
      </c>
    </row>
    <row r="12175" spans="1:13">
      <c r="A12175" t="s">
        <v>4</v>
      </c>
      <c r="B12175" s="4" t="s">
        <v>5</v>
      </c>
      <c r="C12175" s="4" t="s">
        <v>7</v>
      </c>
      <c r="D12175" s="4" t="s">
        <v>9</v>
      </c>
    </row>
    <row r="12176" spans="1:13">
      <c r="A12176" t="n">
        <v>106759</v>
      </c>
      <c r="B12176" s="55" t="n">
        <v>45</v>
      </c>
      <c r="C12176" s="7" t="n">
        <v>7</v>
      </c>
      <c r="D12176" s="7" t="n">
        <v>255</v>
      </c>
    </row>
    <row r="12177" spans="1:9">
      <c r="A12177" t="s">
        <v>4</v>
      </c>
      <c r="B12177" s="4" t="s">
        <v>5</v>
      </c>
      <c r="C12177" s="4" t="s">
        <v>7</v>
      </c>
      <c r="D12177" s="4" t="s">
        <v>9</v>
      </c>
      <c r="E12177" s="4" t="s">
        <v>12</v>
      </c>
    </row>
    <row r="12178" spans="1:9">
      <c r="A12178" t="n">
        <v>106763</v>
      </c>
      <c r="B12178" s="30" t="n">
        <v>51</v>
      </c>
      <c r="C12178" s="7" t="n">
        <v>4</v>
      </c>
      <c r="D12178" s="7" t="n">
        <v>0</v>
      </c>
      <c r="E12178" s="7" t="s">
        <v>997</v>
      </c>
    </row>
    <row r="12179" spans="1:9">
      <c r="A12179" t="s">
        <v>4</v>
      </c>
      <c r="B12179" s="4" t="s">
        <v>5</v>
      </c>
      <c r="C12179" s="4" t="s">
        <v>9</v>
      </c>
    </row>
    <row r="12180" spans="1:9">
      <c r="A12180" t="n">
        <v>106777</v>
      </c>
      <c r="B12180" s="26" t="n">
        <v>16</v>
      </c>
      <c r="C12180" s="7" t="n">
        <v>0</v>
      </c>
    </row>
    <row r="12181" spans="1:9">
      <c r="A12181" t="s">
        <v>4</v>
      </c>
      <c r="B12181" s="4" t="s">
        <v>5</v>
      </c>
      <c r="C12181" s="4" t="s">
        <v>9</v>
      </c>
      <c r="D12181" s="4" t="s">
        <v>7</v>
      </c>
      <c r="E12181" s="4" t="s">
        <v>11</v>
      </c>
      <c r="F12181" s="4" t="s">
        <v>52</v>
      </c>
      <c r="G12181" s="4" t="s">
        <v>7</v>
      </c>
      <c r="H12181" s="4" t="s">
        <v>7</v>
      </c>
      <c r="I12181" s="4" t="s">
        <v>7</v>
      </c>
      <c r="J12181" s="4" t="s">
        <v>11</v>
      </c>
      <c r="K12181" s="4" t="s">
        <v>52</v>
      </c>
      <c r="L12181" s="4" t="s">
        <v>7</v>
      </c>
      <c r="M12181" s="4" t="s">
        <v>7</v>
      </c>
    </row>
    <row r="12182" spans="1:9">
      <c r="A12182" t="n">
        <v>106780</v>
      </c>
      <c r="B12182" s="31" t="n">
        <v>26</v>
      </c>
      <c r="C12182" s="7" t="n">
        <v>0</v>
      </c>
      <c r="D12182" s="7" t="n">
        <v>17</v>
      </c>
      <c r="E12182" s="7" t="n">
        <v>62097</v>
      </c>
      <c r="F12182" s="7" t="s">
        <v>1132</v>
      </c>
      <c r="G12182" s="7" t="n">
        <v>2</v>
      </c>
      <c r="H12182" s="7" t="n">
        <v>3</v>
      </c>
      <c r="I12182" s="7" t="n">
        <v>17</v>
      </c>
      <c r="J12182" s="7" t="n">
        <v>62098</v>
      </c>
      <c r="K12182" s="7" t="s">
        <v>1133</v>
      </c>
      <c r="L12182" s="7" t="n">
        <v>2</v>
      </c>
      <c r="M12182" s="7" t="n">
        <v>0</v>
      </c>
    </row>
    <row r="12183" spans="1:9">
      <c r="A12183" t="s">
        <v>4</v>
      </c>
      <c r="B12183" s="4" t="s">
        <v>5</v>
      </c>
    </row>
    <row r="12184" spans="1:9">
      <c r="A12184" t="n">
        <v>106905</v>
      </c>
      <c r="B12184" s="32" t="n">
        <v>28</v>
      </c>
    </row>
    <row r="12185" spans="1:9">
      <c r="A12185" t="s">
        <v>4</v>
      </c>
      <c r="B12185" s="4" t="s">
        <v>5</v>
      </c>
      <c r="C12185" s="4" t="s">
        <v>7</v>
      </c>
      <c r="D12185" s="4" t="s">
        <v>9</v>
      </c>
      <c r="E12185" s="4" t="s">
        <v>10</v>
      </c>
    </row>
    <row r="12186" spans="1:9">
      <c r="A12186" t="n">
        <v>106906</v>
      </c>
      <c r="B12186" s="25" t="n">
        <v>58</v>
      </c>
      <c r="C12186" s="7" t="n">
        <v>0</v>
      </c>
      <c r="D12186" s="7" t="n">
        <v>1000</v>
      </c>
      <c r="E12186" s="7" t="n">
        <v>1</v>
      </c>
    </row>
    <row r="12187" spans="1:9">
      <c r="A12187" t="s">
        <v>4</v>
      </c>
      <c r="B12187" s="4" t="s">
        <v>5</v>
      </c>
      <c r="C12187" s="4" t="s">
        <v>7</v>
      </c>
      <c r="D12187" s="4" t="s">
        <v>9</v>
      </c>
    </row>
    <row r="12188" spans="1:9">
      <c r="A12188" t="n">
        <v>106914</v>
      </c>
      <c r="B12188" s="25" t="n">
        <v>58</v>
      </c>
      <c r="C12188" s="7" t="n">
        <v>255</v>
      </c>
      <c r="D12188" s="7" t="n">
        <v>0</v>
      </c>
    </row>
    <row r="12189" spans="1:9">
      <c r="A12189" t="s">
        <v>4</v>
      </c>
      <c r="B12189" s="4" t="s">
        <v>5</v>
      </c>
      <c r="C12189" s="4" t="s">
        <v>14</v>
      </c>
    </row>
    <row r="12190" spans="1:9">
      <c r="A12190" t="n">
        <v>106918</v>
      </c>
      <c r="B12190" s="19" t="n">
        <v>3</v>
      </c>
      <c r="C12190" s="11" t="n">
        <f t="normal" ca="1">A12196</f>
        <v>0</v>
      </c>
    </row>
    <row r="12191" spans="1:9">
      <c r="A12191" t="s">
        <v>4</v>
      </c>
      <c r="B12191" s="4" t="s">
        <v>5</v>
      </c>
      <c r="C12191" s="4" t="s">
        <v>7</v>
      </c>
      <c r="D12191" s="4" t="s">
        <v>9</v>
      </c>
      <c r="E12191" s="4" t="s">
        <v>10</v>
      </c>
    </row>
    <row r="12192" spans="1:9">
      <c r="A12192" t="n">
        <v>106923</v>
      </c>
      <c r="B12192" s="25" t="n">
        <v>58</v>
      </c>
      <c r="C12192" s="7" t="n">
        <v>0</v>
      </c>
      <c r="D12192" s="7" t="n">
        <v>1000</v>
      </c>
      <c r="E12192" s="7" t="n">
        <v>1</v>
      </c>
    </row>
    <row r="12193" spans="1:13">
      <c r="A12193" t="s">
        <v>4</v>
      </c>
      <c r="B12193" s="4" t="s">
        <v>5</v>
      </c>
      <c r="C12193" s="4" t="s">
        <v>7</v>
      </c>
      <c r="D12193" s="4" t="s">
        <v>9</v>
      </c>
    </row>
    <row r="12194" spans="1:13">
      <c r="A12194" t="n">
        <v>106931</v>
      </c>
      <c r="B12194" s="25" t="n">
        <v>58</v>
      </c>
      <c r="C12194" s="7" t="n">
        <v>255</v>
      </c>
      <c r="D12194" s="7" t="n">
        <v>0</v>
      </c>
    </row>
    <row r="12195" spans="1:13">
      <c r="A12195" t="s">
        <v>4</v>
      </c>
      <c r="B12195" s="4" t="s">
        <v>5</v>
      </c>
      <c r="C12195" s="4" t="s">
        <v>7</v>
      </c>
    </row>
    <row r="12196" spans="1:13">
      <c r="A12196" t="n">
        <v>106935</v>
      </c>
      <c r="B12196" s="72" t="n">
        <v>78</v>
      </c>
      <c r="C12196" s="7" t="n">
        <v>255</v>
      </c>
    </row>
    <row r="12197" spans="1:13">
      <c r="A12197" t="s">
        <v>4</v>
      </c>
      <c r="B12197" s="4" t="s">
        <v>5</v>
      </c>
      <c r="C12197" s="4" t="s">
        <v>7</v>
      </c>
      <c r="D12197" s="4" t="s">
        <v>7</v>
      </c>
      <c r="E12197" s="4" t="s">
        <v>7</v>
      </c>
      <c r="F12197" s="4" t="s">
        <v>11</v>
      </c>
      <c r="G12197" s="4" t="s">
        <v>7</v>
      </c>
      <c r="H12197" s="4" t="s">
        <v>7</v>
      </c>
      <c r="I12197" s="4" t="s">
        <v>14</v>
      </c>
    </row>
    <row r="12198" spans="1:13">
      <c r="A12198" t="n">
        <v>106937</v>
      </c>
      <c r="B12198" s="10" t="n">
        <v>5</v>
      </c>
      <c r="C12198" s="7" t="n">
        <v>35</v>
      </c>
      <c r="D12198" s="7" t="n">
        <v>0</v>
      </c>
      <c r="E12198" s="7" t="n">
        <v>0</v>
      </c>
      <c r="F12198" s="7" t="n">
        <v>1</v>
      </c>
      <c r="G12198" s="7" t="n">
        <v>2</v>
      </c>
      <c r="H12198" s="7" t="n">
        <v>1</v>
      </c>
      <c r="I12198" s="11" t="n">
        <f t="normal" ca="1">A12208</f>
        <v>0</v>
      </c>
    </row>
    <row r="12199" spans="1:13">
      <c r="A12199" t="s">
        <v>4</v>
      </c>
      <c r="B12199" s="4" t="s">
        <v>5</v>
      </c>
      <c r="C12199" s="4" t="s">
        <v>9</v>
      </c>
    </row>
    <row r="12200" spans="1:13">
      <c r="A12200" t="n">
        <v>106951</v>
      </c>
      <c r="B12200" s="33" t="n">
        <v>12</v>
      </c>
      <c r="C12200" s="7" t="n">
        <v>8974</v>
      </c>
    </row>
    <row r="12201" spans="1:13">
      <c r="A12201" t="s">
        <v>4</v>
      </c>
      <c r="B12201" s="4" t="s">
        <v>5</v>
      </c>
      <c r="C12201" s="4" t="s">
        <v>9</v>
      </c>
      <c r="D12201" s="4" t="s">
        <v>7</v>
      </c>
      <c r="E12201" s="4" t="s">
        <v>9</v>
      </c>
    </row>
    <row r="12202" spans="1:13">
      <c r="A12202" t="n">
        <v>106954</v>
      </c>
      <c r="B12202" s="74" t="n">
        <v>104</v>
      </c>
      <c r="C12202" s="7" t="n">
        <v>113</v>
      </c>
      <c r="D12202" s="7" t="n">
        <v>1</v>
      </c>
      <c r="E12202" s="7" t="n">
        <v>2</v>
      </c>
    </row>
    <row r="12203" spans="1:13">
      <c r="A12203" t="s">
        <v>4</v>
      </c>
      <c r="B12203" s="4" t="s">
        <v>5</v>
      </c>
    </row>
    <row r="12204" spans="1:13">
      <c r="A12204" t="n">
        <v>106960</v>
      </c>
      <c r="B12204" s="5" t="n">
        <v>1</v>
      </c>
    </row>
    <row r="12205" spans="1:13">
      <c r="A12205" t="s">
        <v>4</v>
      </c>
      <c r="B12205" s="4" t="s">
        <v>5</v>
      </c>
      <c r="C12205" s="4" t="s">
        <v>7</v>
      </c>
      <c r="D12205" s="4" t="s">
        <v>12</v>
      </c>
    </row>
    <row r="12206" spans="1:13">
      <c r="A12206" t="n">
        <v>106961</v>
      </c>
      <c r="B12206" s="14" t="n">
        <v>2</v>
      </c>
      <c r="C12206" s="7" t="n">
        <v>11</v>
      </c>
      <c r="D12206" s="7" t="s">
        <v>599</v>
      </c>
    </row>
    <row r="12207" spans="1:13">
      <c r="A12207" t="s">
        <v>4</v>
      </c>
      <c r="B12207" s="4" t="s">
        <v>5</v>
      </c>
      <c r="C12207" s="4" t="s">
        <v>7</v>
      </c>
      <c r="D12207" s="4" t="s">
        <v>12</v>
      </c>
      <c r="E12207" s="4" t="s">
        <v>9</v>
      </c>
    </row>
    <row r="12208" spans="1:13">
      <c r="A12208" t="n">
        <v>106985</v>
      </c>
      <c r="B12208" s="16" t="n">
        <v>94</v>
      </c>
      <c r="C12208" s="7" t="n">
        <v>0</v>
      </c>
      <c r="D12208" s="7" t="s">
        <v>1059</v>
      </c>
      <c r="E12208" s="7" t="n">
        <v>512</v>
      </c>
    </row>
    <row r="12209" spans="1:9">
      <c r="A12209" t="s">
        <v>4</v>
      </c>
      <c r="B12209" s="4" t="s">
        <v>5</v>
      </c>
      <c r="C12209" s="4" t="s">
        <v>7</v>
      </c>
      <c r="D12209" s="4" t="s">
        <v>12</v>
      </c>
      <c r="E12209" s="4" t="s">
        <v>9</v>
      </c>
    </row>
    <row r="12210" spans="1:9">
      <c r="A12210" t="n">
        <v>106997</v>
      </c>
      <c r="B12210" s="16" t="n">
        <v>94</v>
      </c>
      <c r="C12210" s="7" t="n">
        <v>0</v>
      </c>
      <c r="D12210" s="7" t="s">
        <v>1060</v>
      </c>
      <c r="E12210" s="7" t="n">
        <v>512</v>
      </c>
    </row>
    <row r="12211" spans="1:9">
      <c r="A12211" t="s">
        <v>4</v>
      </c>
      <c r="B12211" s="4" t="s">
        <v>5</v>
      </c>
      <c r="C12211" s="4" t="s">
        <v>7</v>
      </c>
      <c r="D12211" s="4" t="s">
        <v>12</v>
      </c>
      <c r="E12211" s="4" t="s">
        <v>10</v>
      </c>
      <c r="F12211" s="4" t="s">
        <v>10</v>
      </c>
      <c r="G12211" s="4" t="s">
        <v>10</v>
      </c>
    </row>
    <row r="12212" spans="1:9">
      <c r="A12212" t="n">
        <v>107009</v>
      </c>
      <c r="B12212" s="16" t="n">
        <v>94</v>
      </c>
      <c r="C12212" s="7" t="n">
        <v>2</v>
      </c>
      <c r="D12212" s="7" t="s">
        <v>1109</v>
      </c>
      <c r="E12212" s="7" t="n">
        <v>16.75</v>
      </c>
      <c r="F12212" s="7" t="n">
        <v>0</v>
      </c>
      <c r="G12212" s="7" t="n">
        <v>35.25</v>
      </c>
    </row>
    <row r="12213" spans="1:9">
      <c r="A12213" t="s">
        <v>4</v>
      </c>
      <c r="B12213" s="4" t="s">
        <v>5</v>
      </c>
      <c r="C12213" s="4" t="s">
        <v>7</v>
      </c>
      <c r="D12213" s="4" t="s">
        <v>9</v>
      </c>
      <c r="E12213" s="4" t="s">
        <v>7</v>
      </c>
    </row>
    <row r="12214" spans="1:9">
      <c r="A12214" t="n">
        <v>107031</v>
      </c>
      <c r="B12214" s="44" t="n">
        <v>36</v>
      </c>
      <c r="C12214" s="7" t="n">
        <v>9</v>
      </c>
      <c r="D12214" s="7" t="n">
        <v>0</v>
      </c>
      <c r="E12214" s="7" t="n">
        <v>0</v>
      </c>
    </row>
    <row r="12215" spans="1:9">
      <c r="A12215" t="s">
        <v>4</v>
      </c>
      <c r="B12215" s="4" t="s">
        <v>5</v>
      </c>
      <c r="C12215" s="4" t="s">
        <v>7</v>
      </c>
      <c r="D12215" s="4" t="s">
        <v>9</v>
      </c>
      <c r="E12215" s="4" t="s">
        <v>7</v>
      </c>
    </row>
    <row r="12216" spans="1:9">
      <c r="A12216" t="n">
        <v>107036</v>
      </c>
      <c r="B12216" s="44" t="n">
        <v>36</v>
      </c>
      <c r="C12216" s="7" t="n">
        <v>9</v>
      </c>
      <c r="D12216" s="7" t="n">
        <v>7002</v>
      </c>
      <c r="E12216" s="7" t="n">
        <v>0</v>
      </c>
    </row>
    <row r="12217" spans="1:9">
      <c r="A12217" t="s">
        <v>4</v>
      </c>
      <c r="B12217" s="4" t="s">
        <v>5</v>
      </c>
      <c r="C12217" s="4" t="s">
        <v>9</v>
      </c>
      <c r="D12217" s="4" t="s">
        <v>10</v>
      </c>
      <c r="E12217" s="4" t="s">
        <v>10</v>
      </c>
      <c r="F12217" s="4" t="s">
        <v>10</v>
      </c>
      <c r="G12217" s="4" t="s">
        <v>10</v>
      </c>
    </row>
    <row r="12218" spans="1:9">
      <c r="A12218" t="n">
        <v>107041</v>
      </c>
      <c r="B12218" s="42" t="n">
        <v>46</v>
      </c>
      <c r="C12218" s="7" t="n">
        <v>61456</v>
      </c>
      <c r="D12218" s="7" t="n">
        <v>4.80000019073486</v>
      </c>
      <c r="E12218" s="7" t="n">
        <v>0</v>
      </c>
      <c r="F12218" s="7" t="n">
        <v>34</v>
      </c>
      <c r="G12218" s="7" t="n">
        <v>256.899993896484</v>
      </c>
    </row>
    <row r="12219" spans="1:9">
      <c r="A12219" t="s">
        <v>4</v>
      </c>
      <c r="B12219" s="4" t="s">
        <v>5</v>
      </c>
      <c r="C12219" s="4" t="s">
        <v>7</v>
      </c>
      <c r="D12219" s="4" t="s">
        <v>7</v>
      </c>
      <c r="E12219" s="4" t="s">
        <v>10</v>
      </c>
      <c r="F12219" s="4" t="s">
        <v>10</v>
      </c>
      <c r="G12219" s="4" t="s">
        <v>10</v>
      </c>
      <c r="H12219" s="4" t="s">
        <v>9</v>
      </c>
      <c r="I12219" s="4" t="s">
        <v>7</v>
      </c>
    </row>
    <row r="12220" spans="1:9">
      <c r="A12220" t="n">
        <v>107060</v>
      </c>
      <c r="B12220" s="55" t="n">
        <v>45</v>
      </c>
      <c r="C12220" s="7" t="n">
        <v>4</v>
      </c>
      <c r="D12220" s="7" t="n">
        <v>3</v>
      </c>
      <c r="E12220" s="7" t="n">
        <v>6.65000009536743</v>
      </c>
      <c r="F12220" s="7" t="n">
        <v>301.179992675781</v>
      </c>
      <c r="G12220" s="7" t="n">
        <v>0</v>
      </c>
      <c r="H12220" s="7" t="n">
        <v>0</v>
      </c>
      <c r="I12220" s="7" t="n">
        <v>0</v>
      </c>
    </row>
    <row r="12221" spans="1:9">
      <c r="A12221" t="s">
        <v>4</v>
      </c>
      <c r="B12221" s="4" t="s">
        <v>5</v>
      </c>
      <c r="C12221" s="4" t="s">
        <v>9</v>
      </c>
    </row>
    <row r="12222" spans="1:9">
      <c r="A12222" t="n">
        <v>107078</v>
      </c>
      <c r="B12222" s="26" t="n">
        <v>16</v>
      </c>
      <c r="C12222" s="7" t="n">
        <v>500</v>
      </c>
    </row>
    <row r="12223" spans="1:9">
      <c r="A12223" t="s">
        <v>4</v>
      </c>
      <c r="B12223" s="4" t="s">
        <v>5</v>
      </c>
      <c r="C12223" s="4" t="s">
        <v>7</v>
      </c>
      <c r="D12223" s="4" t="s">
        <v>12</v>
      </c>
    </row>
    <row r="12224" spans="1:9">
      <c r="A12224" t="n">
        <v>107081</v>
      </c>
      <c r="B12224" s="14" t="n">
        <v>2</v>
      </c>
      <c r="C12224" s="7" t="n">
        <v>10</v>
      </c>
      <c r="D12224" s="7" t="s">
        <v>500</v>
      </c>
    </row>
    <row r="12225" spans="1:9">
      <c r="A12225" t="s">
        <v>4</v>
      </c>
      <c r="B12225" s="4" t="s">
        <v>5</v>
      </c>
      <c r="C12225" s="4" t="s">
        <v>9</v>
      </c>
    </row>
    <row r="12226" spans="1:9">
      <c r="A12226" t="n">
        <v>107096</v>
      </c>
      <c r="B12226" s="26" t="n">
        <v>16</v>
      </c>
      <c r="C12226" s="7" t="n">
        <v>0</v>
      </c>
    </row>
    <row r="12227" spans="1:9">
      <c r="A12227" t="s">
        <v>4</v>
      </c>
      <c r="B12227" s="4" t="s">
        <v>5</v>
      </c>
      <c r="C12227" s="4" t="s">
        <v>7</v>
      </c>
      <c r="D12227" s="4" t="s">
        <v>9</v>
      </c>
    </row>
    <row r="12228" spans="1:9">
      <c r="A12228" t="n">
        <v>107099</v>
      </c>
      <c r="B12228" s="25" t="n">
        <v>58</v>
      </c>
      <c r="C12228" s="7" t="n">
        <v>105</v>
      </c>
      <c r="D12228" s="7" t="n">
        <v>300</v>
      </c>
    </row>
    <row r="12229" spans="1:9">
      <c r="A12229" t="s">
        <v>4</v>
      </c>
      <c r="B12229" s="4" t="s">
        <v>5</v>
      </c>
      <c r="C12229" s="4" t="s">
        <v>10</v>
      </c>
      <c r="D12229" s="4" t="s">
        <v>9</v>
      </c>
    </row>
    <row r="12230" spans="1:9">
      <c r="A12230" t="n">
        <v>107103</v>
      </c>
      <c r="B12230" s="49" t="n">
        <v>103</v>
      </c>
      <c r="C12230" s="7" t="n">
        <v>1</v>
      </c>
      <c r="D12230" s="7" t="n">
        <v>300</v>
      </c>
    </row>
    <row r="12231" spans="1:9">
      <c r="A12231" t="s">
        <v>4</v>
      </c>
      <c r="B12231" s="4" t="s">
        <v>5</v>
      </c>
      <c r="C12231" s="4" t="s">
        <v>7</v>
      </c>
      <c r="D12231" s="4" t="s">
        <v>9</v>
      </c>
    </row>
    <row r="12232" spans="1:9">
      <c r="A12232" t="n">
        <v>107110</v>
      </c>
      <c r="B12232" s="50" t="n">
        <v>72</v>
      </c>
      <c r="C12232" s="7" t="n">
        <v>4</v>
      </c>
      <c r="D12232" s="7" t="n">
        <v>0</v>
      </c>
    </row>
    <row r="12233" spans="1:9">
      <c r="A12233" t="s">
        <v>4</v>
      </c>
      <c r="B12233" s="4" t="s">
        <v>5</v>
      </c>
      <c r="C12233" s="4" t="s">
        <v>11</v>
      </c>
    </row>
    <row r="12234" spans="1:9">
      <c r="A12234" t="n">
        <v>107114</v>
      </c>
      <c r="B12234" s="59" t="n">
        <v>15</v>
      </c>
      <c r="C12234" s="7" t="n">
        <v>1073741824</v>
      </c>
    </row>
    <row r="12235" spans="1:9">
      <c r="A12235" t="s">
        <v>4</v>
      </c>
      <c r="B12235" s="4" t="s">
        <v>5</v>
      </c>
      <c r="C12235" s="4" t="s">
        <v>7</v>
      </c>
    </row>
    <row r="12236" spans="1:9">
      <c r="A12236" t="n">
        <v>107119</v>
      </c>
      <c r="B12236" s="27" t="n">
        <v>64</v>
      </c>
      <c r="C12236" s="7" t="n">
        <v>3</v>
      </c>
    </row>
    <row r="12237" spans="1:9">
      <c r="A12237" t="s">
        <v>4</v>
      </c>
      <c r="B12237" s="4" t="s">
        <v>5</v>
      </c>
      <c r="C12237" s="4" t="s">
        <v>7</v>
      </c>
    </row>
    <row r="12238" spans="1:9">
      <c r="A12238" t="n">
        <v>107121</v>
      </c>
      <c r="B12238" s="21" t="n">
        <v>74</v>
      </c>
      <c r="C12238" s="7" t="n">
        <v>67</v>
      </c>
    </row>
    <row r="12239" spans="1:9">
      <c r="A12239" t="s">
        <v>4</v>
      </c>
      <c r="B12239" s="4" t="s">
        <v>5</v>
      </c>
      <c r="C12239" s="4" t="s">
        <v>7</v>
      </c>
      <c r="D12239" s="4" t="s">
        <v>7</v>
      </c>
      <c r="E12239" s="4" t="s">
        <v>9</v>
      </c>
    </row>
    <row r="12240" spans="1:9">
      <c r="A12240" t="n">
        <v>107123</v>
      </c>
      <c r="B12240" s="55" t="n">
        <v>45</v>
      </c>
      <c r="C12240" s="7" t="n">
        <v>8</v>
      </c>
      <c r="D12240" s="7" t="n">
        <v>1</v>
      </c>
      <c r="E12240" s="7" t="n">
        <v>0</v>
      </c>
    </row>
    <row r="12241" spans="1:5">
      <c r="A12241" t="s">
        <v>4</v>
      </c>
      <c r="B12241" s="4" t="s">
        <v>5</v>
      </c>
      <c r="C12241" s="4" t="s">
        <v>9</v>
      </c>
    </row>
    <row r="12242" spans="1:5">
      <c r="A12242" t="n">
        <v>107128</v>
      </c>
      <c r="B12242" s="12" t="n">
        <v>13</v>
      </c>
      <c r="C12242" s="7" t="n">
        <v>6409</v>
      </c>
    </row>
    <row r="12243" spans="1:5">
      <c r="A12243" t="s">
        <v>4</v>
      </c>
      <c r="B12243" s="4" t="s">
        <v>5</v>
      </c>
      <c r="C12243" s="4" t="s">
        <v>9</v>
      </c>
    </row>
    <row r="12244" spans="1:5">
      <c r="A12244" t="n">
        <v>107131</v>
      </c>
      <c r="B12244" s="12" t="n">
        <v>13</v>
      </c>
      <c r="C12244" s="7" t="n">
        <v>6408</v>
      </c>
    </row>
    <row r="12245" spans="1:5">
      <c r="A12245" t="s">
        <v>4</v>
      </c>
      <c r="B12245" s="4" t="s">
        <v>5</v>
      </c>
      <c r="C12245" s="4" t="s">
        <v>9</v>
      </c>
    </row>
    <row r="12246" spans="1:5">
      <c r="A12246" t="n">
        <v>107134</v>
      </c>
      <c r="B12246" s="33" t="n">
        <v>12</v>
      </c>
      <c r="C12246" s="7" t="n">
        <v>6464</v>
      </c>
    </row>
    <row r="12247" spans="1:5">
      <c r="A12247" t="s">
        <v>4</v>
      </c>
      <c r="B12247" s="4" t="s">
        <v>5</v>
      </c>
      <c r="C12247" s="4" t="s">
        <v>9</v>
      </c>
    </row>
    <row r="12248" spans="1:5">
      <c r="A12248" t="n">
        <v>107137</v>
      </c>
      <c r="B12248" s="12" t="n">
        <v>13</v>
      </c>
      <c r="C12248" s="7" t="n">
        <v>6465</v>
      </c>
    </row>
    <row r="12249" spans="1:5">
      <c r="A12249" t="s">
        <v>4</v>
      </c>
      <c r="B12249" s="4" t="s">
        <v>5</v>
      </c>
      <c r="C12249" s="4" t="s">
        <v>9</v>
      </c>
    </row>
    <row r="12250" spans="1:5">
      <c r="A12250" t="n">
        <v>107140</v>
      </c>
      <c r="B12250" s="12" t="n">
        <v>13</v>
      </c>
      <c r="C12250" s="7" t="n">
        <v>6466</v>
      </c>
    </row>
    <row r="12251" spans="1:5">
      <c r="A12251" t="s">
        <v>4</v>
      </c>
      <c r="B12251" s="4" t="s">
        <v>5</v>
      </c>
      <c r="C12251" s="4" t="s">
        <v>9</v>
      </c>
    </row>
    <row r="12252" spans="1:5">
      <c r="A12252" t="n">
        <v>107143</v>
      </c>
      <c r="B12252" s="12" t="n">
        <v>13</v>
      </c>
      <c r="C12252" s="7" t="n">
        <v>6467</v>
      </c>
    </row>
    <row r="12253" spans="1:5">
      <c r="A12253" t="s">
        <v>4</v>
      </c>
      <c r="B12253" s="4" t="s">
        <v>5</v>
      </c>
      <c r="C12253" s="4" t="s">
        <v>9</v>
      </c>
    </row>
    <row r="12254" spans="1:5">
      <c r="A12254" t="n">
        <v>107146</v>
      </c>
      <c r="B12254" s="12" t="n">
        <v>13</v>
      </c>
      <c r="C12254" s="7" t="n">
        <v>6468</v>
      </c>
    </row>
    <row r="12255" spans="1:5">
      <c r="A12255" t="s">
        <v>4</v>
      </c>
      <c r="B12255" s="4" t="s">
        <v>5</v>
      </c>
      <c r="C12255" s="4" t="s">
        <v>9</v>
      </c>
    </row>
    <row r="12256" spans="1:5">
      <c r="A12256" t="n">
        <v>107149</v>
      </c>
      <c r="B12256" s="12" t="n">
        <v>13</v>
      </c>
      <c r="C12256" s="7" t="n">
        <v>6469</v>
      </c>
    </row>
    <row r="12257" spans="1:3">
      <c r="A12257" t="s">
        <v>4</v>
      </c>
      <c r="B12257" s="4" t="s">
        <v>5</v>
      </c>
      <c r="C12257" s="4" t="s">
        <v>9</v>
      </c>
    </row>
    <row r="12258" spans="1:3">
      <c r="A12258" t="n">
        <v>107152</v>
      </c>
      <c r="B12258" s="12" t="n">
        <v>13</v>
      </c>
      <c r="C12258" s="7" t="n">
        <v>6470</v>
      </c>
    </row>
    <row r="12259" spans="1:3">
      <c r="A12259" t="s">
        <v>4</v>
      </c>
      <c r="B12259" s="4" t="s">
        <v>5</v>
      </c>
      <c r="C12259" s="4" t="s">
        <v>9</v>
      </c>
    </row>
    <row r="12260" spans="1:3">
      <c r="A12260" t="n">
        <v>107155</v>
      </c>
      <c r="B12260" s="12" t="n">
        <v>13</v>
      </c>
      <c r="C12260" s="7" t="n">
        <v>6471</v>
      </c>
    </row>
    <row r="12261" spans="1:3">
      <c r="A12261" t="s">
        <v>4</v>
      </c>
      <c r="B12261" s="4" t="s">
        <v>5</v>
      </c>
      <c r="C12261" s="4" t="s">
        <v>7</v>
      </c>
    </row>
    <row r="12262" spans="1:3">
      <c r="A12262" t="n">
        <v>107158</v>
      </c>
      <c r="B12262" s="21" t="n">
        <v>74</v>
      </c>
      <c r="C12262" s="7" t="n">
        <v>18</v>
      </c>
    </row>
    <row r="12263" spans="1:3">
      <c r="A12263" t="s">
        <v>4</v>
      </c>
      <c r="B12263" s="4" t="s">
        <v>5</v>
      </c>
      <c r="C12263" s="4" t="s">
        <v>7</v>
      </c>
    </row>
    <row r="12264" spans="1:3">
      <c r="A12264" t="n">
        <v>107160</v>
      </c>
      <c r="B12264" s="21" t="n">
        <v>74</v>
      </c>
      <c r="C12264" s="7" t="n">
        <v>45</v>
      </c>
    </row>
    <row r="12265" spans="1:3">
      <c r="A12265" t="s">
        <v>4</v>
      </c>
      <c r="B12265" s="4" t="s">
        <v>5</v>
      </c>
      <c r="C12265" s="4" t="s">
        <v>9</v>
      </c>
    </row>
    <row r="12266" spans="1:3">
      <c r="A12266" t="n">
        <v>107162</v>
      </c>
      <c r="B12266" s="26" t="n">
        <v>16</v>
      </c>
      <c r="C12266" s="7" t="n">
        <v>0</v>
      </c>
    </row>
    <row r="12267" spans="1:3">
      <c r="A12267" t="s">
        <v>4</v>
      </c>
      <c r="B12267" s="4" t="s">
        <v>5</v>
      </c>
      <c r="C12267" s="4" t="s">
        <v>7</v>
      </c>
      <c r="D12267" s="4" t="s">
        <v>7</v>
      </c>
      <c r="E12267" s="4" t="s">
        <v>7</v>
      </c>
      <c r="F12267" s="4" t="s">
        <v>7</v>
      </c>
    </row>
    <row r="12268" spans="1:3">
      <c r="A12268" t="n">
        <v>107165</v>
      </c>
      <c r="B12268" s="8" t="n">
        <v>14</v>
      </c>
      <c r="C12268" s="7" t="n">
        <v>0</v>
      </c>
      <c r="D12268" s="7" t="n">
        <v>8</v>
      </c>
      <c r="E12268" s="7" t="n">
        <v>0</v>
      </c>
      <c r="F12268" s="7" t="n">
        <v>0</v>
      </c>
    </row>
    <row r="12269" spans="1:3">
      <c r="A12269" t="s">
        <v>4</v>
      </c>
      <c r="B12269" s="4" t="s">
        <v>5</v>
      </c>
      <c r="C12269" s="4" t="s">
        <v>7</v>
      </c>
      <c r="D12269" s="4" t="s">
        <v>12</v>
      </c>
    </row>
    <row r="12270" spans="1:3">
      <c r="A12270" t="n">
        <v>107170</v>
      </c>
      <c r="B12270" s="14" t="n">
        <v>2</v>
      </c>
      <c r="C12270" s="7" t="n">
        <v>11</v>
      </c>
      <c r="D12270" s="7" t="s">
        <v>16</v>
      </c>
    </row>
    <row r="12271" spans="1:3">
      <c r="A12271" t="s">
        <v>4</v>
      </c>
      <c r="B12271" s="4" t="s">
        <v>5</v>
      </c>
      <c r="C12271" s="4" t="s">
        <v>9</v>
      </c>
    </row>
    <row r="12272" spans="1:3">
      <c r="A12272" t="n">
        <v>107184</v>
      </c>
      <c r="B12272" s="26" t="n">
        <v>16</v>
      </c>
      <c r="C12272" s="7" t="n">
        <v>0</v>
      </c>
    </row>
    <row r="12273" spans="1:6">
      <c r="A12273" t="s">
        <v>4</v>
      </c>
      <c r="B12273" s="4" t="s">
        <v>5</v>
      </c>
      <c r="C12273" s="4" t="s">
        <v>7</v>
      </c>
      <c r="D12273" s="4" t="s">
        <v>12</v>
      </c>
    </row>
    <row r="12274" spans="1:6">
      <c r="A12274" t="n">
        <v>107187</v>
      </c>
      <c r="B12274" s="14" t="n">
        <v>2</v>
      </c>
      <c r="C12274" s="7" t="n">
        <v>11</v>
      </c>
      <c r="D12274" s="7" t="s">
        <v>501</v>
      </c>
    </row>
    <row r="12275" spans="1:6">
      <c r="A12275" t="s">
        <v>4</v>
      </c>
      <c r="B12275" s="4" t="s">
        <v>5</v>
      </c>
      <c r="C12275" s="4" t="s">
        <v>9</v>
      </c>
    </row>
    <row r="12276" spans="1:6">
      <c r="A12276" t="n">
        <v>107196</v>
      </c>
      <c r="B12276" s="26" t="n">
        <v>16</v>
      </c>
      <c r="C12276" s="7" t="n">
        <v>0</v>
      </c>
    </row>
    <row r="12277" spans="1:6">
      <c r="A12277" t="s">
        <v>4</v>
      </c>
      <c r="B12277" s="4" t="s">
        <v>5</v>
      </c>
      <c r="C12277" s="4" t="s">
        <v>11</v>
      </c>
    </row>
    <row r="12278" spans="1:6">
      <c r="A12278" t="n">
        <v>107199</v>
      </c>
      <c r="B12278" s="59" t="n">
        <v>15</v>
      </c>
      <c r="C12278" s="7" t="n">
        <v>2048</v>
      </c>
    </row>
    <row r="12279" spans="1:6">
      <c r="A12279" t="s">
        <v>4</v>
      </c>
      <c r="B12279" s="4" t="s">
        <v>5</v>
      </c>
      <c r="C12279" s="4" t="s">
        <v>7</v>
      </c>
      <c r="D12279" s="4" t="s">
        <v>12</v>
      </c>
    </row>
    <row r="12280" spans="1:6">
      <c r="A12280" t="n">
        <v>107204</v>
      </c>
      <c r="B12280" s="14" t="n">
        <v>2</v>
      </c>
      <c r="C12280" s="7" t="n">
        <v>10</v>
      </c>
      <c r="D12280" s="7" t="s">
        <v>48</v>
      </c>
    </row>
    <row r="12281" spans="1:6">
      <c r="A12281" t="s">
        <v>4</v>
      </c>
      <c r="B12281" s="4" t="s">
        <v>5</v>
      </c>
      <c r="C12281" s="4" t="s">
        <v>9</v>
      </c>
    </row>
    <row r="12282" spans="1:6">
      <c r="A12282" t="n">
        <v>107222</v>
      </c>
      <c r="B12282" s="26" t="n">
        <v>16</v>
      </c>
      <c r="C12282" s="7" t="n">
        <v>0</v>
      </c>
    </row>
    <row r="12283" spans="1:6">
      <c r="A12283" t="s">
        <v>4</v>
      </c>
      <c r="B12283" s="4" t="s">
        <v>5</v>
      </c>
      <c r="C12283" s="4" t="s">
        <v>7</v>
      </c>
      <c r="D12283" s="4" t="s">
        <v>12</v>
      </c>
    </row>
    <row r="12284" spans="1:6">
      <c r="A12284" t="n">
        <v>107225</v>
      </c>
      <c r="B12284" s="14" t="n">
        <v>2</v>
      </c>
      <c r="C12284" s="7" t="n">
        <v>10</v>
      </c>
      <c r="D12284" s="7" t="s">
        <v>49</v>
      </c>
    </row>
    <row r="12285" spans="1:6">
      <c r="A12285" t="s">
        <v>4</v>
      </c>
      <c r="B12285" s="4" t="s">
        <v>5</v>
      </c>
      <c r="C12285" s="4" t="s">
        <v>9</v>
      </c>
    </row>
    <row r="12286" spans="1:6">
      <c r="A12286" t="n">
        <v>107244</v>
      </c>
      <c r="B12286" s="26" t="n">
        <v>16</v>
      </c>
      <c r="C12286" s="7" t="n">
        <v>0</v>
      </c>
    </row>
    <row r="12287" spans="1:6">
      <c r="A12287" t="s">
        <v>4</v>
      </c>
      <c r="B12287" s="4" t="s">
        <v>5</v>
      </c>
      <c r="C12287" s="4" t="s">
        <v>7</v>
      </c>
      <c r="D12287" s="4" t="s">
        <v>9</v>
      </c>
      <c r="E12287" s="4" t="s">
        <v>10</v>
      </c>
    </row>
    <row r="12288" spans="1:6">
      <c r="A12288" t="n">
        <v>107247</v>
      </c>
      <c r="B12288" s="25" t="n">
        <v>58</v>
      </c>
      <c r="C12288" s="7" t="n">
        <v>100</v>
      </c>
      <c r="D12288" s="7" t="n">
        <v>300</v>
      </c>
      <c r="E12288" s="7" t="n">
        <v>1</v>
      </c>
    </row>
    <row r="12289" spans="1:5">
      <c r="A12289" t="s">
        <v>4</v>
      </c>
      <c r="B12289" s="4" t="s">
        <v>5</v>
      </c>
      <c r="C12289" s="4" t="s">
        <v>7</v>
      </c>
      <c r="D12289" s="4" t="s">
        <v>9</v>
      </c>
    </row>
    <row r="12290" spans="1:5">
      <c r="A12290" t="n">
        <v>107255</v>
      </c>
      <c r="B12290" s="25" t="n">
        <v>58</v>
      </c>
      <c r="C12290" s="7" t="n">
        <v>255</v>
      </c>
      <c r="D12290" s="7" t="n">
        <v>0</v>
      </c>
    </row>
    <row r="12291" spans="1:5">
      <c r="A12291" t="s">
        <v>4</v>
      </c>
      <c r="B12291" s="4" t="s">
        <v>5</v>
      </c>
      <c r="C12291" s="4" t="s">
        <v>7</v>
      </c>
    </row>
    <row r="12292" spans="1:5">
      <c r="A12292" t="n">
        <v>107259</v>
      </c>
      <c r="B12292" s="29" t="n">
        <v>23</v>
      </c>
      <c r="C12292" s="7" t="n">
        <v>0</v>
      </c>
    </row>
    <row r="12293" spans="1:5">
      <c r="A12293" t="s">
        <v>4</v>
      </c>
      <c r="B12293" s="4" t="s">
        <v>5</v>
      </c>
    </row>
    <row r="12294" spans="1:5">
      <c r="A12294" t="n">
        <v>107261</v>
      </c>
      <c r="B12294" s="5" t="n">
        <v>1</v>
      </c>
    </row>
    <row r="12295" spans="1:5" s="3" customFormat="1" customHeight="0">
      <c r="A12295" s="3" t="s">
        <v>2</v>
      </c>
      <c r="B12295" s="3" t="s">
        <v>1134</v>
      </c>
    </row>
    <row r="12296" spans="1:5">
      <c r="A12296" t="s">
        <v>4</v>
      </c>
      <c r="B12296" s="4" t="s">
        <v>5</v>
      </c>
      <c r="C12296" s="4" t="s">
        <v>7</v>
      </c>
      <c r="D12296" s="4" t="s">
        <v>7</v>
      </c>
      <c r="E12296" s="4" t="s">
        <v>7</v>
      </c>
      <c r="F12296" s="4" t="s">
        <v>7</v>
      </c>
    </row>
    <row r="12297" spans="1:5">
      <c r="A12297" t="n">
        <v>107264</v>
      </c>
      <c r="B12297" s="8" t="n">
        <v>14</v>
      </c>
      <c r="C12297" s="7" t="n">
        <v>2</v>
      </c>
      <c r="D12297" s="7" t="n">
        <v>0</v>
      </c>
      <c r="E12297" s="7" t="n">
        <v>0</v>
      </c>
      <c r="F12297" s="7" t="n">
        <v>0</v>
      </c>
    </row>
    <row r="12298" spans="1:5">
      <c r="A12298" t="s">
        <v>4</v>
      </c>
      <c r="B12298" s="4" t="s">
        <v>5</v>
      </c>
      <c r="C12298" s="4" t="s">
        <v>7</v>
      </c>
      <c r="D12298" s="20" t="s">
        <v>42</v>
      </c>
      <c r="E12298" s="4" t="s">
        <v>5</v>
      </c>
      <c r="F12298" s="4" t="s">
        <v>7</v>
      </c>
      <c r="G12298" s="4" t="s">
        <v>9</v>
      </c>
      <c r="H12298" s="20" t="s">
        <v>43</v>
      </c>
      <c r="I12298" s="4" t="s">
        <v>7</v>
      </c>
      <c r="J12298" s="4" t="s">
        <v>11</v>
      </c>
      <c r="K12298" s="4" t="s">
        <v>7</v>
      </c>
      <c r="L12298" s="4" t="s">
        <v>7</v>
      </c>
      <c r="M12298" s="20" t="s">
        <v>42</v>
      </c>
      <c r="N12298" s="4" t="s">
        <v>5</v>
      </c>
      <c r="O12298" s="4" t="s">
        <v>7</v>
      </c>
      <c r="P12298" s="4" t="s">
        <v>9</v>
      </c>
      <c r="Q12298" s="20" t="s">
        <v>43</v>
      </c>
      <c r="R12298" s="4" t="s">
        <v>7</v>
      </c>
      <c r="S12298" s="4" t="s">
        <v>11</v>
      </c>
      <c r="T12298" s="4" t="s">
        <v>7</v>
      </c>
      <c r="U12298" s="4" t="s">
        <v>7</v>
      </c>
      <c r="V12298" s="4" t="s">
        <v>7</v>
      </c>
      <c r="W12298" s="4" t="s">
        <v>14</v>
      </c>
    </row>
    <row r="12299" spans="1:5">
      <c r="A12299" t="n">
        <v>107269</v>
      </c>
      <c r="B12299" s="10" t="n">
        <v>5</v>
      </c>
      <c r="C12299" s="7" t="n">
        <v>28</v>
      </c>
      <c r="D12299" s="20" t="s">
        <v>3</v>
      </c>
      <c r="E12299" s="6" t="n">
        <v>162</v>
      </c>
      <c r="F12299" s="7" t="n">
        <v>3</v>
      </c>
      <c r="G12299" s="7" t="n">
        <v>8204</v>
      </c>
      <c r="H12299" s="20" t="s">
        <v>3</v>
      </c>
      <c r="I12299" s="7" t="n">
        <v>0</v>
      </c>
      <c r="J12299" s="7" t="n">
        <v>1</v>
      </c>
      <c r="K12299" s="7" t="n">
        <v>2</v>
      </c>
      <c r="L12299" s="7" t="n">
        <v>28</v>
      </c>
      <c r="M12299" s="20" t="s">
        <v>3</v>
      </c>
      <c r="N12299" s="6" t="n">
        <v>162</v>
      </c>
      <c r="O12299" s="7" t="n">
        <v>3</v>
      </c>
      <c r="P12299" s="7" t="n">
        <v>8204</v>
      </c>
      <c r="Q12299" s="20" t="s">
        <v>3</v>
      </c>
      <c r="R12299" s="7" t="n">
        <v>0</v>
      </c>
      <c r="S12299" s="7" t="n">
        <v>2</v>
      </c>
      <c r="T12299" s="7" t="n">
        <v>2</v>
      </c>
      <c r="U12299" s="7" t="n">
        <v>11</v>
      </c>
      <c r="V12299" s="7" t="n">
        <v>1</v>
      </c>
      <c r="W12299" s="11" t="n">
        <f t="normal" ca="1">A12303</f>
        <v>0</v>
      </c>
    </row>
    <row r="12300" spans="1:5">
      <c r="A12300" t="s">
        <v>4</v>
      </c>
      <c r="B12300" s="4" t="s">
        <v>5</v>
      </c>
      <c r="C12300" s="4" t="s">
        <v>7</v>
      </c>
      <c r="D12300" s="4" t="s">
        <v>9</v>
      </c>
      <c r="E12300" s="4" t="s">
        <v>10</v>
      </c>
    </row>
    <row r="12301" spans="1:5">
      <c r="A12301" t="n">
        <v>107298</v>
      </c>
      <c r="B12301" s="25" t="n">
        <v>58</v>
      </c>
      <c r="C12301" s="7" t="n">
        <v>0</v>
      </c>
      <c r="D12301" s="7" t="n">
        <v>0</v>
      </c>
      <c r="E12301" s="7" t="n">
        <v>1</v>
      </c>
    </row>
    <row r="12302" spans="1:5">
      <c r="A12302" t="s">
        <v>4</v>
      </c>
      <c r="B12302" s="4" t="s">
        <v>5</v>
      </c>
      <c r="C12302" s="4" t="s">
        <v>7</v>
      </c>
      <c r="D12302" s="20" t="s">
        <v>42</v>
      </c>
      <c r="E12302" s="4" t="s">
        <v>5</v>
      </c>
      <c r="F12302" s="4" t="s">
        <v>7</v>
      </c>
      <c r="G12302" s="4" t="s">
        <v>9</v>
      </c>
      <c r="H12302" s="20" t="s">
        <v>43</v>
      </c>
      <c r="I12302" s="4" t="s">
        <v>7</v>
      </c>
      <c r="J12302" s="4" t="s">
        <v>11</v>
      </c>
      <c r="K12302" s="4" t="s">
        <v>7</v>
      </c>
      <c r="L12302" s="4" t="s">
        <v>7</v>
      </c>
      <c r="M12302" s="20" t="s">
        <v>42</v>
      </c>
      <c r="N12302" s="4" t="s">
        <v>5</v>
      </c>
      <c r="O12302" s="4" t="s">
        <v>7</v>
      </c>
      <c r="P12302" s="4" t="s">
        <v>9</v>
      </c>
      <c r="Q12302" s="20" t="s">
        <v>43</v>
      </c>
      <c r="R12302" s="4" t="s">
        <v>7</v>
      </c>
      <c r="S12302" s="4" t="s">
        <v>11</v>
      </c>
      <c r="T12302" s="4" t="s">
        <v>7</v>
      </c>
      <c r="U12302" s="4" t="s">
        <v>7</v>
      </c>
      <c r="V12302" s="4" t="s">
        <v>7</v>
      </c>
      <c r="W12302" s="4" t="s">
        <v>14</v>
      </c>
    </row>
    <row r="12303" spans="1:5">
      <c r="A12303" t="n">
        <v>107306</v>
      </c>
      <c r="B12303" s="10" t="n">
        <v>5</v>
      </c>
      <c r="C12303" s="7" t="n">
        <v>28</v>
      </c>
      <c r="D12303" s="20" t="s">
        <v>3</v>
      </c>
      <c r="E12303" s="6" t="n">
        <v>162</v>
      </c>
      <c r="F12303" s="7" t="n">
        <v>3</v>
      </c>
      <c r="G12303" s="7" t="n">
        <v>8204</v>
      </c>
      <c r="H12303" s="20" t="s">
        <v>3</v>
      </c>
      <c r="I12303" s="7" t="n">
        <v>0</v>
      </c>
      <c r="J12303" s="7" t="n">
        <v>1</v>
      </c>
      <c r="K12303" s="7" t="n">
        <v>3</v>
      </c>
      <c r="L12303" s="7" t="n">
        <v>28</v>
      </c>
      <c r="M12303" s="20" t="s">
        <v>3</v>
      </c>
      <c r="N12303" s="6" t="n">
        <v>162</v>
      </c>
      <c r="O12303" s="7" t="n">
        <v>3</v>
      </c>
      <c r="P12303" s="7" t="n">
        <v>8204</v>
      </c>
      <c r="Q12303" s="20" t="s">
        <v>3</v>
      </c>
      <c r="R12303" s="7" t="n">
        <v>0</v>
      </c>
      <c r="S12303" s="7" t="n">
        <v>2</v>
      </c>
      <c r="T12303" s="7" t="n">
        <v>3</v>
      </c>
      <c r="U12303" s="7" t="n">
        <v>9</v>
      </c>
      <c r="V12303" s="7" t="n">
        <v>1</v>
      </c>
      <c r="W12303" s="11" t="n">
        <f t="normal" ca="1">A12313</f>
        <v>0</v>
      </c>
    </row>
    <row r="12304" spans="1:5">
      <c r="A12304" t="s">
        <v>4</v>
      </c>
      <c r="B12304" s="4" t="s">
        <v>5</v>
      </c>
      <c r="C12304" s="4" t="s">
        <v>7</v>
      </c>
      <c r="D12304" s="20" t="s">
        <v>42</v>
      </c>
      <c r="E12304" s="4" t="s">
        <v>5</v>
      </c>
      <c r="F12304" s="4" t="s">
        <v>9</v>
      </c>
      <c r="G12304" s="4" t="s">
        <v>7</v>
      </c>
      <c r="H12304" s="4" t="s">
        <v>7</v>
      </c>
      <c r="I12304" s="4" t="s">
        <v>12</v>
      </c>
      <c r="J12304" s="20" t="s">
        <v>43</v>
      </c>
      <c r="K12304" s="4" t="s">
        <v>7</v>
      </c>
      <c r="L12304" s="4" t="s">
        <v>7</v>
      </c>
      <c r="M12304" s="20" t="s">
        <v>42</v>
      </c>
      <c r="N12304" s="4" t="s">
        <v>5</v>
      </c>
      <c r="O12304" s="4" t="s">
        <v>7</v>
      </c>
      <c r="P12304" s="20" t="s">
        <v>43</v>
      </c>
      <c r="Q12304" s="4" t="s">
        <v>7</v>
      </c>
      <c r="R12304" s="4" t="s">
        <v>11</v>
      </c>
      <c r="S12304" s="4" t="s">
        <v>7</v>
      </c>
      <c r="T12304" s="4" t="s">
        <v>7</v>
      </c>
      <c r="U12304" s="4" t="s">
        <v>7</v>
      </c>
      <c r="V12304" s="20" t="s">
        <v>42</v>
      </c>
      <c r="W12304" s="4" t="s">
        <v>5</v>
      </c>
      <c r="X12304" s="4" t="s">
        <v>7</v>
      </c>
      <c r="Y12304" s="20" t="s">
        <v>43</v>
      </c>
      <c r="Z12304" s="4" t="s">
        <v>7</v>
      </c>
      <c r="AA12304" s="4" t="s">
        <v>11</v>
      </c>
      <c r="AB12304" s="4" t="s">
        <v>7</v>
      </c>
      <c r="AC12304" s="4" t="s">
        <v>7</v>
      </c>
      <c r="AD12304" s="4" t="s">
        <v>7</v>
      </c>
      <c r="AE12304" s="4" t="s">
        <v>14</v>
      </c>
    </row>
    <row r="12305" spans="1:31">
      <c r="A12305" t="n">
        <v>107335</v>
      </c>
      <c r="B12305" s="10" t="n">
        <v>5</v>
      </c>
      <c r="C12305" s="7" t="n">
        <v>28</v>
      </c>
      <c r="D12305" s="20" t="s">
        <v>3</v>
      </c>
      <c r="E12305" s="48" t="n">
        <v>47</v>
      </c>
      <c r="F12305" s="7" t="n">
        <v>61456</v>
      </c>
      <c r="G12305" s="7" t="n">
        <v>2</v>
      </c>
      <c r="H12305" s="7" t="n">
        <v>0</v>
      </c>
      <c r="I12305" s="7" t="s">
        <v>177</v>
      </c>
      <c r="J12305" s="20" t="s">
        <v>3</v>
      </c>
      <c r="K12305" s="7" t="n">
        <v>8</v>
      </c>
      <c r="L12305" s="7" t="n">
        <v>28</v>
      </c>
      <c r="M12305" s="20" t="s">
        <v>3</v>
      </c>
      <c r="N12305" s="21" t="n">
        <v>74</v>
      </c>
      <c r="O12305" s="7" t="n">
        <v>65</v>
      </c>
      <c r="P12305" s="20" t="s">
        <v>3</v>
      </c>
      <c r="Q12305" s="7" t="n">
        <v>0</v>
      </c>
      <c r="R12305" s="7" t="n">
        <v>1</v>
      </c>
      <c r="S12305" s="7" t="n">
        <v>3</v>
      </c>
      <c r="T12305" s="7" t="n">
        <v>9</v>
      </c>
      <c r="U12305" s="7" t="n">
        <v>28</v>
      </c>
      <c r="V12305" s="20" t="s">
        <v>3</v>
      </c>
      <c r="W12305" s="21" t="n">
        <v>74</v>
      </c>
      <c r="X12305" s="7" t="n">
        <v>65</v>
      </c>
      <c r="Y12305" s="20" t="s">
        <v>3</v>
      </c>
      <c r="Z12305" s="7" t="n">
        <v>0</v>
      </c>
      <c r="AA12305" s="7" t="n">
        <v>2</v>
      </c>
      <c r="AB12305" s="7" t="n">
        <v>3</v>
      </c>
      <c r="AC12305" s="7" t="n">
        <v>9</v>
      </c>
      <c r="AD12305" s="7" t="n">
        <v>1</v>
      </c>
      <c r="AE12305" s="11" t="n">
        <f t="normal" ca="1">A12309</f>
        <v>0</v>
      </c>
    </row>
    <row r="12306" spans="1:31">
      <c r="A12306" t="s">
        <v>4</v>
      </c>
      <c r="B12306" s="4" t="s">
        <v>5</v>
      </c>
      <c r="C12306" s="4" t="s">
        <v>9</v>
      </c>
      <c r="D12306" s="4" t="s">
        <v>7</v>
      </c>
      <c r="E12306" s="4" t="s">
        <v>7</v>
      </c>
      <c r="F12306" s="4" t="s">
        <v>12</v>
      </c>
    </row>
    <row r="12307" spans="1:31">
      <c r="A12307" t="n">
        <v>107383</v>
      </c>
      <c r="B12307" s="48" t="n">
        <v>47</v>
      </c>
      <c r="C12307" s="7" t="n">
        <v>61456</v>
      </c>
      <c r="D12307" s="7" t="n">
        <v>0</v>
      </c>
      <c r="E12307" s="7" t="n">
        <v>0</v>
      </c>
      <c r="F12307" s="7" t="s">
        <v>178</v>
      </c>
    </row>
    <row r="12308" spans="1:31">
      <c r="A12308" t="s">
        <v>4</v>
      </c>
      <c r="B12308" s="4" t="s">
        <v>5</v>
      </c>
      <c r="C12308" s="4" t="s">
        <v>7</v>
      </c>
      <c r="D12308" s="4" t="s">
        <v>9</v>
      </c>
      <c r="E12308" s="4" t="s">
        <v>10</v>
      </c>
    </row>
    <row r="12309" spans="1:31">
      <c r="A12309" t="n">
        <v>107396</v>
      </c>
      <c r="B12309" s="25" t="n">
        <v>58</v>
      </c>
      <c r="C12309" s="7" t="n">
        <v>0</v>
      </c>
      <c r="D12309" s="7" t="n">
        <v>300</v>
      </c>
      <c r="E12309" s="7" t="n">
        <v>1</v>
      </c>
    </row>
    <row r="12310" spans="1:31">
      <c r="A12310" t="s">
        <v>4</v>
      </c>
      <c r="B12310" s="4" t="s">
        <v>5</v>
      </c>
      <c r="C12310" s="4" t="s">
        <v>7</v>
      </c>
      <c r="D12310" s="4" t="s">
        <v>9</v>
      </c>
    </row>
    <row r="12311" spans="1:31">
      <c r="A12311" t="n">
        <v>107404</v>
      </c>
      <c r="B12311" s="25" t="n">
        <v>58</v>
      </c>
      <c r="C12311" s="7" t="n">
        <v>255</v>
      </c>
      <c r="D12311" s="7" t="n">
        <v>0</v>
      </c>
    </row>
    <row r="12312" spans="1:31">
      <c r="A12312" t="s">
        <v>4</v>
      </c>
      <c r="B12312" s="4" t="s">
        <v>5</v>
      </c>
      <c r="C12312" s="4" t="s">
        <v>7</v>
      </c>
      <c r="D12312" s="4" t="s">
        <v>7</v>
      </c>
      <c r="E12312" s="4" t="s">
        <v>7</v>
      </c>
      <c r="F12312" s="4" t="s">
        <v>7</v>
      </c>
    </row>
    <row r="12313" spans="1:31">
      <c r="A12313" t="n">
        <v>107408</v>
      </c>
      <c r="B12313" s="8" t="n">
        <v>14</v>
      </c>
      <c r="C12313" s="7" t="n">
        <v>0</v>
      </c>
      <c r="D12313" s="7" t="n">
        <v>0</v>
      </c>
      <c r="E12313" s="7" t="n">
        <v>0</v>
      </c>
      <c r="F12313" s="7" t="n">
        <v>64</v>
      </c>
    </row>
    <row r="12314" spans="1:31">
      <c r="A12314" t="s">
        <v>4</v>
      </c>
      <c r="B12314" s="4" t="s">
        <v>5</v>
      </c>
      <c r="C12314" s="4" t="s">
        <v>7</v>
      </c>
      <c r="D12314" s="4" t="s">
        <v>9</v>
      </c>
    </row>
    <row r="12315" spans="1:31">
      <c r="A12315" t="n">
        <v>107413</v>
      </c>
      <c r="B12315" s="22" t="n">
        <v>22</v>
      </c>
      <c r="C12315" s="7" t="n">
        <v>0</v>
      </c>
      <c r="D12315" s="7" t="n">
        <v>8204</v>
      </c>
    </row>
    <row r="12316" spans="1:31">
      <c r="A12316" t="s">
        <v>4</v>
      </c>
      <c r="B12316" s="4" t="s">
        <v>5</v>
      </c>
      <c r="C12316" s="4" t="s">
        <v>7</v>
      </c>
      <c r="D12316" s="4" t="s">
        <v>9</v>
      </c>
    </row>
    <row r="12317" spans="1:31">
      <c r="A12317" t="n">
        <v>107417</v>
      </c>
      <c r="B12317" s="25" t="n">
        <v>58</v>
      </c>
      <c r="C12317" s="7" t="n">
        <v>5</v>
      </c>
      <c r="D12317" s="7" t="n">
        <v>300</v>
      </c>
    </row>
    <row r="12318" spans="1:31">
      <c r="A12318" t="s">
        <v>4</v>
      </c>
      <c r="B12318" s="4" t="s">
        <v>5</v>
      </c>
      <c r="C12318" s="4" t="s">
        <v>10</v>
      </c>
      <c r="D12318" s="4" t="s">
        <v>9</v>
      </c>
    </row>
    <row r="12319" spans="1:31">
      <c r="A12319" t="n">
        <v>107421</v>
      </c>
      <c r="B12319" s="49" t="n">
        <v>103</v>
      </c>
      <c r="C12319" s="7" t="n">
        <v>0</v>
      </c>
      <c r="D12319" s="7" t="n">
        <v>300</v>
      </c>
    </row>
    <row r="12320" spans="1:31">
      <c r="A12320" t="s">
        <v>4</v>
      </c>
      <c r="B12320" s="4" t="s">
        <v>5</v>
      </c>
      <c r="C12320" s="4" t="s">
        <v>7</v>
      </c>
    </row>
    <row r="12321" spans="1:31">
      <c r="A12321" t="n">
        <v>107428</v>
      </c>
      <c r="B12321" s="27" t="n">
        <v>64</v>
      </c>
      <c r="C12321" s="7" t="n">
        <v>7</v>
      </c>
    </row>
    <row r="12322" spans="1:31">
      <c r="A12322" t="s">
        <v>4</v>
      </c>
      <c r="B12322" s="4" t="s">
        <v>5</v>
      </c>
      <c r="C12322" s="4" t="s">
        <v>7</v>
      </c>
      <c r="D12322" s="4" t="s">
        <v>9</v>
      </c>
    </row>
    <row r="12323" spans="1:31">
      <c r="A12323" t="n">
        <v>107430</v>
      </c>
      <c r="B12323" s="50" t="n">
        <v>72</v>
      </c>
      <c r="C12323" s="7" t="n">
        <v>5</v>
      </c>
      <c r="D12323" s="7" t="n">
        <v>0</v>
      </c>
    </row>
    <row r="12324" spans="1:31">
      <c r="A12324" t="s">
        <v>4</v>
      </c>
      <c r="B12324" s="4" t="s">
        <v>5</v>
      </c>
      <c r="C12324" s="4" t="s">
        <v>7</v>
      </c>
      <c r="D12324" s="20" t="s">
        <v>42</v>
      </c>
      <c r="E12324" s="4" t="s">
        <v>5</v>
      </c>
      <c r="F12324" s="4" t="s">
        <v>7</v>
      </c>
      <c r="G12324" s="4" t="s">
        <v>9</v>
      </c>
      <c r="H12324" s="20" t="s">
        <v>43</v>
      </c>
      <c r="I12324" s="4" t="s">
        <v>7</v>
      </c>
      <c r="J12324" s="4" t="s">
        <v>11</v>
      </c>
      <c r="K12324" s="4" t="s">
        <v>7</v>
      </c>
      <c r="L12324" s="4" t="s">
        <v>7</v>
      </c>
      <c r="M12324" s="4" t="s">
        <v>14</v>
      </c>
    </row>
    <row r="12325" spans="1:31">
      <c r="A12325" t="n">
        <v>107434</v>
      </c>
      <c r="B12325" s="10" t="n">
        <v>5</v>
      </c>
      <c r="C12325" s="7" t="n">
        <v>28</v>
      </c>
      <c r="D12325" s="20" t="s">
        <v>3</v>
      </c>
      <c r="E12325" s="6" t="n">
        <v>162</v>
      </c>
      <c r="F12325" s="7" t="n">
        <v>4</v>
      </c>
      <c r="G12325" s="7" t="n">
        <v>8204</v>
      </c>
      <c r="H12325" s="20" t="s">
        <v>3</v>
      </c>
      <c r="I12325" s="7" t="n">
        <v>0</v>
      </c>
      <c r="J12325" s="7" t="n">
        <v>1</v>
      </c>
      <c r="K12325" s="7" t="n">
        <v>2</v>
      </c>
      <c r="L12325" s="7" t="n">
        <v>1</v>
      </c>
      <c r="M12325" s="11" t="n">
        <f t="normal" ca="1">A12331</f>
        <v>0</v>
      </c>
    </row>
    <row r="12326" spans="1:31">
      <c r="A12326" t="s">
        <v>4</v>
      </c>
      <c r="B12326" s="4" t="s">
        <v>5</v>
      </c>
      <c r="C12326" s="4" t="s">
        <v>7</v>
      </c>
      <c r="D12326" s="4" t="s">
        <v>12</v>
      </c>
    </row>
    <row r="12327" spans="1:31">
      <c r="A12327" t="n">
        <v>107451</v>
      </c>
      <c r="B12327" s="14" t="n">
        <v>2</v>
      </c>
      <c r="C12327" s="7" t="n">
        <v>10</v>
      </c>
      <c r="D12327" s="7" t="s">
        <v>179</v>
      </c>
    </row>
    <row r="12328" spans="1:31">
      <c r="A12328" t="s">
        <v>4</v>
      </c>
      <c r="B12328" s="4" t="s">
        <v>5</v>
      </c>
      <c r="C12328" s="4" t="s">
        <v>9</v>
      </c>
    </row>
    <row r="12329" spans="1:31">
      <c r="A12329" t="n">
        <v>107468</v>
      </c>
      <c r="B12329" s="26" t="n">
        <v>16</v>
      </c>
      <c r="C12329" s="7" t="n">
        <v>0</v>
      </c>
    </row>
    <row r="12330" spans="1:31">
      <c r="A12330" t="s">
        <v>4</v>
      </c>
      <c r="B12330" s="4" t="s">
        <v>5</v>
      </c>
      <c r="C12330" s="4" t="s">
        <v>7</v>
      </c>
      <c r="D12330" s="4" t="s">
        <v>9</v>
      </c>
    </row>
    <row r="12331" spans="1:31">
      <c r="A12331" t="n">
        <v>107471</v>
      </c>
      <c r="B12331" s="27" t="n">
        <v>64</v>
      </c>
      <c r="C12331" s="7" t="n">
        <v>0</v>
      </c>
      <c r="D12331" s="7" t="n">
        <v>18</v>
      </c>
    </row>
    <row r="12332" spans="1:31">
      <c r="A12332" t="s">
        <v>4</v>
      </c>
      <c r="B12332" s="4" t="s">
        <v>5</v>
      </c>
      <c r="C12332" s="4" t="s">
        <v>7</v>
      </c>
      <c r="D12332" s="4" t="s">
        <v>9</v>
      </c>
      <c r="E12332" s="4" t="s">
        <v>9</v>
      </c>
      <c r="F12332" s="4" t="s">
        <v>9</v>
      </c>
      <c r="G12332" s="4" t="s">
        <v>9</v>
      </c>
      <c r="H12332" s="4" t="s">
        <v>9</v>
      </c>
      <c r="I12332" s="4" t="s">
        <v>9</v>
      </c>
      <c r="J12332" s="4" t="s">
        <v>9</v>
      </c>
      <c r="K12332" s="4" t="s">
        <v>9</v>
      </c>
      <c r="L12332" s="4" t="s">
        <v>9</v>
      </c>
      <c r="M12332" s="4" t="s">
        <v>9</v>
      </c>
      <c r="N12332" s="4" t="s">
        <v>11</v>
      </c>
      <c r="O12332" s="4" t="s">
        <v>11</v>
      </c>
      <c r="P12332" s="4" t="s">
        <v>11</v>
      </c>
      <c r="Q12332" s="4" t="s">
        <v>11</v>
      </c>
      <c r="R12332" s="4" t="s">
        <v>7</v>
      </c>
      <c r="S12332" s="4" t="s">
        <v>12</v>
      </c>
    </row>
    <row r="12333" spans="1:31">
      <c r="A12333" t="n">
        <v>107475</v>
      </c>
      <c r="B12333" s="51" t="n">
        <v>75</v>
      </c>
      <c r="C12333" s="7" t="n">
        <v>0</v>
      </c>
      <c r="D12333" s="7" t="n">
        <v>0</v>
      </c>
      <c r="E12333" s="7" t="n">
        <v>0</v>
      </c>
      <c r="F12333" s="7" t="n">
        <v>1024</v>
      </c>
      <c r="G12333" s="7" t="n">
        <v>720</v>
      </c>
      <c r="H12333" s="7" t="n">
        <v>0</v>
      </c>
      <c r="I12333" s="7" t="n">
        <v>0</v>
      </c>
      <c r="J12333" s="7" t="n">
        <v>0</v>
      </c>
      <c r="K12333" s="7" t="n">
        <v>0</v>
      </c>
      <c r="L12333" s="7" t="n">
        <v>1024</v>
      </c>
      <c r="M12333" s="7" t="n">
        <v>720</v>
      </c>
      <c r="N12333" s="7" t="n">
        <v>1065353216</v>
      </c>
      <c r="O12333" s="7" t="n">
        <v>1065353216</v>
      </c>
      <c r="P12333" s="7" t="n">
        <v>1065353216</v>
      </c>
      <c r="Q12333" s="7" t="n">
        <v>0</v>
      </c>
      <c r="R12333" s="7" t="n">
        <v>0</v>
      </c>
      <c r="S12333" s="7" t="s">
        <v>890</v>
      </c>
    </row>
    <row r="12334" spans="1:31">
      <c r="A12334" t="s">
        <v>4</v>
      </c>
      <c r="B12334" s="4" t="s">
        <v>5</v>
      </c>
      <c r="C12334" s="4" t="s">
        <v>7</v>
      </c>
      <c r="D12334" s="4" t="s">
        <v>9</v>
      </c>
      <c r="E12334" s="4" t="s">
        <v>9</v>
      </c>
      <c r="F12334" s="4" t="s">
        <v>9</v>
      </c>
      <c r="G12334" s="4" t="s">
        <v>9</v>
      </c>
      <c r="H12334" s="4" t="s">
        <v>9</v>
      </c>
      <c r="I12334" s="4" t="s">
        <v>9</v>
      </c>
      <c r="J12334" s="4" t="s">
        <v>9</v>
      </c>
      <c r="K12334" s="4" t="s">
        <v>9</v>
      </c>
      <c r="L12334" s="4" t="s">
        <v>9</v>
      </c>
      <c r="M12334" s="4" t="s">
        <v>9</v>
      </c>
      <c r="N12334" s="4" t="s">
        <v>11</v>
      </c>
      <c r="O12334" s="4" t="s">
        <v>11</v>
      </c>
      <c r="P12334" s="4" t="s">
        <v>11</v>
      </c>
      <c r="Q12334" s="4" t="s">
        <v>11</v>
      </c>
      <c r="R12334" s="4" t="s">
        <v>7</v>
      </c>
      <c r="S12334" s="4" t="s">
        <v>12</v>
      </c>
    </row>
    <row r="12335" spans="1:31">
      <c r="A12335" t="n">
        <v>107524</v>
      </c>
      <c r="B12335" s="51" t="n">
        <v>75</v>
      </c>
      <c r="C12335" s="7" t="n">
        <v>1</v>
      </c>
      <c r="D12335" s="7" t="n">
        <v>0</v>
      </c>
      <c r="E12335" s="7" t="n">
        <v>0</v>
      </c>
      <c r="F12335" s="7" t="n">
        <v>1024</v>
      </c>
      <c r="G12335" s="7" t="n">
        <v>720</v>
      </c>
      <c r="H12335" s="7" t="n">
        <v>0</v>
      </c>
      <c r="I12335" s="7" t="n">
        <v>0</v>
      </c>
      <c r="J12335" s="7" t="n">
        <v>0</v>
      </c>
      <c r="K12335" s="7" t="n">
        <v>0</v>
      </c>
      <c r="L12335" s="7" t="n">
        <v>1024</v>
      </c>
      <c r="M12335" s="7" t="n">
        <v>720</v>
      </c>
      <c r="N12335" s="7" t="n">
        <v>1065353216</v>
      </c>
      <c r="O12335" s="7" t="n">
        <v>1065353216</v>
      </c>
      <c r="P12335" s="7" t="n">
        <v>1065353216</v>
      </c>
      <c r="Q12335" s="7" t="n">
        <v>0</v>
      </c>
      <c r="R12335" s="7" t="n">
        <v>0</v>
      </c>
      <c r="S12335" s="7" t="s">
        <v>1135</v>
      </c>
    </row>
    <row r="12336" spans="1:31">
      <c r="A12336" t="s">
        <v>4</v>
      </c>
      <c r="B12336" s="4" t="s">
        <v>5</v>
      </c>
      <c r="C12336" s="4" t="s">
        <v>7</v>
      </c>
      <c r="D12336" s="4" t="s">
        <v>9</v>
      </c>
      <c r="E12336" s="4" t="s">
        <v>9</v>
      </c>
      <c r="F12336" s="4" t="s">
        <v>9</v>
      </c>
      <c r="G12336" s="4" t="s">
        <v>9</v>
      </c>
      <c r="H12336" s="4" t="s">
        <v>9</v>
      </c>
      <c r="I12336" s="4" t="s">
        <v>9</v>
      </c>
      <c r="J12336" s="4" t="s">
        <v>9</v>
      </c>
      <c r="K12336" s="4" t="s">
        <v>9</v>
      </c>
      <c r="L12336" s="4" t="s">
        <v>9</v>
      </c>
      <c r="M12336" s="4" t="s">
        <v>9</v>
      </c>
      <c r="N12336" s="4" t="s">
        <v>11</v>
      </c>
      <c r="O12336" s="4" t="s">
        <v>11</v>
      </c>
      <c r="P12336" s="4" t="s">
        <v>11</v>
      </c>
      <c r="Q12336" s="4" t="s">
        <v>11</v>
      </c>
      <c r="R12336" s="4" t="s">
        <v>7</v>
      </c>
      <c r="S12336" s="4" t="s">
        <v>12</v>
      </c>
    </row>
    <row r="12337" spans="1:19">
      <c r="A12337" t="n">
        <v>107573</v>
      </c>
      <c r="B12337" s="51" t="n">
        <v>75</v>
      </c>
      <c r="C12337" s="7" t="n">
        <v>2</v>
      </c>
      <c r="D12337" s="7" t="n">
        <v>0</v>
      </c>
      <c r="E12337" s="7" t="n">
        <v>0</v>
      </c>
      <c r="F12337" s="7" t="n">
        <v>1024</v>
      </c>
      <c r="G12337" s="7" t="n">
        <v>720</v>
      </c>
      <c r="H12337" s="7" t="n">
        <v>0</v>
      </c>
      <c r="I12337" s="7" t="n">
        <v>0</v>
      </c>
      <c r="J12337" s="7" t="n">
        <v>0</v>
      </c>
      <c r="K12337" s="7" t="n">
        <v>0</v>
      </c>
      <c r="L12337" s="7" t="n">
        <v>1024</v>
      </c>
      <c r="M12337" s="7" t="n">
        <v>720</v>
      </c>
      <c r="N12337" s="7" t="n">
        <v>1065353216</v>
      </c>
      <c r="O12337" s="7" t="n">
        <v>1065353216</v>
      </c>
      <c r="P12337" s="7" t="n">
        <v>1065353216</v>
      </c>
      <c r="Q12337" s="7" t="n">
        <v>0</v>
      </c>
      <c r="R12337" s="7" t="n">
        <v>0</v>
      </c>
      <c r="S12337" s="7" t="s">
        <v>1136</v>
      </c>
    </row>
    <row r="12338" spans="1:19">
      <c r="A12338" t="s">
        <v>4</v>
      </c>
      <c r="B12338" s="4" t="s">
        <v>5</v>
      </c>
      <c r="C12338" s="4" t="s">
        <v>7</v>
      </c>
      <c r="D12338" s="4" t="s">
        <v>9</v>
      </c>
      <c r="E12338" s="4" t="s">
        <v>9</v>
      </c>
      <c r="F12338" s="4" t="s">
        <v>9</v>
      </c>
      <c r="G12338" s="4" t="s">
        <v>9</v>
      </c>
      <c r="H12338" s="4" t="s">
        <v>9</v>
      </c>
      <c r="I12338" s="4" t="s">
        <v>9</v>
      </c>
      <c r="J12338" s="4" t="s">
        <v>9</v>
      </c>
      <c r="K12338" s="4" t="s">
        <v>9</v>
      </c>
      <c r="L12338" s="4" t="s">
        <v>9</v>
      </c>
      <c r="M12338" s="4" t="s">
        <v>9</v>
      </c>
      <c r="N12338" s="4" t="s">
        <v>11</v>
      </c>
      <c r="O12338" s="4" t="s">
        <v>11</v>
      </c>
      <c r="P12338" s="4" t="s">
        <v>11</v>
      </c>
      <c r="Q12338" s="4" t="s">
        <v>11</v>
      </c>
      <c r="R12338" s="4" t="s">
        <v>7</v>
      </c>
      <c r="S12338" s="4" t="s">
        <v>12</v>
      </c>
    </row>
    <row r="12339" spans="1:19">
      <c r="A12339" t="n">
        <v>107622</v>
      </c>
      <c r="B12339" s="51" t="n">
        <v>75</v>
      </c>
      <c r="C12339" s="7" t="n">
        <v>3</v>
      </c>
      <c r="D12339" s="7" t="n">
        <v>0</v>
      </c>
      <c r="E12339" s="7" t="n">
        <v>0</v>
      </c>
      <c r="F12339" s="7" t="n">
        <v>1024</v>
      </c>
      <c r="G12339" s="7" t="n">
        <v>720</v>
      </c>
      <c r="H12339" s="7" t="n">
        <v>0</v>
      </c>
      <c r="I12339" s="7" t="n">
        <v>0</v>
      </c>
      <c r="J12339" s="7" t="n">
        <v>0</v>
      </c>
      <c r="K12339" s="7" t="n">
        <v>0</v>
      </c>
      <c r="L12339" s="7" t="n">
        <v>1024</v>
      </c>
      <c r="M12339" s="7" t="n">
        <v>720</v>
      </c>
      <c r="N12339" s="7" t="n">
        <v>1065353216</v>
      </c>
      <c r="O12339" s="7" t="n">
        <v>1065353216</v>
      </c>
      <c r="P12339" s="7" t="n">
        <v>1065353216</v>
      </c>
      <c r="Q12339" s="7" t="n">
        <v>0</v>
      </c>
      <c r="R12339" s="7" t="n">
        <v>0</v>
      </c>
      <c r="S12339" s="7" t="s">
        <v>1137</v>
      </c>
    </row>
    <row r="12340" spans="1:19">
      <c r="A12340" t="s">
        <v>4</v>
      </c>
      <c r="B12340" s="4" t="s">
        <v>5</v>
      </c>
      <c r="C12340" s="4" t="s">
        <v>7</v>
      </c>
      <c r="D12340" s="4" t="s">
        <v>9</v>
      </c>
      <c r="E12340" s="4" t="s">
        <v>9</v>
      </c>
      <c r="F12340" s="4" t="s">
        <v>9</v>
      </c>
      <c r="G12340" s="4" t="s">
        <v>9</v>
      </c>
      <c r="H12340" s="4" t="s">
        <v>9</v>
      </c>
      <c r="I12340" s="4" t="s">
        <v>9</v>
      </c>
      <c r="J12340" s="4" t="s">
        <v>9</v>
      </c>
      <c r="K12340" s="4" t="s">
        <v>9</v>
      </c>
      <c r="L12340" s="4" t="s">
        <v>9</v>
      </c>
      <c r="M12340" s="4" t="s">
        <v>9</v>
      </c>
      <c r="N12340" s="4" t="s">
        <v>11</v>
      </c>
      <c r="O12340" s="4" t="s">
        <v>11</v>
      </c>
      <c r="P12340" s="4" t="s">
        <v>11</v>
      </c>
      <c r="Q12340" s="4" t="s">
        <v>11</v>
      </c>
      <c r="R12340" s="4" t="s">
        <v>7</v>
      </c>
      <c r="S12340" s="4" t="s">
        <v>12</v>
      </c>
    </row>
    <row r="12341" spans="1:19">
      <c r="A12341" t="n">
        <v>107671</v>
      </c>
      <c r="B12341" s="51" t="n">
        <v>75</v>
      </c>
      <c r="C12341" s="7" t="n">
        <v>4</v>
      </c>
      <c r="D12341" s="7" t="n">
        <v>0</v>
      </c>
      <c r="E12341" s="7" t="n">
        <v>0</v>
      </c>
      <c r="F12341" s="7" t="n">
        <v>1024</v>
      </c>
      <c r="G12341" s="7" t="n">
        <v>720</v>
      </c>
      <c r="H12341" s="7" t="n">
        <v>0</v>
      </c>
      <c r="I12341" s="7" t="n">
        <v>0</v>
      </c>
      <c r="J12341" s="7" t="n">
        <v>0</v>
      </c>
      <c r="K12341" s="7" t="n">
        <v>0</v>
      </c>
      <c r="L12341" s="7" t="n">
        <v>1024</v>
      </c>
      <c r="M12341" s="7" t="n">
        <v>720</v>
      </c>
      <c r="N12341" s="7" t="n">
        <v>1065353216</v>
      </c>
      <c r="O12341" s="7" t="n">
        <v>1065353216</v>
      </c>
      <c r="P12341" s="7" t="n">
        <v>1065353216</v>
      </c>
      <c r="Q12341" s="7" t="n">
        <v>0</v>
      </c>
      <c r="R12341" s="7" t="n">
        <v>0</v>
      </c>
      <c r="S12341" s="7" t="s">
        <v>1138</v>
      </c>
    </row>
    <row r="12342" spans="1:19">
      <c r="A12342" t="s">
        <v>4</v>
      </c>
      <c r="B12342" s="4" t="s">
        <v>5</v>
      </c>
      <c r="C12342" s="4" t="s">
        <v>7</v>
      </c>
      <c r="D12342" s="4" t="s">
        <v>9</v>
      </c>
      <c r="E12342" s="4" t="s">
        <v>9</v>
      </c>
      <c r="F12342" s="4" t="s">
        <v>9</v>
      </c>
      <c r="G12342" s="4" t="s">
        <v>9</v>
      </c>
      <c r="H12342" s="4" t="s">
        <v>9</v>
      </c>
      <c r="I12342" s="4" t="s">
        <v>9</v>
      </c>
      <c r="J12342" s="4" t="s">
        <v>9</v>
      </c>
      <c r="K12342" s="4" t="s">
        <v>9</v>
      </c>
      <c r="L12342" s="4" t="s">
        <v>9</v>
      </c>
      <c r="M12342" s="4" t="s">
        <v>9</v>
      </c>
      <c r="N12342" s="4" t="s">
        <v>11</v>
      </c>
      <c r="O12342" s="4" t="s">
        <v>11</v>
      </c>
      <c r="P12342" s="4" t="s">
        <v>11</v>
      </c>
      <c r="Q12342" s="4" t="s">
        <v>11</v>
      </c>
      <c r="R12342" s="4" t="s">
        <v>7</v>
      </c>
      <c r="S12342" s="4" t="s">
        <v>12</v>
      </c>
    </row>
    <row r="12343" spans="1:19">
      <c r="A12343" t="n">
        <v>107720</v>
      </c>
      <c r="B12343" s="51" t="n">
        <v>75</v>
      </c>
      <c r="C12343" s="7" t="n">
        <v>5</v>
      </c>
      <c r="D12343" s="7" t="n">
        <v>0</v>
      </c>
      <c r="E12343" s="7" t="n">
        <v>0</v>
      </c>
      <c r="F12343" s="7" t="n">
        <v>1024</v>
      </c>
      <c r="G12343" s="7" t="n">
        <v>720</v>
      </c>
      <c r="H12343" s="7" t="n">
        <v>0</v>
      </c>
      <c r="I12343" s="7" t="n">
        <v>0</v>
      </c>
      <c r="J12343" s="7" t="n">
        <v>0</v>
      </c>
      <c r="K12343" s="7" t="n">
        <v>0</v>
      </c>
      <c r="L12343" s="7" t="n">
        <v>1024</v>
      </c>
      <c r="M12343" s="7" t="n">
        <v>720</v>
      </c>
      <c r="N12343" s="7" t="n">
        <v>1065353216</v>
      </c>
      <c r="O12343" s="7" t="n">
        <v>1065353216</v>
      </c>
      <c r="P12343" s="7" t="n">
        <v>1065353216</v>
      </c>
      <c r="Q12343" s="7" t="n">
        <v>0</v>
      </c>
      <c r="R12343" s="7" t="n">
        <v>0</v>
      </c>
      <c r="S12343" s="7" t="s">
        <v>1139</v>
      </c>
    </row>
    <row r="12344" spans="1:19">
      <c r="A12344" t="s">
        <v>4</v>
      </c>
      <c r="B12344" s="4" t="s">
        <v>5</v>
      </c>
      <c r="C12344" s="4" t="s">
        <v>7</v>
      </c>
      <c r="D12344" s="4" t="s">
        <v>9</v>
      </c>
      <c r="E12344" s="4" t="s">
        <v>9</v>
      </c>
      <c r="F12344" s="4" t="s">
        <v>9</v>
      </c>
      <c r="G12344" s="4" t="s">
        <v>9</v>
      </c>
      <c r="H12344" s="4" t="s">
        <v>9</v>
      </c>
      <c r="I12344" s="4" t="s">
        <v>9</v>
      </c>
      <c r="J12344" s="4" t="s">
        <v>9</v>
      </c>
      <c r="K12344" s="4" t="s">
        <v>9</v>
      </c>
      <c r="L12344" s="4" t="s">
        <v>9</v>
      </c>
      <c r="M12344" s="4" t="s">
        <v>9</v>
      </c>
      <c r="N12344" s="4" t="s">
        <v>11</v>
      </c>
      <c r="O12344" s="4" t="s">
        <v>11</v>
      </c>
      <c r="P12344" s="4" t="s">
        <v>11</v>
      </c>
      <c r="Q12344" s="4" t="s">
        <v>11</v>
      </c>
      <c r="R12344" s="4" t="s">
        <v>7</v>
      </c>
      <c r="S12344" s="4" t="s">
        <v>12</v>
      </c>
    </row>
    <row r="12345" spans="1:19">
      <c r="A12345" t="n">
        <v>107768</v>
      </c>
      <c r="B12345" s="51" t="n">
        <v>75</v>
      </c>
      <c r="C12345" s="7" t="n">
        <v>6</v>
      </c>
      <c r="D12345" s="7" t="n">
        <v>0</v>
      </c>
      <c r="E12345" s="7" t="n">
        <v>0</v>
      </c>
      <c r="F12345" s="7" t="n">
        <v>1024</v>
      </c>
      <c r="G12345" s="7" t="n">
        <v>720</v>
      </c>
      <c r="H12345" s="7" t="n">
        <v>0</v>
      </c>
      <c r="I12345" s="7" t="n">
        <v>0</v>
      </c>
      <c r="J12345" s="7" t="n">
        <v>0</v>
      </c>
      <c r="K12345" s="7" t="n">
        <v>0</v>
      </c>
      <c r="L12345" s="7" t="n">
        <v>1024</v>
      </c>
      <c r="M12345" s="7" t="n">
        <v>720</v>
      </c>
      <c r="N12345" s="7" t="n">
        <v>1065353216</v>
      </c>
      <c r="O12345" s="7" t="n">
        <v>1065353216</v>
      </c>
      <c r="P12345" s="7" t="n">
        <v>1065353216</v>
      </c>
      <c r="Q12345" s="7" t="n">
        <v>0</v>
      </c>
      <c r="R12345" s="7" t="n">
        <v>0</v>
      </c>
      <c r="S12345" s="7" t="s">
        <v>1140</v>
      </c>
    </row>
    <row r="12346" spans="1:19">
      <c r="A12346" t="s">
        <v>4</v>
      </c>
      <c r="B12346" s="4" t="s">
        <v>5</v>
      </c>
      <c r="C12346" s="4" t="s">
        <v>7</v>
      </c>
      <c r="D12346" s="4" t="s">
        <v>9</v>
      </c>
      <c r="E12346" s="4" t="s">
        <v>9</v>
      </c>
      <c r="F12346" s="4" t="s">
        <v>9</v>
      </c>
      <c r="G12346" s="4" t="s">
        <v>9</v>
      </c>
      <c r="H12346" s="4" t="s">
        <v>9</v>
      </c>
      <c r="I12346" s="4" t="s">
        <v>9</v>
      </c>
      <c r="J12346" s="4" t="s">
        <v>9</v>
      </c>
      <c r="K12346" s="4" t="s">
        <v>9</v>
      </c>
      <c r="L12346" s="4" t="s">
        <v>9</v>
      </c>
      <c r="M12346" s="4" t="s">
        <v>9</v>
      </c>
      <c r="N12346" s="4" t="s">
        <v>11</v>
      </c>
      <c r="O12346" s="4" t="s">
        <v>11</v>
      </c>
      <c r="P12346" s="4" t="s">
        <v>11</v>
      </c>
      <c r="Q12346" s="4" t="s">
        <v>11</v>
      </c>
      <c r="R12346" s="4" t="s">
        <v>7</v>
      </c>
      <c r="S12346" s="4" t="s">
        <v>12</v>
      </c>
    </row>
    <row r="12347" spans="1:19">
      <c r="A12347" t="n">
        <v>107816</v>
      </c>
      <c r="B12347" s="51" t="n">
        <v>75</v>
      </c>
      <c r="C12347" s="7" t="n">
        <v>7</v>
      </c>
      <c r="D12347" s="7" t="n">
        <v>0</v>
      </c>
      <c r="E12347" s="7" t="n">
        <v>0</v>
      </c>
      <c r="F12347" s="7" t="n">
        <v>1024</v>
      </c>
      <c r="G12347" s="7" t="n">
        <v>720</v>
      </c>
      <c r="H12347" s="7" t="n">
        <v>0</v>
      </c>
      <c r="I12347" s="7" t="n">
        <v>0</v>
      </c>
      <c r="J12347" s="7" t="n">
        <v>0</v>
      </c>
      <c r="K12347" s="7" t="n">
        <v>0</v>
      </c>
      <c r="L12347" s="7" t="n">
        <v>1024</v>
      </c>
      <c r="M12347" s="7" t="n">
        <v>720</v>
      </c>
      <c r="N12347" s="7" t="n">
        <v>1065353216</v>
      </c>
      <c r="O12347" s="7" t="n">
        <v>1065353216</v>
      </c>
      <c r="P12347" s="7" t="n">
        <v>1065353216</v>
      </c>
      <c r="Q12347" s="7" t="n">
        <v>0</v>
      </c>
      <c r="R12347" s="7" t="n">
        <v>0</v>
      </c>
      <c r="S12347" s="7" t="s">
        <v>1141</v>
      </c>
    </row>
    <row r="12348" spans="1:19">
      <c r="A12348" t="s">
        <v>4</v>
      </c>
      <c r="B12348" s="4" t="s">
        <v>5</v>
      </c>
      <c r="C12348" s="4" t="s">
        <v>7</v>
      </c>
      <c r="D12348" s="4" t="s">
        <v>9</v>
      </c>
      <c r="E12348" s="4" t="s">
        <v>9</v>
      </c>
      <c r="F12348" s="4" t="s">
        <v>9</v>
      </c>
      <c r="G12348" s="4" t="s">
        <v>9</v>
      </c>
      <c r="H12348" s="4" t="s">
        <v>9</v>
      </c>
      <c r="I12348" s="4" t="s">
        <v>9</v>
      </c>
      <c r="J12348" s="4" t="s">
        <v>9</v>
      </c>
      <c r="K12348" s="4" t="s">
        <v>9</v>
      </c>
      <c r="L12348" s="4" t="s">
        <v>9</v>
      </c>
      <c r="M12348" s="4" t="s">
        <v>9</v>
      </c>
      <c r="N12348" s="4" t="s">
        <v>11</v>
      </c>
      <c r="O12348" s="4" t="s">
        <v>11</v>
      </c>
      <c r="P12348" s="4" t="s">
        <v>11</v>
      </c>
      <c r="Q12348" s="4" t="s">
        <v>11</v>
      </c>
      <c r="R12348" s="4" t="s">
        <v>7</v>
      </c>
      <c r="S12348" s="4" t="s">
        <v>12</v>
      </c>
    </row>
    <row r="12349" spans="1:19">
      <c r="A12349" t="n">
        <v>107864</v>
      </c>
      <c r="B12349" s="51" t="n">
        <v>75</v>
      </c>
      <c r="C12349" s="7" t="n">
        <v>8</v>
      </c>
      <c r="D12349" s="7" t="n">
        <v>0</v>
      </c>
      <c r="E12349" s="7" t="n">
        <v>0</v>
      </c>
      <c r="F12349" s="7" t="n">
        <v>1024</v>
      </c>
      <c r="G12349" s="7" t="n">
        <v>720</v>
      </c>
      <c r="H12349" s="7" t="n">
        <v>0</v>
      </c>
      <c r="I12349" s="7" t="n">
        <v>0</v>
      </c>
      <c r="J12349" s="7" t="n">
        <v>0</v>
      </c>
      <c r="K12349" s="7" t="n">
        <v>0</v>
      </c>
      <c r="L12349" s="7" t="n">
        <v>1024</v>
      </c>
      <c r="M12349" s="7" t="n">
        <v>720</v>
      </c>
      <c r="N12349" s="7" t="n">
        <v>1065353216</v>
      </c>
      <c r="O12349" s="7" t="n">
        <v>1065353216</v>
      </c>
      <c r="P12349" s="7" t="n">
        <v>1065353216</v>
      </c>
      <c r="Q12349" s="7" t="n">
        <v>0</v>
      </c>
      <c r="R12349" s="7" t="n">
        <v>0</v>
      </c>
      <c r="S12349" s="7" t="s">
        <v>1142</v>
      </c>
    </row>
    <row r="12350" spans="1:19">
      <c r="A12350" t="s">
        <v>4</v>
      </c>
      <c r="B12350" s="4" t="s">
        <v>5</v>
      </c>
      <c r="C12350" s="4" t="s">
        <v>7</v>
      </c>
      <c r="D12350" s="4" t="s">
        <v>9</v>
      </c>
      <c r="E12350" s="4" t="s">
        <v>9</v>
      </c>
      <c r="F12350" s="4" t="s">
        <v>9</v>
      </c>
      <c r="G12350" s="4" t="s">
        <v>9</v>
      </c>
      <c r="H12350" s="4" t="s">
        <v>9</v>
      </c>
      <c r="I12350" s="4" t="s">
        <v>9</v>
      </c>
      <c r="J12350" s="4" t="s">
        <v>9</v>
      </c>
      <c r="K12350" s="4" t="s">
        <v>9</v>
      </c>
      <c r="L12350" s="4" t="s">
        <v>9</v>
      </c>
      <c r="M12350" s="4" t="s">
        <v>9</v>
      </c>
      <c r="N12350" s="4" t="s">
        <v>11</v>
      </c>
      <c r="O12350" s="4" t="s">
        <v>11</v>
      </c>
      <c r="P12350" s="4" t="s">
        <v>11</v>
      </c>
      <c r="Q12350" s="4" t="s">
        <v>11</v>
      </c>
      <c r="R12350" s="4" t="s">
        <v>7</v>
      </c>
      <c r="S12350" s="4" t="s">
        <v>12</v>
      </c>
    </row>
    <row r="12351" spans="1:19">
      <c r="A12351" t="n">
        <v>107912</v>
      </c>
      <c r="B12351" s="51" t="n">
        <v>75</v>
      </c>
      <c r="C12351" s="7" t="n">
        <v>9</v>
      </c>
      <c r="D12351" s="7" t="n">
        <v>0</v>
      </c>
      <c r="E12351" s="7" t="n">
        <v>0</v>
      </c>
      <c r="F12351" s="7" t="n">
        <v>1024</v>
      </c>
      <c r="G12351" s="7" t="n">
        <v>720</v>
      </c>
      <c r="H12351" s="7" t="n">
        <v>0</v>
      </c>
      <c r="I12351" s="7" t="n">
        <v>0</v>
      </c>
      <c r="J12351" s="7" t="n">
        <v>0</v>
      </c>
      <c r="K12351" s="7" t="n">
        <v>0</v>
      </c>
      <c r="L12351" s="7" t="n">
        <v>1024</v>
      </c>
      <c r="M12351" s="7" t="n">
        <v>720</v>
      </c>
      <c r="N12351" s="7" t="n">
        <v>1065353216</v>
      </c>
      <c r="O12351" s="7" t="n">
        <v>1065353216</v>
      </c>
      <c r="P12351" s="7" t="n">
        <v>1065353216</v>
      </c>
      <c r="Q12351" s="7" t="n">
        <v>0</v>
      </c>
      <c r="R12351" s="7" t="n">
        <v>0</v>
      </c>
      <c r="S12351" s="7" t="s">
        <v>1143</v>
      </c>
    </row>
    <row r="12352" spans="1:19">
      <c r="A12352" t="s">
        <v>4</v>
      </c>
      <c r="B12352" s="4" t="s">
        <v>5</v>
      </c>
      <c r="C12352" s="4" t="s">
        <v>7</v>
      </c>
      <c r="D12352" s="4" t="s">
        <v>9</v>
      </c>
      <c r="E12352" s="4" t="s">
        <v>9</v>
      </c>
      <c r="F12352" s="4" t="s">
        <v>9</v>
      </c>
      <c r="G12352" s="4" t="s">
        <v>9</v>
      </c>
      <c r="H12352" s="4" t="s">
        <v>9</v>
      </c>
      <c r="I12352" s="4" t="s">
        <v>9</v>
      </c>
      <c r="J12352" s="4" t="s">
        <v>9</v>
      </c>
      <c r="K12352" s="4" t="s">
        <v>9</v>
      </c>
      <c r="L12352" s="4" t="s">
        <v>9</v>
      </c>
      <c r="M12352" s="4" t="s">
        <v>9</v>
      </c>
      <c r="N12352" s="4" t="s">
        <v>11</v>
      </c>
      <c r="O12352" s="4" t="s">
        <v>11</v>
      </c>
      <c r="P12352" s="4" t="s">
        <v>11</v>
      </c>
      <c r="Q12352" s="4" t="s">
        <v>11</v>
      </c>
      <c r="R12352" s="4" t="s">
        <v>7</v>
      </c>
      <c r="S12352" s="4" t="s">
        <v>12</v>
      </c>
    </row>
    <row r="12353" spans="1:19">
      <c r="A12353" t="n">
        <v>107960</v>
      </c>
      <c r="B12353" s="51" t="n">
        <v>75</v>
      </c>
      <c r="C12353" s="7" t="n">
        <v>10</v>
      </c>
      <c r="D12353" s="7" t="n">
        <v>0</v>
      </c>
      <c r="E12353" s="7" t="n">
        <v>0</v>
      </c>
      <c r="F12353" s="7" t="n">
        <v>1024</v>
      </c>
      <c r="G12353" s="7" t="n">
        <v>720</v>
      </c>
      <c r="H12353" s="7" t="n">
        <v>0</v>
      </c>
      <c r="I12353" s="7" t="n">
        <v>0</v>
      </c>
      <c r="J12353" s="7" t="n">
        <v>0</v>
      </c>
      <c r="K12353" s="7" t="n">
        <v>0</v>
      </c>
      <c r="L12353" s="7" t="n">
        <v>1024</v>
      </c>
      <c r="M12353" s="7" t="n">
        <v>720</v>
      </c>
      <c r="N12353" s="7" t="n">
        <v>1065353216</v>
      </c>
      <c r="O12353" s="7" t="n">
        <v>1065353216</v>
      </c>
      <c r="P12353" s="7" t="n">
        <v>1065353216</v>
      </c>
      <c r="Q12353" s="7" t="n">
        <v>0</v>
      </c>
      <c r="R12353" s="7" t="n">
        <v>0</v>
      </c>
      <c r="S12353" s="7" t="s">
        <v>1144</v>
      </c>
    </row>
    <row r="12354" spans="1:19">
      <c r="A12354" t="s">
        <v>4</v>
      </c>
      <c r="B12354" s="4" t="s">
        <v>5</v>
      </c>
      <c r="C12354" s="4" t="s">
        <v>7</v>
      </c>
      <c r="D12354" s="4" t="s">
        <v>7</v>
      </c>
      <c r="E12354" s="4" t="s">
        <v>7</v>
      </c>
      <c r="F12354" s="4" t="s">
        <v>10</v>
      </c>
      <c r="G12354" s="4" t="s">
        <v>10</v>
      </c>
      <c r="H12354" s="4" t="s">
        <v>10</v>
      </c>
      <c r="I12354" s="4" t="s">
        <v>10</v>
      </c>
      <c r="J12354" s="4" t="s">
        <v>10</v>
      </c>
    </row>
    <row r="12355" spans="1:19">
      <c r="A12355" t="n">
        <v>108008</v>
      </c>
      <c r="B12355" s="52" t="n">
        <v>76</v>
      </c>
      <c r="C12355" s="7" t="n">
        <v>0</v>
      </c>
      <c r="D12355" s="7" t="n">
        <v>9</v>
      </c>
      <c r="E12355" s="7" t="n">
        <v>2</v>
      </c>
      <c r="F12355" s="7" t="n">
        <v>0</v>
      </c>
      <c r="G12355" s="7" t="n">
        <v>0</v>
      </c>
      <c r="H12355" s="7" t="n">
        <v>0</v>
      </c>
      <c r="I12355" s="7" t="n">
        <v>0</v>
      </c>
      <c r="J12355" s="7" t="n">
        <v>0</v>
      </c>
    </row>
    <row r="12356" spans="1:19">
      <c r="A12356" t="s">
        <v>4</v>
      </c>
      <c r="B12356" s="4" t="s">
        <v>5</v>
      </c>
      <c r="C12356" s="4" t="s">
        <v>7</v>
      </c>
      <c r="D12356" s="4" t="s">
        <v>7</v>
      </c>
      <c r="E12356" s="4" t="s">
        <v>7</v>
      </c>
      <c r="F12356" s="4" t="s">
        <v>10</v>
      </c>
      <c r="G12356" s="4" t="s">
        <v>10</v>
      </c>
      <c r="H12356" s="4" t="s">
        <v>10</v>
      </c>
      <c r="I12356" s="4" t="s">
        <v>10</v>
      </c>
      <c r="J12356" s="4" t="s">
        <v>10</v>
      </c>
    </row>
    <row r="12357" spans="1:19">
      <c r="A12357" t="n">
        <v>108032</v>
      </c>
      <c r="B12357" s="52" t="n">
        <v>76</v>
      </c>
      <c r="C12357" s="7" t="n">
        <v>1</v>
      </c>
      <c r="D12357" s="7" t="n">
        <v>9</v>
      </c>
      <c r="E12357" s="7" t="n">
        <v>2</v>
      </c>
      <c r="F12357" s="7" t="n">
        <v>0</v>
      </c>
      <c r="G12357" s="7" t="n">
        <v>0</v>
      </c>
      <c r="H12357" s="7" t="n">
        <v>0</v>
      </c>
      <c r="I12357" s="7" t="n">
        <v>0</v>
      </c>
      <c r="J12357" s="7" t="n">
        <v>0</v>
      </c>
    </row>
    <row r="12358" spans="1:19">
      <c r="A12358" t="s">
        <v>4</v>
      </c>
      <c r="B12358" s="4" t="s">
        <v>5</v>
      </c>
      <c r="C12358" s="4" t="s">
        <v>7</v>
      </c>
      <c r="D12358" s="4" t="s">
        <v>7</v>
      </c>
      <c r="E12358" s="4" t="s">
        <v>7</v>
      </c>
      <c r="F12358" s="4" t="s">
        <v>10</v>
      </c>
      <c r="G12358" s="4" t="s">
        <v>10</v>
      </c>
      <c r="H12358" s="4" t="s">
        <v>10</v>
      </c>
      <c r="I12358" s="4" t="s">
        <v>10</v>
      </c>
      <c r="J12358" s="4" t="s">
        <v>10</v>
      </c>
    </row>
    <row r="12359" spans="1:19">
      <c r="A12359" t="n">
        <v>108056</v>
      </c>
      <c r="B12359" s="52" t="n">
        <v>76</v>
      </c>
      <c r="C12359" s="7" t="n">
        <v>2</v>
      </c>
      <c r="D12359" s="7" t="n">
        <v>9</v>
      </c>
      <c r="E12359" s="7" t="n">
        <v>2</v>
      </c>
      <c r="F12359" s="7" t="n">
        <v>0</v>
      </c>
      <c r="G12359" s="7" t="n">
        <v>0</v>
      </c>
      <c r="H12359" s="7" t="n">
        <v>0</v>
      </c>
      <c r="I12359" s="7" t="n">
        <v>0</v>
      </c>
      <c r="J12359" s="7" t="n">
        <v>0</v>
      </c>
    </row>
    <row r="12360" spans="1:19">
      <c r="A12360" t="s">
        <v>4</v>
      </c>
      <c r="B12360" s="4" t="s">
        <v>5</v>
      </c>
      <c r="C12360" s="4" t="s">
        <v>7</v>
      </c>
      <c r="D12360" s="4" t="s">
        <v>7</v>
      </c>
      <c r="E12360" s="4" t="s">
        <v>7</v>
      </c>
      <c r="F12360" s="4" t="s">
        <v>10</v>
      </c>
      <c r="G12360" s="4" t="s">
        <v>10</v>
      </c>
      <c r="H12360" s="4" t="s">
        <v>10</v>
      </c>
      <c r="I12360" s="4" t="s">
        <v>10</v>
      </c>
      <c r="J12360" s="4" t="s">
        <v>10</v>
      </c>
    </row>
    <row r="12361" spans="1:19">
      <c r="A12361" t="n">
        <v>108080</v>
      </c>
      <c r="B12361" s="52" t="n">
        <v>76</v>
      </c>
      <c r="C12361" s="7" t="n">
        <v>3</v>
      </c>
      <c r="D12361" s="7" t="n">
        <v>9</v>
      </c>
      <c r="E12361" s="7" t="n">
        <v>2</v>
      </c>
      <c r="F12361" s="7" t="n">
        <v>0</v>
      </c>
      <c r="G12361" s="7" t="n">
        <v>0</v>
      </c>
      <c r="H12361" s="7" t="n">
        <v>0</v>
      </c>
      <c r="I12361" s="7" t="n">
        <v>0</v>
      </c>
      <c r="J12361" s="7" t="n">
        <v>0</v>
      </c>
    </row>
    <row r="12362" spans="1:19">
      <c r="A12362" t="s">
        <v>4</v>
      </c>
      <c r="B12362" s="4" t="s">
        <v>5</v>
      </c>
      <c r="C12362" s="4" t="s">
        <v>7</v>
      </c>
      <c r="D12362" s="4" t="s">
        <v>7</v>
      </c>
      <c r="E12362" s="4" t="s">
        <v>7</v>
      </c>
      <c r="F12362" s="4" t="s">
        <v>10</v>
      </c>
      <c r="G12362" s="4" t="s">
        <v>10</v>
      </c>
      <c r="H12362" s="4" t="s">
        <v>10</v>
      </c>
      <c r="I12362" s="4" t="s">
        <v>10</v>
      </c>
      <c r="J12362" s="4" t="s">
        <v>10</v>
      </c>
    </row>
    <row r="12363" spans="1:19">
      <c r="A12363" t="n">
        <v>108104</v>
      </c>
      <c r="B12363" s="52" t="n">
        <v>76</v>
      </c>
      <c r="C12363" s="7" t="n">
        <v>4</v>
      </c>
      <c r="D12363" s="7" t="n">
        <v>9</v>
      </c>
      <c r="E12363" s="7" t="n">
        <v>2</v>
      </c>
      <c r="F12363" s="7" t="n">
        <v>0</v>
      </c>
      <c r="G12363" s="7" t="n">
        <v>0</v>
      </c>
      <c r="H12363" s="7" t="n">
        <v>0</v>
      </c>
      <c r="I12363" s="7" t="n">
        <v>0</v>
      </c>
      <c r="J12363" s="7" t="n">
        <v>0</v>
      </c>
    </row>
    <row r="12364" spans="1:19">
      <c r="A12364" t="s">
        <v>4</v>
      </c>
      <c r="B12364" s="4" t="s">
        <v>5</v>
      </c>
      <c r="C12364" s="4" t="s">
        <v>7</v>
      </c>
      <c r="D12364" s="4" t="s">
        <v>7</v>
      </c>
      <c r="E12364" s="4" t="s">
        <v>7</v>
      </c>
      <c r="F12364" s="4" t="s">
        <v>10</v>
      </c>
      <c r="G12364" s="4" t="s">
        <v>10</v>
      </c>
      <c r="H12364" s="4" t="s">
        <v>10</v>
      </c>
      <c r="I12364" s="4" t="s">
        <v>10</v>
      </c>
      <c r="J12364" s="4" t="s">
        <v>10</v>
      </c>
    </row>
    <row r="12365" spans="1:19">
      <c r="A12365" t="n">
        <v>108128</v>
      </c>
      <c r="B12365" s="52" t="n">
        <v>76</v>
      </c>
      <c r="C12365" s="7" t="n">
        <v>5</v>
      </c>
      <c r="D12365" s="7" t="n">
        <v>9</v>
      </c>
      <c r="E12365" s="7" t="n">
        <v>2</v>
      </c>
      <c r="F12365" s="7" t="n">
        <v>0</v>
      </c>
      <c r="G12365" s="7" t="n">
        <v>0</v>
      </c>
      <c r="H12365" s="7" t="n">
        <v>0</v>
      </c>
      <c r="I12365" s="7" t="n">
        <v>0</v>
      </c>
      <c r="J12365" s="7" t="n">
        <v>0</v>
      </c>
    </row>
    <row r="12366" spans="1:19">
      <c r="A12366" t="s">
        <v>4</v>
      </c>
      <c r="B12366" s="4" t="s">
        <v>5</v>
      </c>
      <c r="C12366" s="4" t="s">
        <v>7</v>
      </c>
      <c r="D12366" s="4" t="s">
        <v>7</v>
      </c>
      <c r="E12366" s="4" t="s">
        <v>7</v>
      </c>
      <c r="F12366" s="4" t="s">
        <v>10</v>
      </c>
      <c r="G12366" s="4" t="s">
        <v>10</v>
      </c>
      <c r="H12366" s="4" t="s">
        <v>10</v>
      </c>
      <c r="I12366" s="4" t="s">
        <v>10</v>
      </c>
      <c r="J12366" s="4" t="s">
        <v>10</v>
      </c>
    </row>
    <row r="12367" spans="1:19">
      <c r="A12367" t="n">
        <v>108152</v>
      </c>
      <c r="B12367" s="52" t="n">
        <v>76</v>
      </c>
      <c r="C12367" s="7" t="n">
        <v>6</v>
      </c>
      <c r="D12367" s="7" t="n">
        <v>9</v>
      </c>
      <c r="E12367" s="7" t="n">
        <v>2</v>
      </c>
      <c r="F12367" s="7" t="n">
        <v>0</v>
      </c>
      <c r="G12367" s="7" t="n">
        <v>0</v>
      </c>
      <c r="H12367" s="7" t="n">
        <v>0</v>
      </c>
      <c r="I12367" s="7" t="n">
        <v>0</v>
      </c>
      <c r="J12367" s="7" t="n">
        <v>0</v>
      </c>
    </row>
    <row r="12368" spans="1:19">
      <c r="A12368" t="s">
        <v>4</v>
      </c>
      <c r="B12368" s="4" t="s">
        <v>5</v>
      </c>
      <c r="C12368" s="4" t="s">
        <v>7</v>
      </c>
      <c r="D12368" s="4" t="s">
        <v>7</v>
      </c>
      <c r="E12368" s="4" t="s">
        <v>7</v>
      </c>
      <c r="F12368" s="4" t="s">
        <v>10</v>
      </c>
      <c r="G12368" s="4" t="s">
        <v>10</v>
      </c>
      <c r="H12368" s="4" t="s">
        <v>10</v>
      </c>
      <c r="I12368" s="4" t="s">
        <v>10</v>
      </c>
      <c r="J12368" s="4" t="s">
        <v>10</v>
      </c>
    </row>
    <row r="12369" spans="1:19">
      <c r="A12369" t="n">
        <v>108176</v>
      </c>
      <c r="B12369" s="52" t="n">
        <v>76</v>
      </c>
      <c r="C12369" s="7" t="n">
        <v>7</v>
      </c>
      <c r="D12369" s="7" t="n">
        <v>9</v>
      </c>
      <c r="E12369" s="7" t="n">
        <v>2</v>
      </c>
      <c r="F12369" s="7" t="n">
        <v>0</v>
      </c>
      <c r="G12369" s="7" t="n">
        <v>0</v>
      </c>
      <c r="H12369" s="7" t="n">
        <v>0</v>
      </c>
      <c r="I12369" s="7" t="n">
        <v>0</v>
      </c>
      <c r="J12369" s="7" t="n">
        <v>0</v>
      </c>
    </row>
    <row r="12370" spans="1:19">
      <c r="A12370" t="s">
        <v>4</v>
      </c>
      <c r="B12370" s="4" t="s">
        <v>5</v>
      </c>
      <c r="C12370" s="4" t="s">
        <v>7</v>
      </c>
      <c r="D12370" s="4" t="s">
        <v>7</v>
      </c>
      <c r="E12370" s="4" t="s">
        <v>7</v>
      </c>
      <c r="F12370" s="4" t="s">
        <v>10</v>
      </c>
      <c r="G12370" s="4" t="s">
        <v>10</v>
      </c>
      <c r="H12370" s="4" t="s">
        <v>10</v>
      </c>
      <c r="I12370" s="4" t="s">
        <v>10</v>
      </c>
      <c r="J12370" s="4" t="s">
        <v>10</v>
      </c>
    </row>
    <row r="12371" spans="1:19">
      <c r="A12371" t="n">
        <v>108200</v>
      </c>
      <c r="B12371" s="52" t="n">
        <v>76</v>
      </c>
      <c r="C12371" s="7" t="n">
        <v>8</v>
      </c>
      <c r="D12371" s="7" t="n">
        <v>9</v>
      </c>
      <c r="E12371" s="7" t="n">
        <v>2</v>
      </c>
      <c r="F12371" s="7" t="n">
        <v>0</v>
      </c>
      <c r="G12371" s="7" t="n">
        <v>0</v>
      </c>
      <c r="H12371" s="7" t="n">
        <v>0</v>
      </c>
      <c r="I12371" s="7" t="n">
        <v>0</v>
      </c>
      <c r="J12371" s="7" t="n">
        <v>0</v>
      </c>
    </row>
    <row r="12372" spans="1:19">
      <c r="A12372" t="s">
        <v>4</v>
      </c>
      <c r="B12372" s="4" t="s">
        <v>5</v>
      </c>
      <c r="C12372" s="4" t="s">
        <v>7</v>
      </c>
      <c r="D12372" s="4" t="s">
        <v>7</v>
      </c>
      <c r="E12372" s="4" t="s">
        <v>7</v>
      </c>
      <c r="F12372" s="4" t="s">
        <v>10</v>
      </c>
      <c r="G12372" s="4" t="s">
        <v>10</v>
      </c>
      <c r="H12372" s="4" t="s">
        <v>10</v>
      </c>
      <c r="I12372" s="4" t="s">
        <v>10</v>
      </c>
      <c r="J12372" s="4" t="s">
        <v>10</v>
      </c>
    </row>
    <row r="12373" spans="1:19">
      <c r="A12373" t="n">
        <v>108224</v>
      </c>
      <c r="B12373" s="52" t="n">
        <v>76</v>
      </c>
      <c r="C12373" s="7" t="n">
        <v>9</v>
      </c>
      <c r="D12373" s="7" t="n">
        <v>9</v>
      </c>
      <c r="E12373" s="7" t="n">
        <v>2</v>
      </c>
      <c r="F12373" s="7" t="n">
        <v>0</v>
      </c>
      <c r="G12373" s="7" t="n">
        <v>0</v>
      </c>
      <c r="H12373" s="7" t="n">
        <v>0</v>
      </c>
      <c r="I12373" s="7" t="n">
        <v>0</v>
      </c>
      <c r="J12373" s="7" t="n">
        <v>0</v>
      </c>
    </row>
    <row r="12374" spans="1:19">
      <c r="A12374" t="s">
        <v>4</v>
      </c>
      <c r="B12374" s="4" t="s">
        <v>5</v>
      </c>
      <c r="C12374" s="4" t="s">
        <v>7</v>
      </c>
      <c r="D12374" s="4" t="s">
        <v>7</v>
      </c>
      <c r="E12374" s="4" t="s">
        <v>7</v>
      </c>
      <c r="F12374" s="4" t="s">
        <v>10</v>
      </c>
      <c r="G12374" s="4" t="s">
        <v>10</v>
      </c>
      <c r="H12374" s="4" t="s">
        <v>10</v>
      </c>
      <c r="I12374" s="4" t="s">
        <v>10</v>
      </c>
      <c r="J12374" s="4" t="s">
        <v>10</v>
      </c>
    </row>
    <row r="12375" spans="1:19">
      <c r="A12375" t="n">
        <v>108248</v>
      </c>
      <c r="B12375" s="52" t="n">
        <v>76</v>
      </c>
      <c r="C12375" s="7" t="n">
        <v>10</v>
      </c>
      <c r="D12375" s="7" t="n">
        <v>9</v>
      </c>
      <c r="E12375" s="7" t="n">
        <v>2</v>
      </c>
      <c r="F12375" s="7" t="n">
        <v>0</v>
      </c>
      <c r="G12375" s="7" t="n">
        <v>0</v>
      </c>
      <c r="H12375" s="7" t="n">
        <v>0</v>
      </c>
      <c r="I12375" s="7" t="n">
        <v>0</v>
      </c>
      <c r="J12375" s="7" t="n">
        <v>0</v>
      </c>
    </row>
    <row r="12376" spans="1:19">
      <c r="A12376" t="s">
        <v>4</v>
      </c>
      <c r="B12376" s="4" t="s">
        <v>5</v>
      </c>
      <c r="C12376" s="4" t="s">
        <v>7</v>
      </c>
      <c r="D12376" s="4" t="s">
        <v>9</v>
      </c>
      <c r="E12376" s="4" t="s">
        <v>7</v>
      </c>
      <c r="F12376" s="4" t="s">
        <v>12</v>
      </c>
    </row>
    <row r="12377" spans="1:19">
      <c r="A12377" t="n">
        <v>108272</v>
      </c>
      <c r="B12377" s="78" t="n">
        <v>39</v>
      </c>
      <c r="C12377" s="7" t="n">
        <v>10</v>
      </c>
      <c r="D12377" s="7" t="n">
        <v>65533</v>
      </c>
      <c r="E12377" s="7" t="n">
        <v>200</v>
      </c>
      <c r="F12377" s="7" t="s">
        <v>1145</v>
      </c>
    </row>
    <row r="12378" spans="1:19">
      <c r="A12378" t="s">
        <v>4</v>
      </c>
      <c r="B12378" s="4" t="s">
        <v>5</v>
      </c>
      <c r="C12378" s="4" t="s">
        <v>7</v>
      </c>
      <c r="D12378" s="4" t="s">
        <v>9</v>
      </c>
      <c r="E12378" s="4" t="s">
        <v>7</v>
      </c>
      <c r="F12378" s="4" t="s">
        <v>12</v>
      </c>
    </row>
    <row r="12379" spans="1:19">
      <c r="A12379" t="n">
        <v>108296</v>
      </c>
      <c r="B12379" s="78" t="n">
        <v>39</v>
      </c>
      <c r="C12379" s="7" t="n">
        <v>10</v>
      </c>
      <c r="D12379" s="7" t="n">
        <v>65533</v>
      </c>
      <c r="E12379" s="7" t="n">
        <v>201</v>
      </c>
      <c r="F12379" s="7" t="s">
        <v>1146</v>
      </c>
    </row>
    <row r="12380" spans="1:19">
      <c r="A12380" t="s">
        <v>4</v>
      </c>
      <c r="B12380" s="4" t="s">
        <v>5</v>
      </c>
      <c r="C12380" s="4" t="s">
        <v>9</v>
      </c>
      <c r="D12380" s="4" t="s">
        <v>10</v>
      </c>
      <c r="E12380" s="4" t="s">
        <v>10</v>
      </c>
      <c r="F12380" s="4" t="s">
        <v>10</v>
      </c>
      <c r="G12380" s="4" t="s">
        <v>10</v>
      </c>
    </row>
    <row r="12381" spans="1:19">
      <c r="A12381" t="n">
        <v>108320</v>
      </c>
      <c r="B12381" s="42" t="n">
        <v>46</v>
      </c>
      <c r="C12381" s="7" t="n">
        <v>0</v>
      </c>
      <c r="D12381" s="7" t="n">
        <v>-0.0299999993294477</v>
      </c>
      <c r="E12381" s="7" t="n">
        <v>4</v>
      </c>
      <c r="F12381" s="7" t="n">
        <v>-52.7900009155273</v>
      </c>
      <c r="G12381" s="7" t="n">
        <v>179.5</v>
      </c>
    </row>
    <row r="12382" spans="1:19">
      <c r="A12382" t="s">
        <v>4</v>
      </c>
      <c r="B12382" s="4" t="s">
        <v>5</v>
      </c>
      <c r="C12382" s="4" t="s">
        <v>9</v>
      </c>
      <c r="D12382" s="4" t="s">
        <v>10</v>
      </c>
      <c r="E12382" s="4" t="s">
        <v>10</v>
      </c>
      <c r="F12382" s="4" t="s">
        <v>10</v>
      </c>
      <c r="G12382" s="4" t="s">
        <v>10</v>
      </c>
    </row>
    <row r="12383" spans="1:19">
      <c r="A12383" t="n">
        <v>108339</v>
      </c>
      <c r="B12383" s="42" t="n">
        <v>46</v>
      </c>
      <c r="C12383" s="7" t="n">
        <v>18</v>
      </c>
      <c r="D12383" s="7" t="n">
        <v>6.67000007629395</v>
      </c>
      <c r="E12383" s="7" t="n">
        <v>4</v>
      </c>
      <c r="F12383" s="7" t="n">
        <v>-61.310001373291</v>
      </c>
      <c r="G12383" s="7" t="n">
        <v>314.200012207031</v>
      </c>
    </row>
    <row r="12384" spans="1:19">
      <c r="A12384" t="s">
        <v>4</v>
      </c>
      <c r="B12384" s="4" t="s">
        <v>5</v>
      </c>
      <c r="C12384" s="4" t="s">
        <v>9</v>
      </c>
      <c r="D12384" s="4" t="s">
        <v>7</v>
      </c>
      <c r="E12384" s="4" t="s">
        <v>7</v>
      </c>
      <c r="F12384" s="4" t="s">
        <v>12</v>
      </c>
    </row>
    <row r="12385" spans="1:10">
      <c r="A12385" t="n">
        <v>108358</v>
      </c>
      <c r="B12385" s="46" t="n">
        <v>20</v>
      </c>
      <c r="C12385" s="7" t="n">
        <v>0</v>
      </c>
      <c r="D12385" s="7" t="n">
        <v>3</v>
      </c>
      <c r="E12385" s="7" t="n">
        <v>10</v>
      </c>
      <c r="F12385" s="7" t="s">
        <v>196</v>
      </c>
    </row>
    <row r="12386" spans="1:10">
      <c r="A12386" t="s">
        <v>4</v>
      </c>
      <c r="B12386" s="4" t="s">
        <v>5</v>
      </c>
      <c r="C12386" s="4" t="s">
        <v>9</v>
      </c>
    </row>
    <row r="12387" spans="1:10">
      <c r="A12387" t="n">
        <v>108376</v>
      </c>
      <c r="B12387" s="26" t="n">
        <v>16</v>
      </c>
      <c r="C12387" s="7" t="n">
        <v>0</v>
      </c>
    </row>
    <row r="12388" spans="1:10">
      <c r="A12388" t="s">
        <v>4</v>
      </c>
      <c r="B12388" s="4" t="s">
        <v>5</v>
      </c>
      <c r="C12388" s="4" t="s">
        <v>9</v>
      </c>
      <c r="D12388" s="4" t="s">
        <v>7</v>
      </c>
      <c r="E12388" s="4" t="s">
        <v>7</v>
      </c>
      <c r="F12388" s="4" t="s">
        <v>12</v>
      </c>
    </row>
    <row r="12389" spans="1:10">
      <c r="A12389" t="n">
        <v>108379</v>
      </c>
      <c r="B12389" s="46" t="n">
        <v>20</v>
      </c>
      <c r="C12389" s="7" t="n">
        <v>18</v>
      </c>
      <c r="D12389" s="7" t="n">
        <v>3</v>
      </c>
      <c r="E12389" s="7" t="n">
        <v>10</v>
      </c>
      <c r="F12389" s="7" t="s">
        <v>196</v>
      </c>
    </row>
    <row r="12390" spans="1:10">
      <c r="A12390" t="s">
        <v>4</v>
      </c>
      <c r="B12390" s="4" t="s">
        <v>5</v>
      </c>
      <c r="C12390" s="4" t="s">
        <v>9</v>
      </c>
    </row>
    <row r="12391" spans="1:10">
      <c r="A12391" t="n">
        <v>108397</v>
      </c>
      <c r="B12391" s="26" t="n">
        <v>16</v>
      </c>
      <c r="C12391" s="7" t="n">
        <v>0</v>
      </c>
    </row>
    <row r="12392" spans="1:10">
      <c r="A12392" t="s">
        <v>4</v>
      </c>
      <c r="B12392" s="4" t="s">
        <v>5</v>
      </c>
      <c r="C12392" s="4" t="s">
        <v>9</v>
      </c>
      <c r="D12392" s="4" t="s">
        <v>11</v>
      </c>
    </row>
    <row r="12393" spans="1:10">
      <c r="A12393" t="n">
        <v>108400</v>
      </c>
      <c r="B12393" s="43" t="n">
        <v>43</v>
      </c>
      <c r="C12393" s="7" t="n">
        <v>6200</v>
      </c>
      <c r="D12393" s="7" t="n">
        <v>128</v>
      </c>
    </row>
    <row r="12394" spans="1:10">
      <c r="A12394" t="s">
        <v>4</v>
      </c>
      <c r="B12394" s="4" t="s">
        <v>5</v>
      </c>
      <c r="C12394" s="4" t="s">
        <v>9</v>
      </c>
      <c r="D12394" s="4" t="s">
        <v>11</v>
      </c>
    </row>
    <row r="12395" spans="1:10">
      <c r="A12395" t="n">
        <v>108407</v>
      </c>
      <c r="B12395" s="43" t="n">
        <v>43</v>
      </c>
      <c r="C12395" s="7" t="n">
        <v>6200</v>
      </c>
      <c r="D12395" s="7" t="n">
        <v>32</v>
      </c>
    </row>
    <row r="12396" spans="1:10">
      <c r="A12396" t="s">
        <v>4</v>
      </c>
      <c r="B12396" s="4" t="s">
        <v>5</v>
      </c>
      <c r="C12396" s="4" t="s">
        <v>7</v>
      </c>
      <c r="D12396" s="4" t="s">
        <v>9</v>
      </c>
      <c r="E12396" s="4" t="s">
        <v>7</v>
      </c>
      <c r="F12396" s="4" t="s">
        <v>12</v>
      </c>
      <c r="G12396" s="4" t="s">
        <v>12</v>
      </c>
      <c r="H12396" s="4" t="s">
        <v>12</v>
      </c>
      <c r="I12396" s="4" t="s">
        <v>12</v>
      </c>
      <c r="J12396" s="4" t="s">
        <v>12</v>
      </c>
      <c r="K12396" s="4" t="s">
        <v>12</v>
      </c>
      <c r="L12396" s="4" t="s">
        <v>12</v>
      </c>
      <c r="M12396" s="4" t="s">
        <v>12</v>
      </c>
      <c r="N12396" s="4" t="s">
        <v>12</v>
      </c>
      <c r="O12396" s="4" t="s">
        <v>12</v>
      </c>
      <c r="P12396" s="4" t="s">
        <v>12</v>
      </c>
      <c r="Q12396" s="4" t="s">
        <v>12</v>
      </c>
      <c r="R12396" s="4" t="s">
        <v>12</v>
      </c>
      <c r="S12396" s="4" t="s">
        <v>12</v>
      </c>
      <c r="T12396" s="4" t="s">
        <v>12</v>
      </c>
      <c r="U12396" s="4" t="s">
        <v>12</v>
      </c>
    </row>
    <row r="12397" spans="1:10">
      <c r="A12397" t="n">
        <v>108414</v>
      </c>
      <c r="B12397" s="44" t="n">
        <v>36</v>
      </c>
      <c r="C12397" s="7" t="n">
        <v>8</v>
      </c>
      <c r="D12397" s="7" t="n">
        <v>0</v>
      </c>
      <c r="E12397" s="7" t="n">
        <v>0</v>
      </c>
      <c r="F12397" s="7" t="s">
        <v>1147</v>
      </c>
      <c r="G12397" s="7" t="s">
        <v>1148</v>
      </c>
      <c r="H12397" s="7" t="s">
        <v>1149</v>
      </c>
      <c r="I12397" s="7" t="s">
        <v>1150</v>
      </c>
      <c r="J12397" s="7" t="s">
        <v>1151</v>
      </c>
      <c r="K12397" s="7" t="s">
        <v>1152</v>
      </c>
      <c r="L12397" s="7" t="s">
        <v>624</v>
      </c>
      <c r="M12397" s="7" t="s">
        <v>13</v>
      </c>
      <c r="N12397" s="7" t="s">
        <v>13</v>
      </c>
      <c r="O12397" s="7" t="s">
        <v>13</v>
      </c>
      <c r="P12397" s="7" t="s">
        <v>13</v>
      </c>
      <c r="Q12397" s="7" t="s">
        <v>13</v>
      </c>
      <c r="R12397" s="7" t="s">
        <v>13</v>
      </c>
      <c r="S12397" s="7" t="s">
        <v>13</v>
      </c>
      <c r="T12397" s="7" t="s">
        <v>13</v>
      </c>
      <c r="U12397" s="7" t="s">
        <v>13</v>
      </c>
    </row>
    <row r="12398" spans="1:10">
      <c r="A12398" t="s">
        <v>4</v>
      </c>
      <c r="B12398" s="4" t="s">
        <v>5</v>
      </c>
      <c r="C12398" s="4" t="s">
        <v>7</v>
      </c>
      <c r="D12398" s="4" t="s">
        <v>9</v>
      </c>
      <c r="E12398" s="4" t="s">
        <v>7</v>
      </c>
      <c r="F12398" s="4" t="s">
        <v>12</v>
      </c>
      <c r="G12398" s="4" t="s">
        <v>12</v>
      </c>
      <c r="H12398" s="4" t="s">
        <v>12</v>
      </c>
      <c r="I12398" s="4" t="s">
        <v>12</v>
      </c>
      <c r="J12398" s="4" t="s">
        <v>12</v>
      </c>
      <c r="K12398" s="4" t="s">
        <v>12</v>
      </c>
      <c r="L12398" s="4" t="s">
        <v>12</v>
      </c>
      <c r="M12398" s="4" t="s">
        <v>12</v>
      </c>
      <c r="N12398" s="4" t="s">
        <v>12</v>
      </c>
      <c r="O12398" s="4" t="s">
        <v>12</v>
      </c>
      <c r="P12398" s="4" t="s">
        <v>12</v>
      </c>
      <c r="Q12398" s="4" t="s">
        <v>12</v>
      </c>
      <c r="R12398" s="4" t="s">
        <v>12</v>
      </c>
      <c r="S12398" s="4" t="s">
        <v>12</v>
      </c>
      <c r="T12398" s="4" t="s">
        <v>12</v>
      </c>
      <c r="U12398" s="4" t="s">
        <v>12</v>
      </c>
    </row>
    <row r="12399" spans="1:10">
      <c r="A12399" t="n">
        <v>108500</v>
      </c>
      <c r="B12399" s="44" t="n">
        <v>36</v>
      </c>
      <c r="C12399" s="7" t="n">
        <v>8</v>
      </c>
      <c r="D12399" s="7" t="n">
        <v>18</v>
      </c>
      <c r="E12399" s="7" t="n">
        <v>0</v>
      </c>
      <c r="F12399" s="7" t="s">
        <v>1147</v>
      </c>
      <c r="G12399" s="7" t="s">
        <v>1149</v>
      </c>
      <c r="H12399" s="7" t="s">
        <v>1150</v>
      </c>
      <c r="I12399" s="7" t="s">
        <v>1151</v>
      </c>
      <c r="J12399" s="7" t="s">
        <v>178</v>
      </c>
      <c r="K12399" s="7" t="s">
        <v>624</v>
      </c>
      <c r="L12399" s="7" t="s">
        <v>147</v>
      </c>
      <c r="M12399" s="7" t="s">
        <v>626</v>
      </c>
      <c r="N12399" s="7" t="s">
        <v>1153</v>
      </c>
      <c r="O12399" s="7" t="s">
        <v>607</v>
      </c>
      <c r="P12399" s="7" t="s">
        <v>13</v>
      </c>
      <c r="Q12399" s="7" t="s">
        <v>13</v>
      </c>
      <c r="R12399" s="7" t="s">
        <v>13</v>
      </c>
      <c r="S12399" s="7" t="s">
        <v>13</v>
      </c>
      <c r="T12399" s="7" t="s">
        <v>13</v>
      </c>
      <c r="U12399" s="7" t="s">
        <v>13</v>
      </c>
    </row>
    <row r="12400" spans="1:10">
      <c r="A12400" t="s">
        <v>4</v>
      </c>
      <c r="B12400" s="4" t="s">
        <v>5</v>
      </c>
      <c r="C12400" s="4" t="s">
        <v>9</v>
      </c>
      <c r="D12400" s="4" t="s">
        <v>7</v>
      </c>
      <c r="E12400" s="4" t="s">
        <v>7</v>
      </c>
      <c r="F12400" s="4" t="s">
        <v>12</v>
      </c>
    </row>
    <row r="12401" spans="1:21">
      <c r="A12401" t="n">
        <v>108625</v>
      </c>
      <c r="B12401" s="48" t="n">
        <v>47</v>
      </c>
      <c r="C12401" s="7" t="n">
        <v>18</v>
      </c>
      <c r="D12401" s="7" t="n">
        <v>0</v>
      </c>
      <c r="E12401" s="7" t="n">
        <v>0</v>
      </c>
      <c r="F12401" s="7" t="s">
        <v>178</v>
      </c>
    </row>
    <row r="12402" spans="1:21">
      <c r="A12402" t="s">
        <v>4</v>
      </c>
      <c r="B12402" s="4" t="s">
        <v>5</v>
      </c>
      <c r="C12402" s="4" t="s">
        <v>9</v>
      </c>
      <c r="D12402" s="4" t="s">
        <v>9</v>
      </c>
      <c r="E12402" s="4" t="s">
        <v>9</v>
      </c>
    </row>
    <row r="12403" spans="1:21">
      <c r="A12403" t="n">
        <v>108638</v>
      </c>
      <c r="B12403" s="63" t="n">
        <v>61</v>
      </c>
      <c r="C12403" s="7" t="n">
        <v>18</v>
      </c>
      <c r="D12403" s="7" t="n">
        <v>0</v>
      </c>
      <c r="E12403" s="7" t="n">
        <v>1000</v>
      </c>
    </row>
    <row r="12404" spans="1:21">
      <c r="A12404" t="s">
        <v>4</v>
      </c>
      <c r="B12404" s="4" t="s">
        <v>5</v>
      </c>
      <c r="C12404" s="4" t="s">
        <v>12</v>
      </c>
      <c r="D12404" s="4" t="s">
        <v>12</v>
      </c>
    </row>
    <row r="12405" spans="1:21">
      <c r="A12405" t="n">
        <v>108645</v>
      </c>
      <c r="B12405" s="61" t="n">
        <v>70</v>
      </c>
      <c r="C12405" s="7" t="s">
        <v>19</v>
      </c>
      <c r="D12405" s="7" t="s">
        <v>493</v>
      </c>
    </row>
    <row r="12406" spans="1:21">
      <c r="A12406" t="s">
        <v>4</v>
      </c>
      <c r="B12406" s="4" t="s">
        <v>5</v>
      </c>
      <c r="C12406" s="4" t="s">
        <v>9</v>
      </c>
    </row>
    <row r="12407" spans="1:21">
      <c r="A12407" t="n">
        <v>108659</v>
      </c>
      <c r="B12407" s="26" t="n">
        <v>16</v>
      </c>
      <c r="C12407" s="7" t="n">
        <v>500</v>
      </c>
    </row>
    <row r="12408" spans="1:21">
      <c r="A12408" t="s">
        <v>4</v>
      </c>
      <c r="B12408" s="4" t="s">
        <v>5</v>
      </c>
      <c r="C12408" s="4" t="s">
        <v>7</v>
      </c>
      <c r="D12408" s="4" t="s">
        <v>7</v>
      </c>
      <c r="E12408" s="4" t="s">
        <v>10</v>
      </c>
      <c r="F12408" s="4" t="s">
        <v>10</v>
      </c>
      <c r="G12408" s="4" t="s">
        <v>10</v>
      </c>
      <c r="H12408" s="4" t="s">
        <v>9</v>
      </c>
    </row>
    <row r="12409" spans="1:21">
      <c r="A12409" t="n">
        <v>108662</v>
      </c>
      <c r="B12409" s="55" t="n">
        <v>45</v>
      </c>
      <c r="C12409" s="7" t="n">
        <v>2</v>
      </c>
      <c r="D12409" s="7" t="n">
        <v>3</v>
      </c>
      <c r="E12409" s="7" t="n">
        <v>-0.0399999991059303</v>
      </c>
      <c r="F12409" s="7" t="n">
        <v>5.03000020980835</v>
      </c>
      <c r="G12409" s="7" t="n">
        <v>-52.8400001525879</v>
      </c>
      <c r="H12409" s="7" t="n">
        <v>0</v>
      </c>
    </row>
    <row r="12410" spans="1:21">
      <c r="A12410" t="s">
        <v>4</v>
      </c>
      <c r="B12410" s="4" t="s">
        <v>5</v>
      </c>
      <c r="C12410" s="4" t="s">
        <v>7</v>
      </c>
      <c r="D12410" s="4" t="s">
        <v>7</v>
      </c>
      <c r="E12410" s="4" t="s">
        <v>10</v>
      </c>
      <c r="F12410" s="4" t="s">
        <v>10</v>
      </c>
      <c r="G12410" s="4" t="s">
        <v>10</v>
      </c>
      <c r="H12410" s="4" t="s">
        <v>9</v>
      </c>
      <c r="I12410" s="4" t="s">
        <v>7</v>
      </c>
    </row>
    <row r="12411" spans="1:21">
      <c r="A12411" t="n">
        <v>108679</v>
      </c>
      <c r="B12411" s="55" t="n">
        <v>45</v>
      </c>
      <c r="C12411" s="7" t="n">
        <v>4</v>
      </c>
      <c r="D12411" s="7" t="n">
        <v>3</v>
      </c>
      <c r="E12411" s="7" t="n">
        <v>4.76000022888184</v>
      </c>
      <c r="F12411" s="7" t="n">
        <v>202.130004882813</v>
      </c>
      <c r="G12411" s="7" t="n">
        <v>0</v>
      </c>
      <c r="H12411" s="7" t="n">
        <v>0</v>
      </c>
      <c r="I12411" s="7" t="n">
        <v>1</v>
      </c>
    </row>
    <row r="12412" spans="1:21">
      <c r="A12412" t="s">
        <v>4</v>
      </c>
      <c r="B12412" s="4" t="s">
        <v>5</v>
      </c>
      <c r="C12412" s="4" t="s">
        <v>7</v>
      </c>
      <c r="D12412" s="4" t="s">
        <v>7</v>
      </c>
      <c r="E12412" s="4" t="s">
        <v>10</v>
      </c>
      <c r="F12412" s="4" t="s">
        <v>9</v>
      </c>
    </row>
    <row r="12413" spans="1:21">
      <c r="A12413" t="n">
        <v>108697</v>
      </c>
      <c r="B12413" s="55" t="n">
        <v>45</v>
      </c>
      <c r="C12413" s="7" t="n">
        <v>5</v>
      </c>
      <c r="D12413" s="7" t="n">
        <v>3</v>
      </c>
      <c r="E12413" s="7" t="n">
        <v>6</v>
      </c>
      <c r="F12413" s="7" t="n">
        <v>0</v>
      </c>
    </row>
    <row r="12414" spans="1:21">
      <c r="A12414" t="s">
        <v>4</v>
      </c>
      <c r="B12414" s="4" t="s">
        <v>5</v>
      </c>
      <c r="C12414" s="4" t="s">
        <v>7</v>
      </c>
      <c r="D12414" s="4" t="s">
        <v>7</v>
      </c>
      <c r="E12414" s="4" t="s">
        <v>10</v>
      </c>
      <c r="F12414" s="4" t="s">
        <v>9</v>
      </c>
    </row>
    <row r="12415" spans="1:21">
      <c r="A12415" t="n">
        <v>108706</v>
      </c>
      <c r="B12415" s="55" t="n">
        <v>45</v>
      </c>
      <c r="C12415" s="7" t="n">
        <v>11</v>
      </c>
      <c r="D12415" s="7" t="n">
        <v>3</v>
      </c>
      <c r="E12415" s="7" t="n">
        <v>40</v>
      </c>
      <c r="F12415" s="7" t="n">
        <v>0</v>
      </c>
    </row>
    <row r="12416" spans="1:21">
      <c r="A12416" t="s">
        <v>4</v>
      </c>
      <c r="B12416" s="4" t="s">
        <v>5</v>
      </c>
      <c r="C12416" s="4" t="s">
        <v>7</v>
      </c>
      <c r="D12416" s="4" t="s">
        <v>7</v>
      </c>
      <c r="E12416" s="4" t="s">
        <v>10</v>
      </c>
      <c r="F12416" s="4" t="s">
        <v>10</v>
      </c>
      <c r="G12416" s="4" t="s">
        <v>10</v>
      </c>
      <c r="H12416" s="4" t="s">
        <v>9</v>
      </c>
      <c r="I12416" s="4" t="s">
        <v>7</v>
      </c>
    </row>
    <row r="12417" spans="1:9">
      <c r="A12417" t="n">
        <v>108715</v>
      </c>
      <c r="B12417" s="55" t="n">
        <v>45</v>
      </c>
      <c r="C12417" s="7" t="n">
        <v>4</v>
      </c>
      <c r="D12417" s="7" t="n">
        <v>3</v>
      </c>
      <c r="E12417" s="7" t="n">
        <v>4.76000022888184</v>
      </c>
      <c r="F12417" s="7" t="n">
        <v>227.509994506836</v>
      </c>
      <c r="G12417" s="7" t="n">
        <v>0</v>
      </c>
      <c r="H12417" s="7" t="n">
        <v>6000</v>
      </c>
      <c r="I12417" s="7" t="n">
        <v>1</v>
      </c>
    </row>
    <row r="12418" spans="1:9">
      <c r="A12418" t="s">
        <v>4</v>
      </c>
      <c r="B12418" s="4" t="s">
        <v>5</v>
      </c>
      <c r="C12418" s="4" t="s">
        <v>7</v>
      </c>
      <c r="D12418" s="4" t="s">
        <v>7</v>
      </c>
      <c r="E12418" s="4" t="s">
        <v>10</v>
      </c>
      <c r="F12418" s="4" t="s">
        <v>9</v>
      </c>
    </row>
    <row r="12419" spans="1:9">
      <c r="A12419" t="n">
        <v>108733</v>
      </c>
      <c r="B12419" s="55" t="n">
        <v>45</v>
      </c>
      <c r="C12419" s="7" t="n">
        <v>5</v>
      </c>
      <c r="D12419" s="7" t="n">
        <v>3</v>
      </c>
      <c r="E12419" s="7" t="n">
        <v>9</v>
      </c>
      <c r="F12419" s="7" t="n">
        <v>6000</v>
      </c>
    </row>
    <row r="12420" spans="1:9">
      <c r="A12420" t="s">
        <v>4</v>
      </c>
      <c r="B12420" s="4" t="s">
        <v>5</v>
      </c>
      <c r="C12420" s="4" t="s">
        <v>7</v>
      </c>
    </row>
    <row r="12421" spans="1:9">
      <c r="A12421" t="n">
        <v>108742</v>
      </c>
      <c r="B12421" s="54" t="n">
        <v>116</v>
      </c>
      <c r="C12421" s="7" t="n">
        <v>0</v>
      </c>
    </row>
    <row r="12422" spans="1:9">
      <c r="A12422" t="s">
        <v>4</v>
      </c>
      <c r="B12422" s="4" t="s">
        <v>5</v>
      </c>
      <c r="C12422" s="4" t="s">
        <v>7</v>
      </c>
      <c r="D12422" s="4" t="s">
        <v>9</v>
      </c>
    </row>
    <row r="12423" spans="1:9">
      <c r="A12423" t="n">
        <v>108744</v>
      </c>
      <c r="B12423" s="54" t="n">
        <v>116</v>
      </c>
      <c r="C12423" s="7" t="n">
        <v>2</v>
      </c>
      <c r="D12423" s="7" t="n">
        <v>1</v>
      </c>
    </row>
    <row r="12424" spans="1:9">
      <c r="A12424" t="s">
        <v>4</v>
      </c>
      <c r="B12424" s="4" t="s">
        <v>5</v>
      </c>
      <c r="C12424" s="4" t="s">
        <v>7</v>
      </c>
      <c r="D12424" s="4" t="s">
        <v>11</v>
      </c>
    </row>
    <row r="12425" spans="1:9">
      <c r="A12425" t="n">
        <v>108748</v>
      </c>
      <c r="B12425" s="54" t="n">
        <v>116</v>
      </c>
      <c r="C12425" s="7" t="n">
        <v>5</v>
      </c>
      <c r="D12425" s="7" t="n">
        <v>1114636288</v>
      </c>
    </row>
    <row r="12426" spans="1:9">
      <c r="A12426" t="s">
        <v>4</v>
      </c>
      <c r="B12426" s="4" t="s">
        <v>5</v>
      </c>
      <c r="C12426" s="4" t="s">
        <v>7</v>
      </c>
      <c r="D12426" s="4" t="s">
        <v>9</v>
      </c>
    </row>
    <row r="12427" spans="1:9">
      <c r="A12427" t="n">
        <v>108754</v>
      </c>
      <c r="B12427" s="54" t="n">
        <v>116</v>
      </c>
      <c r="C12427" s="7" t="n">
        <v>6</v>
      </c>
      <c r="D12427" s="7" t="n">
        <v>1</v>
      </c>
    </row>
    <row r="12428" spans="1:9">
      <c r="A12428" t="s">
        <v>4</v>
      </c>
      <c r="B12428" s="4" t="s">
        <v>5</v>
      </c>
      <c r="C12428" s="4" t="s">
        <v>7</v>
      </c>
      <c r="D12428" s="4" t="s">
        <v>9</v>
      </c>
      <c r="E12428" s="4" t="s">
        <v>7</v>
      </c>
    </row>
    <row r="12429" spans="1:9">
      <c r="A12429" t="n">
        <v>108758</v>
      </c>
      <c r="B12429" s="13" t="n">
        <v>49</v>
      </c>
      <c r="C12429" s="7" t="n">
        <v>1</v>
      </c>
      <c r="D12429" s="7" t="n">
        <v>5000</v>
      </c>
      <c r="E12429" s="7" t="n">
        <v>0</v>
      </c>
    </row>
    <row r="12430" spans="1:9">
      <c r="A12430" t="s">
        <v>4</v>
      </c>
      <c r="B12430" s="4" t="s">
        <v>5</v>
      </c>
      <c r="C12430" s="4" t="s">
        <v>7</v>
      </c>
      <c r="D12430" s="4" t="s">
        <v>9</v>
      </c>
      <c r="E12430" s="4" t="s">
        <v>11</v>
      </c>
      <c r="F12430" s="4" t="s">
        <v>9</v>
      </c>
    </row>
    <row r="12431" spans="1:9">
      <c r="A12431" t="n">
        <v>108763</v>
      </c>
      <c r="B12431" s="9" t="n">
        <v>50</v>
      </c>
      <c r="C12431" s="7" t="n">
        <v>3</v>
      </c>
      <c r="D12431" s="7" t="n">
        <v>5043</v>
      </c>
      <c r="E12431" s="7" t="n">
        <v>1036831949</v>
      </c>
      <c r="F12431" s="7" t="n">
        <v>1000</v>
      </c>
    </row>
    <row r="12432" spans="1:9">
      <c r="A12432" t="s">
        <v>4</v>
      </c>
      <c r="B12432" s="4" t="s">
        <v>5</v>
      </c>
      <c r="C12432" s="4" t="s">
        <v>7</v>
      </c>
      <c r="D12432" s="4" t="s">
        <v>9</v>
      </c>
      <c r="E12432" s="4" t="s">
        <v>10</v>
      </c>
    </row>
    <row r="12433" spans="1:9">
      <c r="A12433" t="n">
        <v>108773</v>
      </c>
      <c r="B12433" s="25" t="n">
        <v>58</v>
      </c>
      <c r="C12433" s="7" t="n">
        <v>100</v>
      </c>
      <c r="D12433" s="7" t="n">
        <v>1000</v>
      </c>
      <c r="E12433" s="7" t="n">
        <v>1</v>
      </c>
    </row>
    <row r="12434" spans="1:9">
      <c r="A12434" t="s">
        <v>4</v>
      </c>
      <c r="B12434" s="4" t="s">
        <v>5</v>
      </c>
      <c r="C12434" s="4" t="s">
        <v>7</v>
      </c>
      <c r="D12434" s="4" t="s">
        <v>9</v>
      </c>
    </row>
    <row r="12435" spans="1:9">
      <c r="A12435" t="n">
        <v>108781</v>
      </c>
      <c r="B12435" s="25" t="n">
        <v>58</v>
      </c>
      <c r="C12435" s="7" t="n">
        <v>255</v>
      </c>
      <c r="D12435" s="7" t="n">
        <v>0</v>
      </c>
    </row>
    <row r="12436" spans="1:9">
      <c r="A12436" t="s">
        <v>4</v>
      </c>
      <c r="B12436" s="4" t="s">
        <v>5</v>
      </c>
      <c r="C12436" s="4" t="s">
        <v>7</v>
      </c>
      <c r="D12436" s="4" t="s">
        <v>9</v>
      </c>
    </row>
    <row r="12437" spans="1:9">
      <c r="A12437" t="n">
        <v>108785</v>
      </c>
      <c r="B12437" s="55" t="n">
        <v>45</v>
      </c>
      <c r="C12437" s="7" t="n">
        <v>7</v>
      </c>
      <c r="D12437" s="7" t="n">
        <v>255</v>
      </c>
    </row>
    <row r="12438" spans="1:9">
      <c r="A12438" t="s">
        <v>4</v>
      </c>
      <c r="B12438" s="4" t="s">
        <v>5</v>
      </c>
      <c r="C12438" s="4" t="s">
        <v>7</v>
      </c>
      <c r="D12438" s="4" t="s">
        <v>9</v>
      </c>
      <c r="E12438" s="4" t="s">
        <v>10</v>
      </c>
    </row>
    <row r="12439" spans="1:9">
      <c r="A12439" t="n">
        <v>108789</v>
      </c>
      <c r="B12439" s="25" t="n">
        <v>58</v>
      </c>
      <c r="C12439" s="7" t="n">
        <v>101</v>
      </c>
      <c r="D12439" s="7" t="n">
        <v>500</v>
      </c>
      <c r="E12439" s="7" t="n">
        <v>1</v>
      </c>
    </row>
    <row r="12440" spans="1:9">
      <c r="A12440" t="s">
        <v>4</v>
      </c>
      <c r="B12440" s="4" t="s">
        <v>5</v>
      </c>
      <c r="C12440" s="4" t="s">
        <v>7</v>
      </c>
      <c r="D12440" s="4" t="s">
        <v>9</v>
      </c>
    </row>
    <row r="12441" spans="1:9">
      <c r="A12441" t="n">
        <v>108797</v>
      </c>
      <c r="B12441" s="25" t="n">
        <v>58</v>
      </c>
      <c r="C12441" s="7" t="n">
        <v>254</v>
      </c>
      <c r="D12441" s="7" t="n">
        <v>0</v>
      </c>
    </row>
    <row r="12442" spans="1:9">
      <c r="A12442" t="s">
        <v>4</v>
      </c>
      <c r="B12442" s="4" t="s">
        <v>5</v>
      </c>
      <c r="C12442" s="4" t="s">
        <v>7</v>
      </c>
      <c r="D12442" s="4" t="s">
        <v>7</v>
      </c>
      <c r="E12442" s="4" t="s">
        <v>10</v>
      </c>
      <c r="F12442" s="4" t="s">
        <v>10</v>
      </c>
      <c r="G12442" s="4" t="s">
        <v>10</v>
      </c>
      <c r="H12442" s="4" t="s">
        <v>9</v>
      </c>
    </row>
    <row r="12443" spans="1:9">
      <c r="A12443" t="n">
        <v>108801</v>
      </c>
      <c r="B12443" s="55" t="n">
        <v>45</v>
      </c>
      <c r="C12443" s="7" t="n">
        <v>2</v>
      </c>
      <c r="D12443" s="7" t="n">
        <v>3</v>
      </c>
      <c r="E12443" s="7" t="n">
        <v>3.70000004768372</v>
      </c>
      <c r="F12443" s="7" t="n">
        <v>6.44000005722046</v>
      </c>
      <c r="G12443" s="7" t="n">
        <v>-59.0900001525879</v>
      </c>
      <c r="H12443" s="7" t="n">
        <v>0</v>
      </c>
    </row>
    <row r="12444" spans="1:9">
      <c r="A12444" t="s">
        <v>4</v>
      </c>
      <c r="B12444" s="4" t="s">
        <v>5</v>
      </c>
      <c r="C12444" s="4" t="s">
        <v>7</v>
      </c>
      <c r="D12444" s="4" t="s">
        <v>7</v>
      </c>
      <c r="E12444" s="4" t="s">
        <v>10</v>
      </c>
      <c r="F12444" s="4" t="s">
        <v>10</v>
      </c>
      <c r="G12444" s="4" t="s">
        <v>10</v>
      </c>
      <c r="H12444" s="4" t="s">
        <v>9</v>
      </c>
      <c r="I12444" s="4" t="s">
        <v>7</v>
      </c>
    </row>
    <row r="12445" spans="1:9">
      <c r="A12445" t="n">
        <v>108818</v>
      </c>
      <c r="B12445" s="55" t="n">
        <v>45</v>
      </c>
      <c r="C12445" s="7" t="n">
        <v>4</v>
      </c>
      <c r="D12445" s="7" t="n">
        <v>3</v>
      </c>
      <c r="E12445" s="7" t="n">
        <v>8.72000026702881</v>
      </c>
      <c r="F12445" s="7" t="n">
        <v>120.339996337891</v>
      </c>
      <c r="G12445" s="7" t="n">
        <v>0</v>
      </c>
      <c r="H12445" s="7" t="n">
        <v>0</v>
      </c>
      <c r="I12445" s="7" t="n">
        <v>1</v>
      </c>
    </row>
    <row r="12446" spans="1:9">
      <c r="A12446" t="s">
        <v>4</v>
      </c>
      <c r="B12446" s="4" t="s">
        <v>5</v>
      </c>
      <c r="C12446" s="4" t="s">
        <v>7</v>
      </c>
      <c r="D12446" s="4" t="s">
        <v>7</v>
      </c>
      <c r="E12446" s="4" t="s">
        <v>10</v>
      </c>
      <c r="F12446" s="4" t="s">
        <v>9</v>
      </c>
    </row>
    <row r="12447" spans="1:9">
      <c r="A12447" t="n">
        <v>108836</v>
      </c>
      <c r="B12447" s="55" t="n">
        <v>45</v>
      </c>
      <c r="C12447" s="7" t="n">
        <v>5</v>
      </c>
      <c r="D12447" s="7" t="n">
        <v>3</v>
      </c>
      <c r="E12447" s="7" t="n">
        <v>5.69999980926514</v>
      </c>
      <c r="F12447" s="7" t="n">
        <v>0</v>
      </c>
    </row>
    <row r="12448" spans="1:9">
      <c r="A12448" t="s">
        <v>4</v>
      </c>
      <c r="B12448" s="4" t="s">
        <v>5</v>
      </c>
      <c r="C12448" s="4" t="s">
        <v>7</v>
      </c>
      <c r="D12448" s="4" t="s">
        <v>7</v>
      </c>
      <c r="E12448" s="4" t="s">
        <v>10</v>
      </c>
      <c r="F12448" s="4" t="s">
        <v>9</v>
      </c>
    </row>
    <row r="12449" spans="1:9">
      <c r="A12449" t="n">
        <v>108845</v>
      </c>
      <c r="B12449" s="55" t="n">
        <v>45</v>
      </c>
      <c r="C12449" s="7" t="n">
        <v>11</v>
      </c>
      <c r="D12449" s="7" t="n">
        <v>3</v>
      </c>
      <c r="E12449" s="7" t="n">
        <v>40</v>
      </c>
      <c r="F12449" s="7" t="n">
        <v>0</v>
      </c>
    </row>
    <row r="12450" spans="1:9">
      <c r="A12450" t="s">
        <v>4</v>
      </c>
      <c r="B12450" s="4" t="s">
        <v>5</v>
      </c>
      <c r="C12450" s="4" t="s">
        <v>7</v>
      </c>
      <c r="D12450" s="4" t="s">
        <v>7</v>
      </c>
      <c r="E12450" s="4" t="s">
        <v>10</v>
      </c>
      <c r="F12450" s="4" t="s">
        <v>10</v>
      </c>
      <c r="G12450" s="4" t="s">
        <v>10</v>
      </c>
      <c r="H12450" s="4" t="s">
        <v>9</v>
      </c>
    </row>
    <row r="12451" spans="1:9">
      <c r="A12451" t="n">
        <v>108854</v>
      </c>
      <c r="B12451" s="55" t="n">
        <v>45</v>
      </c>
      <c r="C12451" s="7" t="n">
        <v>2</v>
      </c>
      <c r="D12451" s="7" t="n">
        <v>3</v>
      </c>
      <c r="E12451" s="7" t="n">
        <v>3.70000004768372</v>
      </c>
      <c r="F12451" s="7" t="n">
        <v>4.55999994277954</v>
      </c>
      <c r="G12451" s="7" t="n">
        <v>-59.0900001525879</v>
      </c>
      <c r="H12451" s="7" t="n">
        <v>4000</v>
      </c>
    </row>
    <row r="12452" spans="1:9">
      <c r="A12452" t="s">
        <v>4</v>
      </c>
      <c r="B12452" s="4" t="s">
        <v>5</v>
      </c>
      <c r="C12452" s="4" t="s">
        <v>7</v>
      </c>
    </row>
    <row r="12453" spans="1:9">
      <c r="A12453" t="n">
        <v>108871</v>
      </c>
      <c r="B12453" s="54" t="n">
        <v>116</v>
      </c>
      <c r="C12453" s="7" t="n">
        <v>0</v>
      </c>
    </row>
    <row r="12454" spans="1:9">
      <c r="A12454" t="s">
        <v>4</v>
      </c>
      <c r="B12454" s="4" t="s">
        <v>5</v>
      </c>
      <c r="C12454" s="4" t="s">
        <v>7</v>
      </c>
      <c r="D12454" s="4" t="s">
        <v>9</v>
      </c>
    </row>
    <row r="12455" spans="1:9">
      <c r="A12455" t="n">
        <v>108873</v>
      </c>
      <c r="B12455" s="54" t="n">
        <v>116</v>
      </c>
      <c r="C12455" s="7" t="n">
        <v>2</v>
      </c>
      <c r="D12455" s="7" t="n">
        <v>1</v>
      </c>
    </row>
    <row r="12456" spans="1:9">
      <c r="A12456" t="s">
        <v>4</v>
      </c>
      <c r="B12456" s="4" t="s">
        <v>5</v>
      </c>
      <c r="C12456" s="4" t="s">
        <v>7</v>
      </c>
      <c r="D12456" s="4" t="s">
        <v>11</v>
      </c>
    </row>
    <row r="12457" spans="1:9">
      <c r="A12457" t="n">
        <v>108877</v>
      </c>
      <c r="B12457" s="54" t="n">
        <v>116</v>
      </c>
      <c r="C12457" s="7" t="n">
        <v>5</v>
      </c>
      <c r="D12457" s="7" t="n">
        <v>1106247680</v>
      </c>
    </row>
    <row r="12458" spans="1:9">
      <c r="A12458" t="s">
        <v>4</v>
      </c>
      <c r="B12458" s="4" t="s">
        <v>5</v>
      </c>
      <c r="C12458" s="4" t="s">
        <v>7</v>
      </c>
      <c r="D12458" s="4" t="s">
        <v>9</v>
      </c>
    </row>
    <row r="12459" spans="1:9">
      <c r="A12459" t="n">
        <v>108883</v>
      </c>
      <c r="B12459" s="54" t="n">
        <v>116</v>
      </c>
      <c r="C12459" s="7" t="n">
        <v>6</v>
      </c>
      <c r="D12459" s="7" t="n">
        <v>1</v>
      </c>
    </row>
    <row r="12460" spans="1:9">
      <c r="A12460" t="s">
        <v>4</v>
      </c>
      <c r="B12460" s="4" t="s">
        <v>5</v>
      </c>
      <c r="C12460" s="4" t="s">
        <v>7</v>
      </c>
      <c r="D12460" s="4" t="s">
        <v>9</v>
      </c>
    </row>
    <row r="12461" spans="1:9">
      <c r="A12461" t="n">
        <v>108887</v>
      </c>
      <c r="B12461" s="25" t="n">
        <v>58</v>
      </c>
      <c r="C12461" s="7" t="n">
        <v>255</v>
      </c>
      <c r="D12461" s="7" t="n">
        <v>0</v>
      </c>
    </row>
    <row r="12462" spans="1:9">
      <c r="A12462" t="s">
        <v>4</v>
      </c>
      <c r="B12462" s="4" t="s">
        <v>5</v>
      </c>
      <c r="C12462" s="4" t="s">
        <v>9</v>
      </c>
      <c r="D12462" s="4" t="s">
        <v>9</v>
      </c>
      <c r="E12462" s="4" t="s">
        <v>9</v>
      </c>
    </row>
    <row r="12463" spans="1:9">
      <c r="A12463" t="n">
        <v>108891</v>
      </c>
      <c r="B12463" s="63" t="n">
        <v>61</v>
      </c>
      <c r="C12463" s="7" t="n">
        <v>0</v>
      </c>
      <c r="D12463" s="7" t="n">
        <v>18</v>
      </c>
      <c r="E12463" s="7" t="n">
        <v>200</v>
      </c>
    </row>
    <row r="12464" spans="1:9">
      <c r="A12464" t="s">
        <v>4</v>
      </c>
      <c r="B12464" s="4" t="s">
        <v>5</v>
      </c>
      <c r="C12464" s="4" t="s">
        <v>7</v>
      </c>
      <c r="D12464" s="4" t="s">
        <v>9</v>
      </c>
    </row>
    <row r="12465" spans="1:8">
      <c r="A12465" t="n">
        <v>108898</v>
      </c>
      <c r="B12465" s="55" t="n">
        <v>45</v>
      </c>
      <c r="C12465" s="7" t="n">
        <v>7</v>
      </c>
      <c r="D12465" s="7" t="n">
        <v>255</v>
      </c>
    </row>
    <row r="12466" spans="1:8">
      <c r="A12466" t="s">
        <v>4</v>
      </c>
      <c r="B12466" s="4" t="s">
        <v>5</v>
      </c>
      <c r="C12466" s="4" t="s">
        <v>12</v>
      </c>
      <c r="D12466" s="4" t="s">
        <v>9</v>
      </c>
    </row>
    <row r="12467" spans="1:8">
      <c r="A12467" t="n">
        <v>108902</v>
      </c>
      <c r="B12467" s="34" t="n">
        <v>29</v>
      </c>
      <c r="C12467" s="7" t="s">
        <v>1154</v>
      </c>
      <c r="D12467" s="7" t="n">
        <v>65533</v>
      </c>
    </row>
    <row r="12468" spans="1:8">
      <c r="A12468" t="s">
        <v>4</v>
      </c>
      <c r="B12468" s="4" t="s">
        <v>5</v>
      </c>
      <c r="C12468" s="4" t="s">
        <v>7</v>
      </c>
      <c r="D12468" s="4" t="s">
        <v>9</v>
      </c>
      <c r="E12468" s="4" t="s">
        <v>12</v>
      </c>
    </row>
    <row r="12469" spans="1:8">
      <c r="A12469" t="n">
        <v>108910</v>
      </c>
      <c r="B12469" s="30" t="n">
        <v>51</v>
      </c>
      <c r="C12469" s="7" t="n">
        <v>4</v>
      </c>
      <c r="D12469" s="7" t="n">
        <v>18</v>
      </c>
      <c r="E12469" s="7" t="s">
        <v>51</v>
      </c>
    </row>
    <row r="12470" spans="1:8">
      <c r="A12470" t="s">
        <v>4</v>
      </c>
      <c r="B12470" s="4" t="s">
        <v>5</v>
      </c>
      <c r="C12470" s="4" t="s">
        <v>9</v>
      </c>
    </row>
    <row r="12471" spans="1:8">
      <c r="A12471" t="n">
        <v>108925</v>
      </c>
      <c r="B12471" s="26" t="n">
        <v>16</v>
      </c>
      <c r="C12471" s="7" t="n">
        <v>0</v>
      </c>
    </row>
    <row r="12472" spans="1:8">
      <c r="A12472" t="s">
        <v>4</v>
      </c>
      <c r="B12472" s="4" t="s">
        <v>5</v>
      </c>
      <c r="C12472" s="4" t="s">
        <v>9</v>
      </c>
      <c r="D12472" s="4" t="s">
        <v>7</v>
      </c>
      <c r="E12472" s="4" t="s">
        <v>11</v>
      </c>
      <c r="F12472" s="4" t="s">
        <v>52</v>
      </c>
      <c r="G12472" s="4" t="s">
        <v>7</v>
      </c>
      <c r="H12472" s="4" t="s">
        <v>7</v>
      </c>
    </row>
    <row r="12473" spans="1:8">
      <c r="A12473" t="n">
        <v>108928</v>
      </c>
      <c r="B12473" s="31" t="n">
        <v>26</v>
      </c>
      <c r="C12473" s="7" t="n">
        <v>18</v>
      </c>
      <c r="D12473" s="7" t="n">
        <v>17</v>
      </c>
      <c r="E12473" s="7" t="n">
        <v>17356</v>
      </c>
      <c r="F12473" s="7" t="s">
        <v>435</v>
      </c>
      <c r="G12473" s="7" t="n">
        <v>2</v>
      </c>
      <c r="H12473" s="7" t="n">
        <v>0</v>
      </c>
    </row>
    <row r="12474" spans="1:8">
      <c r="A12474" t="s">
        <v>4</v>
      </c>
      <c r="B12474" s="4" t="s">
        <v>5</v>
      </c>
    </row>
    <row r="12475" spans="1:8">
      <c r="A12475" t="n">
        <v>108942</v>
      </c>
      <c r="B12475" s="32" t="n">
        <v>28</v>
      </c>
    </row>
    <row r="12476" spans="1:8">
      <c r="A12476" t="s">
        <v>4</v>
      </c>
      <c r="B12476" s="4" t="s">
        <v>5</v>
      </c>
      <c r="C12476" s="4" t="s">
        <v>12</v>
      </c>
      <c r="D12476" s="4" t="s">
        <v>9</v>
      </c>
    </row>
    <row r="12477" spans="1:8">
      <c r="A12477" t="n">
        <v>108943</v>
      </c>
      <c r="B12477" s="34" t="n">
        <v>29</v>
      </c>
      <c r="C12477" s="7" t="s">
        <v>13</v>
      </c>
      <c r="D12477" s="7" t="n">
        <v>65533</v>
      </c>
    </row>
    <row r="12478" spans="1:8">
      <c r="A12478" t="s">
        <v>4</v>
      </c>
      <c r="B12478" s="4" t="s">
        <v>5</v>
      </c>
      <c r="C12478" s="4" t="s">
        <v>7</v>
      </c>
      <c r="D12478" s="4" t="s">
        <v>9</v>
      </c>
      <c r="E12478" s="4" t="s">
        <v>11</v>
      </c>
      <c r="F12478" s="4" t="s">
        <v>9</v>
      </c>
      <c r="G12478" s="4" t="s">
        <v>11</v>
      </c>
      <c r="H12478" s="4" t="s">
        <v>7</v>
      </c>
    </row>
    <row r="12479" spans="1:8">
      <c r="A12479" t="n">
        <v>108947</v>
      </c>
      <c r="B12479" s="13" t="n">
        <v>49</v>
      </c>
      <c r="C12479" s="7" t="n">
        <v>0</v>
      </c>
      <c r="D12479" s="7" t="n">
        <v>550</v>
      </c>
      <c r="E12479" s="7" t="n">
        <v>1060320051</v>
      </c>
      <c r="F12479" s="7" t="n">
        <v>0</v>
      </c>
      <c r="G12479" s="7" t="n">
        <v>0</v>
      </c>
      <c r="H12479" s="7" t="n">
        <v>0</v>
      </c>
    </row>
    <row r="12480" spans="1:8">
      <c r="A12480" t="s">
        <v>4</v>
      </c>
      <c r="B12480" s="4" t="s">
        <v>5</v>
      </c>
      <c r="C12480" s="4" t="s">
        <v>7</v>
      </c>
      <c r="D12480" s="4" t="s">
        <v>9</v>
      </c>
      <c r="E12480" s="4" t="s">
        <v>10</v>
      </c>
    </row>
    <row r="12481" spans="1:8">
      <c r="A12481" t="n">
        <v>108962</v>
      </c>
      <c r="B12481" s="25" t="n">
        <v>58</v>
      </c>
      <c r="C12481" s="7" t="n">
        <v>101</v>
      </c>
      <c r="D12481" s="7" t="n">
        <v>500</v>
      </c>
      <c r="E12481" s="7" t="n">
        <v>1</v>
      </c>
    </row>
    <row r="12482" spans="1:8">
      <c r="A12482" t="s">
        <v>4</v>
      </c>
      <c r="B12482" s="4" t="s">
        <v>5</v>
      </c>
      <c r="C12482" s="4" t="s">
        <v>7</v>
      </c>
      <c r="D12482" s="4" t="s">
        <v>9</v>
      </c>
    </row>
    <row r="12483" spans="1:8">
      <c r="A12483" t="n">
        <v>108970</v>
      </c>
      <c r="B12483" s="25" t="n">
        <v>58</v>
      </c>
      <c r="C12483" s="7" t="n">
        <v>254</v>
      </c>
      <c r="D12483" s="7" t="n">
        <v>0</v>
      </c>
    </row>
    <row r="12484" spans="1:8">
      <c r="A12484" t="s">
        <v>4</v>
      </c>
      <c r="B12484" s="4" t="s">
        <v>5</v>
      </c>
      <c r="C12484" s="4" t="s">
        <v>7</v>
      </c>
      <c r="D12484" s="4" t="s">
        <v>7</v>
      </c>
      <c r="E12484" s="4" t="s">
        <v>10</v>
      </c>
      <c r="F12484" s="4" t="s">
        <v>10</v>
      </c>
      <c r="G12484" s="4" t="s">
        <v>10</v>
      </c>
      <c r="H12484" s="4" t="s">
        <v>9</v>
      </c>
    </row>
    <row r="12485" spans="1:8">
      <c r="A12485" t="n">
        <v>108974</v>
      </c>
      <c r="B12485" s="55" t="n">
        <v>45</v>
      </c>
      <c r="C12485" s="7" t="n">
        <v>2</v>
      </c>
      <c r="D12485" s="7" t="n">
        <v>3</v>
      </c>
      <c r="E12485" s="7" t="n">
        <v>6.61999988555908</v>
      </c>
      <c r="F12485" s="7" t="n">
        <v>5.23999977111816</v>
      </c>
      <c r="G12485" s="7" t="n">
        <v>-61.2700004577637</v>
      </c>
      <c r="H12485" s="7" t="n">
        <v>0</v>
      </c>
    </row>
    <row r="12486" spans="1:8">
      <c r="A12486" t="s">
        <v>4</v>
      </c>
      <c r="B12486" s="4" t="s">
        <v>5</v>
      </c>
      <c r="C12486" s="4" t="s">
        <v>7</v>
      </c>
      <c r="D12486" s="4" t="s">
        <v>7</v>
      </c>
      <c r="E12486" s="4" t="s">
        <v>10</v>
      </c>
      <c r="F12486" s="4" t="s">
        <v>10</v>
      </c>
      <c r="G12486" s="4" t="s">
        <v>10</v>
      </c>
      <c r="H12486" s="4" t="s">
        <v>9</v>
      </c>
      <c r="I12486" s="4" t="s">
        <v>7</v>
      </c>
    </row>
    <row r="12487" spans="1:8">
      <c r="A12487" t="n">
        <v>108991</v>
      </c>
      <c r="B12487" s="55" t="n">
        <v>45</v>
      </c>
      <c r="C12487" s="7" t="n">
        <v>4</v>
      </c>
      <c r="D12487" s="7" t="n">
        <v>3</v>
      </c>
      <c r="E12487" s="7" t="n">
        <v>347.329986572266</v>
      </c>
      <c r="F12487" s="7" t="n">
        <v>311.920013427734</v>
      </c>
      <c r="G12487" s="7" t="n">
        <v>0</v>
      </c>
      <c r="H12487" s="7" t="n">
        <v>0</v>
      </c>
      <c r="I12487" s="7" t="n">
        <v>1</v>
      </c>
    </row>
    <row r="12488" spans="1:8">
      <c r="A12488" t="s">
        <v>4</v>
      </c>
      <c r="B12488" s="4" t="s">
        <v>5</v>
      </c>
      <c r="C12488" s="4" t="s">
        <v>7</v>
      </c>
      <c r="D12488" s="4" t="s">
        <v>7</v>
      </c>
      <c r="E12488" s="4" t="s">
        <v>10</v>
      </c>
      <c r="F12488" s="4" t="s">
        <v>9</v>
      </c>
    </row>
    <row r="12489" spans="1:8">
      <c r="A12489" t="n">
        <v>109009</v>
      </c>
      <c r="B12489" s="55" t="n">
        <v>45</v>
      </c>
      <c r="C12489" s="7" t="n">
        <v>5</v>
      </c>
      <c r="D12489" s="7" t="n">
        <v>3</v>
      </c>
      <c r="E12489" s="7" t="n">
        <v>1.20000004768372</v>
      </c>
      <c r="F12489" s="7" t="n">
        <v>0</v>
      </c>
    </row>
    <row r="12490" spans="1:8">
      <c r="A12490" t="s">
        <v>4</v>
      </c>
      <c r="B12490" s="4" t="s">
        <v>5</v>
      </c>
      <c r="C12490" s="4" t="s">
        <v>7</v>
      </c>
      <c r="D12490" s="4" t="s">
        <v>7</v>
      </c>
      <c r="E12490" s="4" t="s">
        <v>10</v>
      </c>
      <c r="F12490" s="4" t="s">
        <v>9</v>
      </c>
    </row>
    <row r="12491" spans="1:8">
      <c r="A12491" t="n">
        <v>109018</v>
      </c>
      <c r="B12491" s="55" t="n">
        <v>45</v>
      </c>
      <c r="C12491" s="7" t="n">
        <v>11</v>
      </c>
      <c r="D12491" s="7" t="n">
        <v>3</v>
      </c>
      <c r="E12491" s="7" t="n">
        <v>40</v>
      </c>
      <c r="F12491" s="7" t="n">
        <v>0</v>
      </c>
    </row>
    <row r="12492" spans="1:8">
      <c r="A12492" t="s">
        <v>4</v>
      </c>
      <c r="B12492" s="4" t="s">
        <v>5</v>
      </c>
      <c r="C12492" s="4" t="s">
        <v>7</v>
      </c>
      <c r="D12492" s="4" t="s">
        <v>7</v>
      </c>
      <c r="E12492" s="4" t="s">
        <v>10</v>
      </c>
      <c r="F12492" s="4" t="s">
        <v>10</v>
      </c>
      <c r="G12492" s="4" t="s">
        <v>10</v>
      </c>
      <c r="H12492" s="4" t="s">
        <v>9</v>
      </c>
      <c r="I12492" s="4" t="s">
        <v>7</v>
      </c>
    </row>
    <row r="12493" spans="1:8">
      <c r="A12493" t="n">
        <v>109027</v>
      </c>
      <c r="B12493" s="55" t="n">
        <v>45</v>
      </c>
      <c r="C12493" s="7" t="n">
        <v>4</v>
      </c>
      <c r="D12493" s="7" t="n">
        <v>3</v>
      </c>
      <c r="E12493" s="7" t="n">
        <v>347.329986572266</v>
      </c>
      <c r="F12493" s="7" t="n">
        <v>287.980010986328</v>
      </c>
      <c r="G12493" s="7" t="n">
        <v>0</v>
      </c>
      <c r="H12493" s="7" t="n">
        <v>10000</v>
      </c>
      <c r="I12493" s="7" t="n">
        <v>1</v>
      </c>
    </row>
    <row r="12494" spans="1:8">
      <c r="A12494" t="s">
        <v>4</v>
      </c>
      <c r="B12494" s="4" t="s">
        <v>5</v>
      </c>
      <c r="C12494" s="4" t="s">
        <v>7</v>
      </c>
    </row>
    <row r="12495" spans="1:8">
      <c r="A12495" t="n">
        <v>109045</v>
      </c>
      <c r="B12495" s="54" t="n">
        <v>116</v>
      </c>
      <c r="C12495" s="7" t="n">
        <v>0</v>
      </c>
    </row>
    <row r="12496" spans="1:8">
      <c r="A12496" t="s">
        <v>4</v>
      </c>
      <c r="B12496" s="4" t="s">
        <v>5</v>
      </c>
      <c r="C12496" s="4" t="s">
        <v>7</v>
      </c>
      <c r="D12496" s="4" t="s">
        <v>9</v>
      </c>
    </row>
    <row r="12497" spans="1:9">
      <c r="A12497" t="n">
        <v>109047</v>
      </c>
      <c r="B12497" s="54" t="n">
        <v>116</v>
      </c>
      <c r="C12497" s="7" t="n">
        <v>2</v>
      </c>
      <c r="D12497" s="7" t="n">
        <v>1</v>
      </c>
    </row>
    <row r="12498" spans="1:9">
      <c r="A12498" t="s">
        <v>4</v>
      </c>
      <c r="B12498" s="4" t="s">
        <v>5</v>
      </c>
      <c r="C12498" s="4" t="s">
        <v>7</v>
      </c>
      <c r="D12498" s="4" t="s">
        <v>11</v>
      </c>
    </row>
    <row r="12499" spans="1:9">
      <c r="A12499" t="n">
        <v>109051</v>
      </c>
      <c r="B12499" s="54" t="n">
        <v>116</v>
      </c>
      <c r="C12499" s="7" t="n">
        <v>5</v>
      </c>
      <c r="D12499" s="7" t="n">
        <v>1097859072</v>
      </c>
    </row>
    <row r="12500" spans="1:9">
      <c r="A12500" t="s">
        <v>4</v>
      </c>
      <c r="B12500" s="4" t="s">
        <v>5</v>
      </c>
      <c r="C12500" s="4" t="s">
        <v>7</v>
      </c>
      <c r="D12500" s="4" t="s">
        <v>9</v>
      </c>
    </row>
    <row r="12501" spans="1:9">
      <c r="A12501" t="n">
        <v>109057</v>
      </c>
      <c r="B12501" s="54" t="n">
        <v>116</v>
      </c>
      <c r="C12501" s="7" t="n">
        <v>6</v>
      </c>
      <c r="D12501" s="7" t="n">
        <v>1</v>
      </c>
    </row>
    <row r="12502" spans="1:9">
      <c r="A12502" t="s">
        <v>4</v>
      </c>
      <c r="B12502" s="4" t="s">
        <v>5</v>
      </c>
      <c r="C12502" s="4" t="s">
        <v>7</v>
      </c>
      <c r="D12502" s="4" t="s">
        <v>9</v>
      </c>
    </row>
    <row r="12503" spans="1:9">
      <c r="A12503" t="n">
        <v>109061</v>
      </c>
      <c r="B12503" s="25" t="n">
        <v>58</v>
      </c>
      <c r="C12503" s="7" t="n">
        <v>255</v>
      </c>
      <c r="D12503" s="7" t="n">
        <v>0</v>
      </c>
    </row>
    <row r="12504" spans="1:9">
      <c r="A12504" t="s">
        <v>4</v>
      </c>
      <c r="B12504" s="4" t="s">
        <v>5</v>
      </c>
      <c r="C12504" s="4" t="s">
        <v>9</v>
      </c>
    </row>
    <row r="12505" spans="1:9">
      <c r="A12505" t="n">
        <v>109065</v>
      </c>
      <c r="B12505" s="26" t="n">
        <v>16</v>
      </c>
      <c r="C12505" s="7" t="n">
        <v>1000</v>
      </c>
    </row>
    <row r="12506" spans="1:9">
      <c r="A12506" t="s">
        <v>4</v>
      </c>
      <c r="B12506" s="4" t="s">
        <v>5</v>
      </c>
      <c r="C12506" s="4" t="s">
        <v>7</v>
      </c>
      <c r="D12506" s="4" t="s">
        <v>9</v>
      </c>
      <c r="E12506" s="4" t="s">
        <v>12</v>
      </c>
    </row>
    <row r="12507" spans="1:9">
      <c r="A12507" t="n">
        <v>109068</v>
      </c>
      <c r="B12507" s="30" t="n">
        <v>51</v>
      </c>
      <c r="C12507" s="7" t="n">
        <v>4</v>
      </c>
      <c r="D12507" s="7" t="n">
        <v>18</v>
      </c>
      <c r="E12507" s="7" t="s">
        <v>51</v>
      </c>
    </row>
    <row r="12508" spans="1:9">
      <c r="A12508" t="s">
        <v>4</v>
      </c>
      <c r="B12508" s="4" t="s">
        <v>5</v>
      </c>
      <c r="C12508" s="4" t="s">
        <v>9</v>
      </c>
    </row>
    <row r="12509" spans="1:9">
      <c r="A12509" t="n">
        <v>109083</v>
      </c>
      <c r="B12509" s="26" t="n">
        <v>16</v>
      </c>
      <c r="C12509" s="7" t="n">
        <v>0</v>
      </c>
    </row>
    <row r="12510" spans="1:9">
      <c r="A12510" t="s">
        <v>4</v>
      </c>
      <c r="B12510" s="4" t="s">
        <v>5</v>
      </c>
      <c r="C12510" s="4" t="s">
        <v>9</v>
      </c>
      <c r="D12510" s="4" t="s">
        <v>7</v>
      </c>
      <c r="E12510" s="4" t="s">
        <v>11</v>
      </c>
      <c r="F12510" s="4" t="s">
        <v>52</v>
      </c>
      <c r="G12510" s="4" t="s">
        <v>7</v>
      </c>
      <c r="H12510" s="4" t="s">
        <v>7</v>
      </c>
    </row>
    <row r="12511" spans="1:9">
      <c r="A12511" t="n">
        <v>109086</v>
      </c>
      <c r="B12511" s="31" t="n">
        <v>26</v>
      </c>
      <c r="C12511" s="7" t="n">
        <v>18</v>
      </c>
      <c r="D12511" s="7" t="n">
        <v>17</v>
      </c>
      <c r="E12511" s="7" t="n">
        <v>17953</v>
      </c>
      <c r="F12511" s="7" t="s">
        <v>732</v>
      </c>
      <c r="G12511" s="7" t="n">
        <v>2</v>
      </c>
      <c r="H12511" s="7" t="n">
        <v>0</v>
      </c>
    </row>
    <row r="12512" spans="1:9">
      <c r="A12512" t="s">
        <v>4</v>
      </c>
      <c r="B12512" s="4" t="s">
        <v>5</v>
      </c>
    </row>
    <row r="12513" spans="1:8">
      <c r="A12513" t="n">
        <v>109104</v>
      </c>
      <c r="B12513" s="32" t="n">
        <v>28</v>
      </c>
    </row>
    <row r="12514" spans="1:8">
      <c r="A12514" t="s">
        <v>4</v>
      </c>
      <c r="B12514" s="4" t="s">
        <v>5</v>
      </c>
      <c r="C12514" s="4" t="s">
        <v>9</v>
      </c>
    </row>
    <row r="12515" spans="1:8">
      <c r="A12515" t="n">
        <v>109105</v>
      </c>
      <c r="B12515" s="26" t="n">
        <v>16</v>
      </c>
      <c r="C12515" s="7" t="n">
        <v>500</v>
      </c>
    </row>
    <row r="12516" spans="1:8">
      <c r="A12516" t="s">
        <v>4</v>
      </c>
      <c r="B12516" s="4" t="s">
        <v>5</v>
      </c>
      <c r="C12516" s="4" t="s">
        <v>7</v>
      </c>
      <c r="D12516" s="4" t="s">
        <v>9</v>
      </c>
      <c r="E12516" s="4" t="s">
        <v>10</v>
      </c>
    </row>
    <row r="12517" spans="1:8">
      <c r="A12517" t="n">
        <v>109108</v>
      </c>
      <c r="B12517" s="25" t="n">
        <v>58</v>
      </c>
      <c r="C12517" s="7" t="n">
        <v>101</v>
      </c>
      <c r="D12517" s="7" t="n">
        <v>500</v>
      </c>
      <c r="E12517" s="7" t="n">
        <v>1</v>
      </c>
    </row>
    <row r="12518" spans="1:8">
      <c r="A12518" t="s">
        <v>4</v>
      </c>
      <c r="B12518" s="4" t="s">
        <v>5</v>
      </c>
      <c r="C12518" s="4" t="s">
        <v>7</v>
      </c>
      <c r="D12518" s="4" t="s">
        <v>9</v>
      </c>
    </row>
    <row r="12519" spans="1:8">
      <c r="A12519" t="n">
        <v>109116</v>
      </c>
      <c r="B12519" s="25" t="n">
        <v>58</v>
      </c>
      <c r="C12519" s="7" t="n">
        <v>254</v>
      </c>
      <c r="D12519" s="7" t="n">
        <v>0</v>
      </c>
    </row>
    <row r="12520" spans="1:8">
      <c r="A12520" t="s">
        <v>4</v>
      </c>
      <c r="B12520" s="4" t="s">
        <v>5</v>
      </c>
      <c r="C12520" s="4" t="s">
        <v>12</v>
      </c>
      <c r="D12520" s="4" t="s">
        <v>12</v>
      </c>
    </row>
    <row r="12521" spans="1:8">
      <c r="A12521" t="n">
        <v>109120</v>
      </c>
      <c r="B12521" s="61" t="n">
        <v>70</v>
      </c>
      <c r="C12521" s="7" t="s">
        <v>19</v>
      </c>
      <c r="D12521" s="7" t="s">
        <v>290</v>
      </c>
    </row>
    <row r="12522" spans="1:8">
      <c r="A12522" t="s">
        <v>4</v>
      </c>
      <c r="B12522" s="4" t="s">
        <v>5</v>
      </c>
      <c r="C12522" s="4" t="s">
        <v>9</v>
      </c>
      <c r="D12522" s="4" t="s">
        <v>10</v>
      </c>
      <c r="E12522" s="4" t="s">
        <v>10</v>
      </c>
      <c r="F12522" s="4" t="s">
        <v>10</v>
      </c>
      <c r="G12522" s="4" t="s">
        <v>10</v>
      </c>
    </row>
    <row r="12523" spans="1:8">
      <c r="A12523" t="n">
        <v>109133</v>
      </c>
      <c r="B12523" s="42" t="n">
        <v>46</v>
      </c>
      <c r="C12523" s="7" t="n">
        <v>0</v>
      </c>
      <c r="D12523" s="7" t="n">
        <v>1.51999998092651</v>
      </c>
      <c r="E12523" s="7" t="n">
        <v>4</v>
      </c>
      <c r="F12523" s="7" t="n">
        <v>-56.1500015258789</v>
      </c>
      <c r="G12523" s="7" t="n">
        <v>155.199996948242</v>
      </c>
    </row>
    <row r="12524" spans="1:8">
      <c r="A12524" t="s">
        <v>4</v>
      </c>
      <c r="B12524" s="4" t="s">
        <v>5</v>
      </c>
      <c r="C12524" s="4" t="s">
        <v>7</v>
      </c>
      <c r="D12524" s="4" t="s">
        <v>7</v>
      </c>
      <c r="E12524" s="4" t="s">
        <v>10</v>
      </c>
      <c r="F12524" s="4" t="s">
        <v>10</v>
      </c>
      <c r="G12524" s="4" t="s">
        <v>10</v>
      </c>
      <c r="H12524" s="4" t="s">
        <v>9</v>
      </c>
    </row>
    <row r="12525" spans="1:8">
      <c r="A12525" t="n">
        <v>109152</v>
      </c>
      <c r="B12525" s="55" t="n">
        <v>45</v>
      </c>
      <c r="C12525" s="7" t="n">
        <v>2</v>
      </c>
      <c r="D12525" s="7" t="n">
        <v>3</v>
      </c>
      <c r="E12525" s="7" t="n">
        <v>1.32000005245209</v>
      </c>
      <c r="F12525" s="7" t="n">
        <v>5.1399998664856</v>
      </c>
      <c r="G12525" s="7" t="n">
        <v>-56.6599998474121</v>
      </c>
      <c r="H12525" s="7" t="n">
        <v>0</v>
      </c>
    </row>
    <row r="12526" spans="1:8">
      <c r="A12526" t="s">
        <v>4</v>
      </c>
      <c r="B12526" s="4" t="s">
        <v>5</v>
      </c>
      <c r="C12526" s="4" t="s">
        <v>7</v>
      </c>
      <c r="D12526" s="4" t="s">
        <v>7</v>
      </c>
      <c r="E12526" s="4" t="s">
        <v>10</v>
      </c>
      <c r="F12526" s="4" t="s">
        <v>10</v>
      </c>
      <c r="G12526" s="4" t="s">
        <v>10</v>
      </c>
      <c r="H12526" s="4" t="s">
        <v>9</v>
      </c>
      <c r="I12526" s="4" t="s">
        <v>7</v>
      </c>
    </row>
    <row r="12527" spans="1:8">
      <c r="A12527" t="n">
        <v>109169</v>
      </c>
      <c r="B12527" s="55" t="n">
        <v>45</v>
      </c>
      <c r="C12527" s="7" t="n">
        <v>4</v>
      </c>
      <c r="D12527" s="7" t="n">
        <v>3</v>
      </c>
      <c r="E12527" s="7" t="n">
        <v>8.22000026702881</v>
      </c>
      <c r="F12527" s="7" t="n">
        <v>293.709991455078</v>
      </c>
      <c r="G12527" s="7" t="n">
        <v>0</v>
      </c>
      <c r="H12527" s="7" t="n">
        <v>0</v>
      </c>
      <c r="I12527" s="7" t="n">
        <v>0</v>
      </c>
    </row>
    <row r="12528" spans="1:8">
      <c r="A12528" t="s">
        <v>4</v>
      </c>
      <c r="B12528" s="4" t="s">
        <v>5</v>
      </c>
      <c r="C12528" s="4" t="s">
        <v>7</v>
      </c>
      <c r="D12528" s="4" t="s">
        <v>7</v>
      </c>
      <c r="E12528" s="4" t="s">
        <v>10</v>
      </c>
      <c r="F12528" s="4" t="s">
        <v>9</v>
      </c>
    </row>
    <row r="12529" spans="1:9">
      <c r="A12529" t="n">
        <v>109187</v>
      </c>
      <c r="B12529" s="55" t="n">
        <v>45</v>
      </c>
      <c r="C12529" s="7" t="n">
        <v>5</v>
      </c>
      <c r="D12529" s="7" t="n">
        <v>3</v>
      </c>
      <c r="E12529" s="7" t="n">
        <v>3.90000009536743</v>
      </c>
      <c r="F12529" s="7" t="n">
        <v>0</v>
      </c>
    </row>
    <row r="12530" spans="1:9">
      <c r="A12530" t="s">
        <v>4</v>
      </c>
      <c r="B12530" s="4" t="s">
        <v>5</v>
      </c>
      <c r="C12530" s="4" t="s">
        <v>7</v>
      </c>
      <c r="D12530" s="4" t="s">
        <v>7</v>
      </c>
      <c r="E12530" s="4" t="s">
        <v>10</v>
      </c>
      <c r="F12530" s="4" t="s">
        <v>9</v>
      </c>
    </row>
    <row r="12531" spans="1:9">
      <c r="A12531" t="n">
        <v>109196</v>
      </c>
      <c r="B12531" s="55" t="n">
        <v>45</v>
      </c>
      <c r="C12531" s="7" t="n">
        <v>11</v>
      </c>
      <c r="D12531" s="7" t="n">
        <v>3</v>
      </c>
      <c r="E12531" s="7" t="n">
        <v>40</v>
      </c>
      <c r="F12531" s="7" t="n">
        <v>0</v>
      </c>
    </row>
    <row r="12532" spans="1:9">
      <c r="A12532" t="s">
        <v>4</v>
      </c>
      <c r="B12532" s="4" t="s">
        <v>5</v>
      </c>
      <c r="C12532" s="4" t="s">
        <v>7</v>
      </c>
      <c r="D12532" s="4" t="s">
        <v>7</v>
      </c>
      <c r="E12532" s="4" t="s">
        <v>10</v>
      </c>
      <c r="F12532" s="4" t="s">
        <v>10</v>
      </c>
      <c r="G12532" s="4" t="s">
        <v>10</v>
      </c>
      <c r="H12532" s="4" t="s">
        <v>9</v>
      </c>
    </row>
    <row r="12533" spans="1:9">
      <c r="A12533" t="n">
        <v>109205</v>
      </c>
      <c r="B12533" s="55" t="n">
        <v>45</v>
      </c>
      <c r="C12533" s="7" t="n">
        <v>2</v>
      </c>
      <c r="D12533" s="7" t="n">
        <v>3</v>
      </c>
      <c r="E12533" s="7" t="n">
        <v>3.58999991416931</v>
      </c>
      <c r="F12533" s="7" t="n">
        <v>5.1399998664856</v>
      </c>
      <c r="G12533" s="7" t="n">
        <v>-58.310001373291</v>
      </c>
      <c r="H12533" s="7" t="n">
        <v>2500</v>
      </c>
    </row>
    <row r="12534" spans="1:9">
      <c r="A12534" t="s">
        <v>4</v>
      </c>
      <c r="B12534" s="4" t="s">
        <v>5</v>
      </c>
      <c r="C12534" s="4" t="s">
        <v>7</v>
      </c>
      <c r="D12534" s="4" t="s">
        <v>7</v>
      </c>
      <c r="E12534" s="4" t="s">
        <v>10</v>
      </c>
      <c r="F12534" s="4" t="s">
        <v>10</v>
      </c>
      <c r="G12534" s="4" t="s">
        <v>10</v>
      </c>
      <c r="H12534" s="4" t="s">
        <v>9</v>
      </c>
      <c r="I12534" s="4" t="s">
        <v>7</v>
      </c>
    </row>
    <row r="12535" spans="1:9">
      <c r="A12535" t="n">
        <v>109222</v>
      </c>
      <c r="B12535" s="55" t="n">
        <v>45</v>
      </c>
      <c r="C12535" s="7" t="n">
        <v>4</v>
      </c>
      <c r="D12535" s="7" t="n">
        <v>3</v>
      </c>
      <c r="E12535" s="7" t="n">
        <v>8.22000026702881</v>
      </c>
      <c r="F12535" s="7" t="n">
        <v>293.709991455078</v>
      </c>
      <c r="G12535" s="7" t="n">
        <v>0</v>
      </c>
      <c r="H12535" s="7" t="n">
        <v>2500</v>
      </c>
      <c r="I12535" s="7" t="n">
        <v>1</v>
      </c>
    </row>
    <row r="12536" spans="1:9">
      <c r="A12536" t="s">
        <v>4</v>
      </c>
      <c r="B12536" s="4" t="s">
        <v>5</v>
      </c>
      <c r="C12536" s="4" t="s">
        <v>7</v>
      </c>
    </row>
    <row r="12537" spans="1:9">
      <c r="A12537" t="n">
        <v>109240</v>
      </c>
      <c r="B12537" s="54" t="n">
        <v>116</v>
      </c>
      <c r="C12537" s="7" t="n">
        <v>0</v>
      </c>
    </row>
    <row r="12538" spans="1:9">
      <c r="A12538" t="s">
        <v>4</v>
      </c>
      <c r="B12538" s="4" t="s">
        <v>5</v>
      </c>
      <c r="C12538" s="4" t="s">
        <v>7</v>
      </c>
      <c r="D12538" s="4" t="s">
        <v>9</v>
      </c>
    </row>
    <row r="12539" spans="1:9">
      <c r="A12539" t="n">
        <v>109242</v>
      </c>
      <c r="B12539" s="54" t="n">
        <v>116</v>
      </c>
      <c r="C12539" s="7" t="n">
        <v>2</v>
      </c>
      <c r="D12539" s="7" t="n">
        <v>1</v>
      </c>
    </row>
    <row r="12540" spans="1:9">
      <c r="A12540" t="s">
        <v>4</v>
      </c>
      <c r="B12540" s="4" t="s">
        <v>5</v>
      </c>
      <c r="C12540" s="4" t="s">
        <v>7</v>
      </c>
      <c r="D12540" s="4" t="s">
        <v>11</v>
      </c>
    </row>
    <row r="12541" spans="1:9">
      <c r="A12541" t="n">
        <v>109246</v>
      </c>
      <c r="B12541" s="54" t="n">
        <v>116</v>
      </c>
      <c r="C12541" s="7" t="n">
        <v>5</v>
      </c>
      <c r="D12541" s="7" t="n">
        <v>1106247680</v>
      </c>
    </row>
    <row r="12542" spans="1:9">
      <c r="A12542" t="s">
        <v>4</v>
      </c>
      <c r="B12542" s="4" t="s">
        <v>5</v>
      </c>
      <c r="C12542" s="4" t="s">
        <v>7</v>
      </c>
      <c r="D12542" s="4" t="s">
        <v>9</v>
      </c>
    </row>
    <row r="12543" spans="1:9">
      <c r="A12543" t="n">
        <v>109252</v>
      </c>
      <c r="B12543" s="54" t="n">
        <v>116</v>
      </c>
      <c r="C12543" s="7" t="n">
        <v>6</v>
      </c>
      <c r="D12543" s="7" t="n">
        <v>1</v>
      </c>
    </row>
    <row r="12544" spans="1:9">
      <c r="A12544" t="s">
        <v>4</v>
      </c>
      <c r="B12544" s="4" t="s">
        <v>5</v>
      </c>
      <c r="C12544" s="4" t="s">
        <v>9</v>
      </c>
      <c r="D12544" s="4" t="s">
        <v>9</v>
      </c>
      <c r="E12544" s="4" t="s">
        <v>10</v>
      </c>
      <c r="F12544" s="4" t="s">
        <v>10</v>
      </c>
      <c r="G12544" s="4" t="s">
        <v>10</v>
      </c>
      <c r="H12544" s="4" t="s">
        <v>10</v>
      </c>
      <c r="I12544" s="4" t="s">
        <v>7</v>
      </c>
      <c r="J12544" s="4" t="s">
        <v>9</v>
      </c>
    </row>
    <row r="12545" spans="1:10">
      <c r="A12545" t="n">
        <v>109256</v>
      </c>
      <c r="B12545" s="66" t="n">
        <v>55</v>
      </c>
      <c r="C12545" s="7" t="n">
        <v>0</v>
      </c>
      <c r="D12545" s="7" t="n">
        <v>65533</v>
      </c>
      <c r="E12545" s="7" t="n">
        <v>2.09999990463257</v>
      </c>
      <c r="F12545" s="7" t="n">
        <v>4</v>
      </c>
      <c r="G12545" s="7" t="n">
        <v>-57.4000015258789</v>
      </c>
      <c r="H12545" s="7" t="n">
        <v>0.899999976158142</v>
      </c>
      <c r="I12545" s="7" t="n">
        <v>1</v>
      </c>
      <c r="J12545" s="7" t="n">
        <v>0</v>
      </c>
    </row>
    <row r="12546" spans="1:10">
      <c r="A12546" t="s">
        <v>4</v>
      </c>
      <c r="B12546" s="4" t="s">
        <v>5</v>
      </c>
      <c r="C12546" s="4" t="s">
        <v>7</v>
      </c>
      <c r="D12546" s="4" t="s">
        <v>9</v>
      </c>
    </row>
    <row r="12547" spans="1:10">
      <c r="A12547" t="n">
        <v>109280</v>
      </c>
      <c r="B12547" s="25" t="n">
        <v>58</v>
      </c>
      <c r="C12547" s="7" t="n">
        <v>255</v>
      </c>
      <c r="D12547" s="7" t="n">
        <v>0</v>
      </c>
    </row>
    <row r="12548" spans="1:10">
      <c r="A12548" t="s">
        <v>4</v>
      </c>
      <c r="B12548" s="4" t="s">
        <v>5</v>
      </c>
      <c r="C12548" s="4" t="s">
        <v>7</v>
      </c>
      <c r="D12548" s="4" t="s">
        <v>9</v>
      </c>
    </row>
    <row r="12549" spans="1:10">
      <c r="A12549" t="n">
        <v>109284</v>
      </c>
      <c r="B12549" s="55" t="n">
        <v>45</v>
      </c>
      <c r="C12549" s="7" t="n">
        <v>7</v>
      </c>
      <c r="D12549" s="7" t="n">
        <v>255</v>
      </c>
    </row>
    <row r="12550" spans="1:10">
      <c r="A12550" t="s">
        <v>4</v>
      </c>
      <c r="B12550" s="4" t="s">
        <v>5</v>
      </c>
      <c r="C12550" s="4" t="s">
        <v>7</v>
      </c>
      <c r="D12550" s="4" t="s">
        <v>9</v>
      </c>
      <c r="E12550" s="4" t="s">
        <v>12</v>
      </c>
    </row>
    <row r="12551" spans="1:10">
      <c r="A12551" t="n">
        <v>109288</v>
      </c>
      <c r="B12551" s="30" t="n">
        <v>51</v>
      </c>
      <c r="C12551" s="7" t="n">
        <v>4</v>
      </c>
      <c r="D12551" s="7" t="n">
        <v>0</v>
      </c>
      <c r="E12551" s="7" t="s">
        <v>278</v>
      </c>
    </row>
    <row r="12552" spans="1:10">
      <c r="A12552" t="s">
        <v>4</v>
      </c>
      <c r="B12552" s="4" t="s">
        <v>5</v>
      </c>
      <c r="C12552" s="4" t="s">
        <v>9</v>
      </c>
    </row>
    <row r="12553" spans="1:10">
      <c r="A12553" t="n">
        <v>109302</v>
      </c>
      <c r="B12553" s="26" t="n">
        <v>16</v>
      </c>
      <c r="C12553" s="7" t="n">
        <v>0</v>
      </c>
    </row>
    <row r="12554" spans="1:10">
      <c r="A12554" t="s">
        <v>4</v>
      </c>
      <c r="B12554" s="4" t="s">
        <v>5</v>
      </c>
      <c r="C12554" s="4" t="s">
        <v>9</v>
      </c>
      <c r="D12554" s="4" t="s">
        <v>7</v>
      </c>
      <c r="E12554" s="4" t="s">
        <v>11</v>
      </c>
      <c r="F12554" s="4" t="s">
        <v>52</v>
      </c>
      <c r="G12554" s="4" t="s">
        <v>7</v>
      </c>
      <c r="H12554" s="4" t="s">
        <v>7</v>
      </c>
      <c r="I12554" s="4" t="s">
        <v>7</v>
      </c>
      <c r="J12554" s="4" t="s">
        <v>11</v>
      </c>
      <c r="K12554" s="4" t="s">
        <v>52</v>
      </c>
      <c r="L12554" s="4" t="s">
        <v>7</v>
      </c>
      <c r="M12554" s="4" t="s">
        <v>7</v>
      </c>
    </row>
    <row r="12555" spans="1:10">
      <c r="A12555" t="n">
        <v>109305</v>
      </c>
      <c r="B12555" s="31" t="n">
        <v>26</v>
      </c>
      <c r="C12555" s="7" t="n">
        <v>0</v>
      </c>
      <c r="D12555" s="7" t="n">
        <v>17</v>
      </c>
      <c r="E12555" s="7" t="n">
        <v>62254</v>
      </c>
      <c r="F12555" s="7" t="s">
        <v>1155</v>
      </c>
      <c r="G12555" s="7" t="n">
        <v>2</v>
      </c>
      <c r="H12555" s="7" t="n">
        <v>3</v>
      </c>
      <c r="I12555" s="7" t="n">
        <v>17</v>
      </c>
      <c r="J12555" s="7" t="n">
        <v>62255</v>
      </c>
      <c r="K12555" s="7" t="s">
        <v>1156</v>
      </c>
      <c r="L12555" s="7" t="n">
        <v>2</v>
      </c>
      <c r="M12555" s="7" t="n">
        <v>0</v>
      </c>
    </row>
    <row r="12556" spans="1:10">
      <c r="A12556" t="s">
        <v>4</v>
      </c>
      <c r="B12556" s="4" t="s">
        <v>5</v>
      </c>
    </row>
    <row r="12557" spans="1:10">
      <c r="A12557" t="n">
        <v>109390</v>
      </c>
      <c r="B12557" s="32" t="n">
        <v>28</v>
      </c>
    </row>
    <row r="12558" spans="1:10">
      <c r="A12558" t="s">
        <v>4</v>
      </c>
      <c r="B12558" s="4" t="s">
        <v>5</v>
      </c>
      <c r="C12558" s="4" t="s">
        <v>9</v>
      </c>
    </row>
    <row r="12559" spans="1:10">
      <c r="A12559" t="n">
        <v>109391</v>
      </c>
      <c r="B12559" s="26" t="n">
        <v>16</v>
      </c>
      <c r="C12559" s="7" t="n">
        <v>500</v>
      </c>
    </row>
    <row r="12560" spans="1:10">
      <c r="A12560" t="s">
        <v>4</v>
      </c>
      <c r="B12560" s="4" t="s">
        <v>5</v>
      </c>
      <c r="C12560" s="4" t="s">
        <v>7</v>
      </c>
      <c r="D12560" s="4" t="s">
        <v>10</v>
      </c>
      <c r="E12560" s="4" t="s">
        <v>10</v>
      </c>
      <c r="F12560" s="4" t="s">
        <v>10</v>
      </c>
    </row>
    <row r="12561" spans="1:13">
      <c r="A12561" t="n">
        <v>109394</v>
      </c>
      <c r="B12561" s="55" t="n">
        <v>45</v>
      </c>
      <c r="C12561" s="7" t="n">
        <v>9</v>
      </c>
      <c r="D12561" s="7" t="n">
        <v>0.0299999993294477</v>
      </c>
      <c r="E12561" s="7" t="n">
        <v>0.0299999993294477</v>
      </c>
      <c r="F12561" s="7" t="n">
        <v>0.150000005960464</v>
      </c>
    </row>
    <row r="12562" spans="1:13">
      <c r="A12562" t="s">
        <v>4</v>
      </c>
      <c r="B12562" s="4" t="s">
        <v>5</v>
      </c>
      <c r="C12562" s="4" t="s">
        <v>7</v>
      </c>
      <c r="D12562" s="4" t="s">
        <v>9</v>
      </c>
      <c r="E12562" s="4" t="s">
        <v>12</v>
      </c>
    </row>
    <row r="12563" spans="1:13">
      <c r="A12563" t="n">
        <v>109408</v>
      </c>
      <c r="B12563" s="30" t="n">
        <v>51</v>
      </c>
      <c r="C12563" s="7" t="n">
        <v>4</v>
      </c>
      <c r="D12563" s="7" t="n">
        <v>18</v>
      </c>
      <c r="E12563" s="7" t="s">
        <v>1157</v>
      </c>
    </row>
    <row r="12564" spans="1:13">
      <c r="A12564" t="s">
        <v>4</v>
      </c>
      <c r="B12564" s="4" t="s">
        <v>5</v>
      </c>
      <c r="C12564" s="4" t="s">
        <v>9</v>
      </c>
    </row>
    <row r="12565" spans="1:13">
      <c r="A12565" t="n">
        <v>109422</v>
      </c>
      <c r="B12565" s="26" t="n">
        <v>16</v>
      </c>
      <c r="C12565" s="7" t="n">
        <v>0</v>
      </c>
    </row>
    <row r="12566" spans="1:13">
      <c r="A12566" t="s">
        <v>4</v>
      </c>
      <c r="B12566" s="4" t="s">
        <v>5</v>
      </c>
      <c r="C12566" s="4" t="s">
        <v>9</v>
      </c>
      <c r="D12566" s="4" t="s">
        <v>7</v>
      </c>
      <c r="E12566" s="4" t="s">
        <v>11</v>
      </c>
      <c r="F12566" s="4" t="s">
        <v>52</v>
      </c>
      <c r="G12566" s="4" t="s">
        <v>7</v>
      </c>
      <c r="H12566" s="4" t="s">
        <v>7</v>
      </c>
    </row>
    <row r="12567" spans="1:13">
      <c r="A12567" t="n">
        <v>109425</v>
      </c>
      <c r="B12567" s="31" t="n">
        <v>26</v>
      </c>
      <c r="C12567" s="7" t="n">
        <v>18</v>
      </c>
      <c r="D12567" s="7" t="n">
        <v>17</v>
      </c>
      <c r="E12567" s="7" t="n">
        <v>17357</v>
      </c>
      <c r="F12567" s="7" t="s">
        <v>767</v>
      </c>
      <c r="G12567" s="7" t="n">
        <v>2</v>
      </c>
      <c r="H12567" s="7" t="n">
        <v>0</v>
      </c>
    </row>
    <row r="12568" spans="1:13">
      <c r="A12568" t="s">
        <v>4</v>
      </c>
      <c r="B12568" s="4" t="s">
        <v>5</v>
      </c>
    </row>
    <row r="12569" spans="1:13">
      <c r="A12569" t="n">
        <v>109442</v>
      </c>
      <c r="B12569" s="32" t="n">
        <v>28</v>
      </c>
    </row>
    <row r="12570" spans="1:13">
      <c r="A12570" t="s">
        <v>4</v>
      </c>
      <c r="B12570" s="4" t="s">
        <v>5</v>
      </c>
      <c r="C12570" s="4" t="s">
        <v>9</v>
      </c>
      <c r="D12570" s="4" t="s">
        <v>7</v>
      </c>
      <c r="E12570" s="4" t="s">
        <v>7</v>
      </c>
      <c r="F12570" s="4" t="s">
        <v>12</v>
      </c>
    </row>
    <row r="12571" spans="1:13">
      <c r="A12571" t="n">
        <v>109443</v>
      </c>
      <c r="B12571" s="48" t="n">
        <v>47</v>
      </c>
      <c r="C12571" s="7" t="n">
        <v>18</v>
      </c>
      <c r="D12571" s="7" t="n">
        <v>0</v>
      </c>
      <c r="E12571" s="7" t="n">
        <v>0</v>
      </c>
      <c r="F12571" s="7" t="s">
        <v>624</v>
      </c>
    </row>
    <row r="12572" spans="1:13">
      <c r="A12572" t="s">
        <v>4</v>
      </c>
      <c r="B12572" s="4" t="s">
        <v>5</v>
      </c>
      <c r="C12572" s="4" t="s">
        <v>9</v>
      </c>
      <c r="D12572" s="4" t="s">
        <v>10</v>
      </c>
      <c r="E12572" s="4" t="s">
        <v>10</v>
      </c>
      <c r="F12572" s="4" t="s">
        <v>10</v>
      </c>
      <c r="G12572" s="4" t="s">
        <v>9</v>
      </c>
      <c r="H12572" s="4" t="s">
        <v>9</v>
      </c>
    </row>
    <row r="12573" spans="1:13">
      <c r="A12573" t="n">
        <v>109460</v>
      </c>
      <c r="B12573" s="65" t="n">
        <v>60</v>
      </c>
      <c r="C12573" s="7" t="n">
        <v>18</v>
      </c>
      <c r="D12573" s="7" t="n">
        <v>0</v>
      </c>
      <c r="E12573" s="7" t="n">
        <v>-30</v>
      </c>
      <c r="F12573" s="7" t="n">
        <v>0</v>
      </c>
      <c r="G12573" s="7" t="n">
        <v>1000</v>
      </c>
      <c r="H12573" s="7" t="n">
        <v>0</v>
      </c>
    </row>
    <row r="12574" spans="1:13">
      <c r="A12574" t="s">
        <v>4</v>
      </c>
      <c r="B12574" s="4" t="s">
        <v>5</v>
      </c>
      <c r="C12574" s="4" t="s">
        <v>9</v>
      </c>
    </row>
    <row r="12575" spans="1:13">
      <c r="A12575" t="n">
        <v>109479</v>
      </c>
      <c r="B12575" s="26" t="n">
        <v>16</v>
      </c>
      <c r="C12575" s="7" t="n">
        <v>800</v>
      </c>
    </row>
    <row r="12576" spans="1:13">
      <c r="A12576" t="s">
        <v>4</v>
      </c>
      <c r="B12576" s="4" t="s">
        <v>5</v>
      </c>
      <c r="C12576" s="4" t="s">
        <v>7</v>
      </c>
      <c r="D12576" s="4" t="s">
        <v>9</v>
      </c>
      <c r="E12576" s="4" t="s">
        <v>12</v>
      </c>
    </row>
    <row r="12577" spans="1:8">
      <c r="A12577" t="n">
        <v>109482</v>
      </c>
      <c r="B12577" s="30" t="n">
        <v>51</v>
      </c>
      <c r="C12577" s="7" t="n">
        <v>4</v>
      </c>
      <c r="D12577" s="7" t="n">
        <v>18</v>
      </c>
      <c r="E12577" s="7" t="s">
        <v>325</v>
      </c>
    </row>
    <row r="12578" spans="1:8">
      <c r="A12578" t="s">
        <v>4</v>
      </c>
      <c r="B12578" s="4" t="s">
        <v>5</v>
      </c>
      <c r="C12578" s="4" t="s">
        <v>9</v>
      </c>
    </row>
    <row r="12579" spans="1:8">
      <c r="A12579" t="n">
        <v>109496</v>
      </c>
      <c r="B12579" s="26" t="n">
        <v>16</v>
      </c>
      <c r="C12579" s="7" t="n">
        <v>0</v>
      </c>
    </row>
    <row r="12580" spans="1:8">
      <c r="A12580" t="s">
        <v>4</v>
      </c>
      <c r="B12580" s="4" t="s">
        <v>5</v>
      </c>
      <c r="C12580" s="4" t="s">
        <v>9</v>
      </c>
      <c r="D12580" s="4" t="s">
        <v>7</v>
      </c>
      <c r="E12580" s="4" t="s">
        <v>11</v>
      </c>
      <c r="F12580" s="4" t="s">
        <v>52</v>
      </c>
      <c r="G12580" s="4" t="s">
        <v>7</v>
      </c>
      <c r="H12580" s="4" t="s">
        <v>7</v>
      </c>
    </row>
    <row r="12581" spans="1:8">
      <c r="A12581" t="n">
        <v>109499</v>
      </c>
      <c r="B12581" s="31" t="n">
        <v>26</v>
      </c>
      <c r="C12581" s="7" t="n">
        <v>18</v>
      </c>
      <c r="D12581" s="7" t="n">
        <v>17</v>
      </c>
      <c r="E12581" s="7" t="n">
        <v>17358</v>
      </c>
      <c r="F12581" s="7" t="s">
        <v>1158</v>
      </c>
      <c r="G12581" s="7" t="n">
        <v>2</v>
      </c>
      <c r="H12581" s="7" t="n">
        <v>0</v>
      </c>
    </row>
    <row r="12582" spans="1:8">
      <c r="A12582" t="s">
        <v>4</v>
      </c>
      <c r="B12582" s="4" t="s">
        <v>5</v>
      </c>
    </row>
    <row r="12583" spans="1:8">
      <c r="A12583" t="n">
        <v>109531</v>
      </c>
      <c r="B12583" s="32" t="n">
        <v>28</v>
      </c>
    </row>
    <row r="12584" spans="1:8">
      <c r="A12584" t="s">
        <v>4</v>
      </c>
      <c r="B12584" s="4" t="s">
        <v>5</v>
      </c>
      <c r="C12584" s="4" t="s">
        <v>7</v>
      </c>
      <c r="D12584" s="4" t="s">
        <v>9</v>
      </c>
      <c r="E12584" s="4" t="s">
        <v>10</v>
      </c>
    </row>
    <row r="12585" spans="1:8">
      <c r="A12585" t="n">
        <v>109532</v>
      </c>
      <c r="B12585" s="25" t="n">
        <v>58</v>
      </c>
      <c r="C12585" s="7" t="n">
        <v>101</v>
      </c>
      <c r="D12585" s="7" t="n">
        <v>500</v>
      </c>
      <c r="E12585" s="7" t="n">
        <v>1</v>
      </c>
    </row>
    <row r="12586" spans="1:8">
      <c r="A12586" t="s">
        <v>4</v>
      </c>
      <c r="B12586" s="4" t="s">
        <v>5</v>
      </c>
      <c r="C12586" s="4" t="s">
        <v>7</v>
      </c>
      <c r="D12586" s="4" t="s">
        <v>9</v>
      </c>
    </row>
    <row r="12587" spans="1:8">
      <c r="A12587" t="n">
        <v>109540</v>
      </c>
      <c r="B12587" s="25" t="n">
        <v>58</v>
      </c>
      <c r="C12587" s="7" t="n">
        <v>254</v>
      </c>
      <c r="D12587" s="7" t="n">
        <v>0</v>
      </c>
    </row>
    <row r="12588" spans="1:8">
      <c r="A12588" t="s">
        <v>4</v>
      </c>
      <c r="B12588" s="4" t="s">
        <v>5</v>
      </c>
      <c r="C12588" s="4" t="s">
        <v>7</v>
      </c>
      <c r="D12588" s="4" t="s">
        <v>7</v>
      </c>
      <c r="E12588" s="4" t="s">
        <v>10</v>
      </c>
      <c r="F12588" s="4" t="s">
        <v>10</v>
      </c>
      <c r="G12588" s="4" t="s">
        <v>10</v>
      </c>
      <c r="H12588" s="4" t="s">
        <v>9</v>
      </c>
    </row>
    <row r="12589" spans="1:8">
      <c r="A12589" t="n">
        <v>109544</v>
      </c>
      <c r="B12589" s="55" t="n">
        <v>45</v>
      </c>
      <c r="C12589" s="7" t="n">
        <v>2</v>
      </c>
      <c r="D12589" s="7" t="n">
        <v>3</v>
      </c>
      <c r="E12589" s="7" t="n">
        <v>6.59999990463257</v>
      </c>
      <c r="F12589" s="7" t="n">
        <v>5.30999994277954</v>
      </c>
      <c r="G12589" s="7" t="n">
        <v>-61.3400001525879</v>
      </c>
      <c r="H12589" s="7" t="n">
        <v>0</v>
      </c>
    </row>
    <row r="12590" spans="1:8">
      <c r="A12590" t="s">
        <v>4</v>
      </c>
      <c r="B12590" s="4" t="s">
        <v>5</v>
      </c>
      <c r="C12590" s="4" t="s">
        <v>7</v>
      </c>
      <c r="D12590" s="4" t="s">
        <v>7</v>
      </c>
      <c r="E12590" s="4" t="s">
        <v>10</v>
      </c>
      <c r="F12590" s="4" t="s">
        <v>10</v>
      </c>
      <c r="G12590" s="4" t="s">
        <v>10</v>
      </c>
      <c r="H12590" s="4" t="s">
        <v>9</v>
      </c>
      <c r="I12590" s="4" t="s">
        <v>7</v>
      </c>
    </row>
    <row r="12591" spans="1:8">
      <c r="A12591" t="n">
        <v>109561</v>
      </c>
      <c r="B12591" s="55" t="n">
        <v>45</v>
      </c>
      <c r="C12591" s="7" t="n">
        <v>4</v>
      </c>
      <c r="D12591" s="7" t="n">
        <v>3</v>
      </c>
      <c r="E12591" s="7" t="n">
        <v>347.170013427734</v>
      </c>
      <c r="F12591" s="7" t="n">
        <v>335.279998779297</v>
      </c>
      <c r="G12591" s="7" t="n">
        <v>0</v>
      </c>
      <c r="H12591" s="7" t="n">
        <v>0</v>
      </c>
      <c r="I12591" s="7" t="n">
        <v>0</v>
      </c>
    </row>
    <row r="12592" spans="1:8">
      <c r="A12592" t="s">
        <v>4</v>
      </c>
      <c r="B12592" s="4" t="s">
        <v>5</v>
      </c>
      <c r="C12592" s="4" t="s">
        <v>7</v>
      </c>
      <c r="D12592" s="4" t="s">
        <v>7</v>
      </c>
      <c r="E12592" s="4" t="s">
        <v>10</v>
      </c>
      <c r="F12592" s="4" t="s">
        <v>9</v>
      </c>
    </row>
    <row r="12593" spans="1:9">
      <c r="A12593" t="n">
        <v>109579</v>
      </c>
      <c r="B12593" s="55" t="n">
        <v>45</v>
      </c>
      <c r="C12593" s="7" t="n">
        <v>5</v>
      </c>
      <c r="D12593" s="7" t="n">
        <v>3</v>
      </c>
      <c r="E12593" s="7" t="n">
        <v>1.29999995231628</v>
      </c>
      <c r="F12593" s="7" t="n">
        <v>0</v>
      </c>
    </row>
    <row r="12594" spans="1:9">
      <c r="A12594" t="s">
        <v>4</v>
      </c>
      <c r="B12594" s="4" t="s">
        <v>5</v>
      </c>
      <c r="C12594" s="4" t="s">
        <v>7</v>
      </c>
      <c r="D12594" s="4" t="s">
        <v>7</v>
      </c>
      <c r="E12594" s="4" t="s">
        <v>10</v>
      </c>
      <c r="F12594" s="4" t="s">
        <v>9</v>
      </c>
    </row>
    <row r="12595" spans="1:9">
      <c r="A12595" t="n">
        <v>109588</v>
      </c>
      <c r="B12595" s="55" t="n">
        <v>45</v>
      </c>
      <c r="C12595" s="7" t="n">
        <v>5</v>
      </c>
      <c r="D12595" s="7" t="n">
        <v>3</v>
      </c>
      <c r="E12595" s="7" t="n">
        <v>1.10000002384186</v>
      </c>
      <c r="F12595" s="7" t="n">
        <v>4000</v>
      </c>
    </row>
    <row r="12596" spans="1:9">
      <c r="A12596" t="s">
        <v>4</v>
      </c>
      <c r="B12596" s="4" t="s">
        <v>5</v>
      </c>
      <c r="C12596" s="4" t="s">
        <v>7</v>
      </c>
      <c r="D12596" s="4" t="s">
        <v>7</v>
      </c>
      <c r="E12596" s="4" t="s">
        <v>10</v>
      </c>
      <c r="F12596" s="4" t="s">
        <v>9</v>
      </c>
    </row>
    <row r="12597" spans="1:9">
      <c r="A12597" t="n">
        <v>109597</v>
      </c>
      <c r="B12597" s="55" t="n">
        <v>45</v>
      </c>
      <c r="C12597" s="7" t="n">
        <v>11</v>
      </c>
      <c r="D12597" s="7" t="n">
        <v>3</v>
      </c>
      <c r="E12597" s="7" t="n">
        <v>40</v>
      </c>
      <c r="F12597" s="7" t="n">
        <v>0</v>
      </c>
    </row>
    <row r="12598" spans="1:9">
      <c r="A12598" t="s">
        <v>4</v>
      </c>
      <c r="B12598" s="4" t="s">
        <v>5</v>
      </c>
      <c r="C12598" s="4" t="s">
        <v>9</v>
      </c>
      <c r="D12598" s="4" t="s">
        <v>10</v>
      </c>
      <c r="E12598" s="4" t="s">
        <v>10</v>
      </c>
      <c r="F12598" s="4" t="s">
        <v>10</v>
      </c>
      <c r="G12598" s="4" t="s">
        <v>9</v>
      </c>
      <c r="H12598" s="4" t="s">
        <v>9</v>
      </c>
    </row>
    <row r="12599" spans="1:9">
      <c r="A12599" t="n">
        <v>109606</v>
      </c>
      <c r="B12599" s="65" t="n">
        <v>60</v>
      </c>
      <c r="C12599" s="7" t="n">
        <v>18</v>
      </c>
      <c r="D12599" s="7" t="n">
        <v>0</v>
      </c>
      <c r="E12599" s="7" t="n">
        <v>0</v>
      </c>
      <c r="F12599" s="7" t="n">
        <v>0</v>
      </c>
      <c r="G12599" s="7" t="n">
        <v>0</v>
      </c>
      <c r="H12599" s="7" t="n">
        <v>0</v>
      </c>
    </row>
    <row r="12600" spans="1:9">
      <c r="A12600" t="s">
        <v>4</v>
      </c>
      <c r="B12600" s="4" t="s">
        <v>5</v>
      </c>
      <c r="C12600" s="4" t="s">
        <v>7</v>
      </c>
      <c r="D12600" s="4" t="s">
        <v>9</v>
      </c>
    </row>
    <row r="12601" spans="1:9">
      <c r="A12601" t="n">
        <v>109625</v>
      </c>
      <c r="B12601" s="25" t="n">
        <v>58</v>
      </c>
      <c r="C12601" s="7" t="n">
        <v>255</v>
      </c>
      <c r="D12601" s="7" t="n">
        <v>0</v>
      </c>
    </row>
    <row r="12602" spans="1:9">
      <c r="A12602" t="s">
        <v>4</v>
      </c>
      <c r="B12602" s="4" t="s">
        <v>5</v>
      </c>
      <c r="C12602" s="4" t="s">
        <v>7</v>
      </c>
      <c r="D12602" s="4" t="s">
        <v>9</v>
      </c>
      <c r="E12602" s="4" t="s">
        <v>12</v>
      </c>
    </row>
    <row r="12603" spans="1:9">
      <c r="A12603" t="n">
        <v>109629</v>
      </c>
      <c r="B12603" s="30" t="n">
        <v>51</v>
      </c>
      <c r="C12603" s="7" t="n">
        <v>4</v>
      </c>
      <c r="D12603" s="7" t="n">
        <v>18</v>
      </c>
      <c r="E12603" s="7" t="s">
        <v>879</v>
      </c>
    </row>
    <row r="12604" spans="1:9">
      <c r="A12604" t="s">
        <v>4</v>
      </c>
      <c r="B12604" s="4" t="s">
        <v>5</v>
      </c>
      <c r="C12604" s="4" t="s">
        <v>9</v>
      </c>
    </row>
    <row r="12605" spans="1:9">
      <c r="A12605" t="n">
        <v>109643</v>
      </c>
      <c r="B12605" s="26" t="n">
        <v>16</v>
      </c>
      <c r="C12605" s="7" t="n">
        <v>0</v>
      </c>
    </row>
    <row r="12606" spans="1:9">
      <c r="A12606" t="s">
        <v>4</v>
      </c>
      <c r="B12606" s="4" t="s">
        <v>5</v>
      </c>
      <c r="C12606" s="4" t="s">
        <v>9</v>
      </c>
      <c r="D12606" s="4" t="s">
        <v>7</v>
      </c>
      <c r="E12606" s="4" t="s">
        <v>11</v>
      </c>
      <c r="F12606" s="4" t="s">
        <v>52</v>
      </c>
      <c r="G12606" s="4" t="s">
        <v>7</v>
      </c>
      <c r="H12606" s="4" t="s">
        <v>7</v>
      </c>
    </row>
    <row r="12607" spans="1:9">
      <c r="A12607" t="n">
        <v>109646</v>
      </c>
      <c r="B12607" s="31" t="n">
        <v>26</v>
      </c>
      <c r="C12607" s="7" t="n">
        <v>18</v>
      </c>
      <c r="D12607" s="7" t="n">
        <v>17</v>
      </c>
      <c r="E12607" s="7" t="n">
        <v>17359</v>
      </c>
      <c r="F12607" s="7" t="s">
        <v>1159</v>
      </c>
      <c r="G12607" s="7" t="n">
        <v>2</v>
      </c>
      <c r="H12607" s="7" t="n">
        <v>0</v>
      </c>
    </row>
    <row r="12608" spans="1:9">
      <c r="A12608" t="s">
        <v>4</v>
      </c>
      <c r="B12608" s="4" t="s">
        <v>5</v>
      </c>
      <c r="C12608" s="4" t="s">
        <v>9</v>
      </c>
    </row>
    <row r="12609" spans="1:8">
      <c r="A12609" t="n">
        <v>109689</v>
      </c>
      <c r="B12609" s="26" t="n">
        <v>16</v>
      </c>
      <c r="C12609" s="7" t="n">
        <v>1500</v>
      </c>
    </row>
    <row r="12610" spans="1:8">
      <c r="A12610" t="s">
        <v>4</v>
      </c>
      <c r="B12610" s="4" t="s">
        <v>5</v>
      </c>
      <c r="C12610" s="4" t="s">
        <v>7</v>
      </c>
      <c r="D12610" s="4" t="s">
        <v>9</v>
      </c>
      <c r="E12610" s="4" t="s">
        <v>12</v>
      </c>
      <c r="F12610" s="4" t="s">
        <v>12</v>
      </c>
      <c r="G12610" s="4" t="s">
        <v>12</v>
      </c>
      <c r="H12610" s="4" t="s">
        <v>12</v>
      </c>
    </row>
    <row r="12611" spans="1:8">
      <c r="A12611" t="n">
        <v>109692</v>
      </c>
      <c r="B12611" s="30" t="n">
        <v>51</v>
      </c>
      <c r="C12611" s="7" t="n">
        <v>3</v>
      </c>
      <c r="D12611" s="7" t="n">
        <v>18</v>
      </c>
      <c r="E12611" s="7" t="s">
        <v>1160</v>
      </c>
      <c r="F12611" s="7" t="s">
        <v>13</v>
      </c>
      <c r="G12611" s="7" t="s">
        <v>245</v>
      </c>
      <c r="H12611" s="7" t="s">
        <v>246</v>
      </c>
    </row>
    <row r="12612" spans="1:8">
      <c r="A12612" t="s">
        <v>4</v>
      </c>
      <c r="B12612" s="4" t="s">
        <v>5</v>
      </c>
      <c r="C12612" s="4" t="s">
        <v>9</v>
      </c>
      <c r="D12612" s="4" t="s">
        <v>7</v>
      </c>
      <c r="E12612" s="4" t="s">
        <v>7</v>
      </c>
      <c r="F12612" s="4" t="s">
        <v>12</v>
      </c>
    </row>
    <row r="12613" spans="1:8">
      <c r="A12613" t="n">
        <v>109704</v>
      </c>
      <c r="B12613" s="48" t="n">
        <v>47</v>
      </c>
      <c r="C12613" s="7" t="n">
        <v>18</v>
      </c>
      <c r="D12613" s="7" t="n">
        <v>0</v>
      </c>
      <c r="E12613" s="7" t="n">
        <v>0</v>
      </c>
      <c r="F12613" s="7" t="s">
        <v>607</v>
      </c>
    </row>
    <row r="12614" spans="1:8">
      <c r="A12614" t="s">
        <v>4</v>
      </c>
      <c r="B12614" s="4" t="s">
        <v>5</v>
      </c>
      <c r="C12614" s="4" t="s">
        <v>9</v>
      </c>
    </row>
    <row r="12615" spans="1:8">
      <c r="A12615" t="n">
        <v>109723</v>
      </c>
      <c r="B12615" s="26" t="n">
        <v>16</v>
      </c>
      <c r="C12615" s="7" t="n">
        <v>1000</v>
      </c>
    </row>
    <row r="12616" spans="1:8">
      <c r="A12616" t="s">
        <v>4</v>
      </c>
      <c r="B12616" s="4" t="s">
        <v>5</v>
      </c>
      <c r="C12616" s="4" t="s">
        <v>7</v>
      </c>
      <c r="D12616" s="4" t="s">
        <v>9</v>
      </c>
      <c r="E12616" s="4" t="s">
        <v>9</v>
      </c>
      <c r="F12616" s="4" t="s">
        <v>11</v>
      </c>
    </row>
    <row r="12617" spans="1:8">
      <c r="A12617" t="n">
        <v>109726</v>
      </c>
      <c r="B12617" s="77" t="n">
        <v>84</v>
      </c>
      <c r="C12617" s="7" t="n">
        <v>0</v>
      </c>
      <c r="D12617" s="7" t="n">
        <v>0</v>
      </c>
      <c r="E12617" s="7" t="n">
        <v>0</v>
      </c>
      <c r="F12617" s="7" t="n">
        <v>1050253722</v>
      </c>
    </row>
    <row r="12618" spans="1:8">
      <c r="A12618" t="s">
        <v>4</v>
      </c>
      <c r="B12618" s="4" t="s">
        <v>5</v>
      </c>
      <c r="C12618" s="4" t="s">
        <v>7</v>
      </c>
      <c r="D12618" s="4" t="s">
        <v>10</v>
      </c>
      <c r="E12618" s="4" t="s">
        <v>10</v>
      </c>
      <c r="F12618" s="4" t="s">
        <v>10</v>
      </c>
    </row>
    <row r="12619" spans="1:8">
      <c r="A12619" t="n">
        <v>109736</v>
      </c>
      <c r="B12619" s="55" t="n">
        <v>45</v>
      </c>
      <c r="C12619" s="7" t="n">
        <v>9</v>
      </c>
      <c r="D12619" s="7" t="n">
        <v>0.0500000007450581</v>
      </c>
      <c r="E12619" s="7" t="n">
        <v>0.0500000007450581</v>
      </c>
      <c r="F12619" s="7" t="n">
        <v>0.300000011920929</v>
      </c>
    </row>
    <row r="12620" spans="1:8">
      <c r="A12620" t="s">
        <v>4</v>
      </c>
      <c r="B12620" s="4" t="s">
        <v>5</v>
      </c>
      <c r="C12620" s="4" t="s">
        <v>7</v>
      </c>
      <c r="D12620" s="4" t="s">
        <v>9</v>
      </c>
      <c r="E12620" s="4" t="s">
        <v>12</v>
      </c>
      <c r="F12620" s="4" t="s">
        <v>12</v>
      </c>
      <c r="G12620" s="4" t="s">
        <v>12</v>
      </c>
      <c r="H12620" s="4" t="s">
        <v>12</v>
      </c>
    </row>
    <row r="12621" spans="1:8">
      <c r="A12621" t="n">
        <v>109750</v>
      </c>
      <c r="B12621" s="30" t="n">
        <v>51</v>
      </c>
      <c r="C12621" s="7" t="n">
        <v>3</v>
      </c>
      <c r="D12621" s="7" t="n">
        <v>18</v>
      </c>
      <c r="E12621" s="7" t="s">
        <v>250</v>
      </c>
      <c r="F12621" s="7" t="s">
        <v>13</v>
      </c>
      <c r="G12621" s="7" t="s">
        <v>245</v>
      </c>
      <c r="H12621" s="7" t="s">
        <v>246</v>
      </c>
    </row>
    <row r="12622" spans="1:8">
      <c r="A12622" t="s">
        <v>4</v>
      </c>
      <c r="B12622" s="4" t="s">
        <v>5</v>
      </c>
      <c r="C12622" s="4" t="s">
        <v>7</v>
      </c>
      <c r="D12622" s="4" t="s">
        <v>9</v>
      </c>
    </row>
    <row r="12623" spans="1:8">
      <c r="A12623" t="n">
        <v>109762</v>
      </c>
      <c r="B12623" s="55" t="n">
        <v>45</v>
      </c>
      <c r="C12623" s="7" t="n">
        <v>7</v>
      </c>
      <c r="D12623" s="7" t="n">
        <v>255</v>
      </c>
    </row>
    <row r="12624" spans="1:8">
      <c r="A12624" t="s">
        <v>4</v>
      </c>
      <c r="B12624" s="4" t="s">
        <v>5</v>
      </c>
      <c r="C12624" s="4" t="s">
        <v>7</v>
      </c>
      <c r="D12624" s="4" t="s">
        <v>9</v>
      </c>
      <c r="E12624" s="4" t="s">
        <v>9</v>
      </c>
      <c r="F12624" s="4" t="s">
        <v>11</v>
      </c>
    </row>
    <row r="12625" spans="1:8">
      <c r="A12625" t="n">
        <v>109766</v>
      </c>
      <c r="B12625" s="77" t="n">
        <v>84</v>
      </c>
      <c r="C12625" s="7" t="n">
        <v>1</v>
      </c>
      <c r="D12625" s="7" t="n">
        <v>0</v>
      </c>
      <c r="E12625" s="7" t="n">
        <v>0</v>
      </c>
      <c r="F12625" s="7" t="n">
        <v>0</v>
      </c>
    </row>
    <row r="12626" spans="1:8">
      <c r="A12626" t="s">
        <v>4</v>
      </c>
      <c r="B12626" s="4" t="s">
        <v>5</v>
      </c>
    </row>
    <row r="12627" spans="1:8">
      <c r="A12627" t="n">
        <v>109776</v>
      </c>
      <c r="B12627" s="32" t="n">
        <v>28</v>
      </c>
    </row>
    <row r="12628" spans="1:8">
      <c r="A12628" t="s">
        <v>4</v>
      </c>
      <c r="B12628" s="4" t="s">
        <v>5</v>
      </c>
      <c r="C12628" s="4" t="s">
        <v>7</v>
      </c>
      <c r="D12628" s="4" t="s">
        <v>9</v>
      </c>
      <c r="E12628" s="4" t="s">
        <v>10</v>
      </c>
    </row>
    <row r="12629" spans="1:8">
      <c r="A12629" t="n">
        <v>109777</v>
      </c>
      <c r="B12629" s="25" t="n">
        <v>58</v>
      </c>
      <c r="C12629" s="7" t="n">
        <v>101</v>
      </c>
      <c r="D12629" s="7" t="n">
        <v>500</v>
      </c>
      <c r="E12629" s="7" t="n">
        <v>1</v>
      </c>
    </row>
    <row r="12630" spans="1:8">
      <c r="A12630" t="s">
        <v>4</v>
      </c>
      <c r="B12630" s="4" t="s">
        <v>5</v>
      </c>
      <c r="C12630" s="4" t="s">
        <v>7</v>
      </c>
      <c r="D12630" s="4" t="s">
        <v>9</v>
      </c>
    </row>
    <row r="12631" spans="1:8">
      <c r="A12631" t="n">
        <v>109785</v>
      </c>
      <c r="B12631" s="25" t="n">
        <v>58</v>
      </c>
      <c r="C12631" s="7" t="n">
        <v>254</v>
      </c>
      <c r="D12631" s="7" t="n">
        <v>0</v>
      </c>
    </row>
    <row r="12632" spans="1:8">
      <c r="A12632" t="s">
        <v>4</v>
      </c>
      <c r="B12632" s="4" t="s">
        <v>5</v>
      </c>
      <c r="C12632" s="4" t="s">
        <v>7</v>
      </c>
      <c r="D12632" s="4" t="s">
        <v>7</v>
      </c>
      <c r="E12632" s="4" t="s">
        <v>10</v>
      </c>
      <c r="F12632" s="4" t="s">
        <v>10</v>
      </c>
      <c r="G12632" s="4" t="s">
        <v>10</v>
      </c>
      <c r="H12632" s="4" t="s">
        <v>9</v>
      </c>
    </row>
    <row r="12633" spans="1:8">
      <c r="A12633" t="n">
        <v>109789</v>
      </c>
      <c r="B12633" s="55" t="n">
        <v>45</v>
      </c>
      <c r="C12633" s="7" t="n">
        <v>2</v>
      </c>
      <c r="D12633" s="7" t="n">
        <v>3</v>
      </c>
      <c r="E12633" s="7" t="n">
        <v>2.73000001907349</v>
      </c>
      <c r="F12633" s="7" t="n">
        <v>5</v>
      </c>
      <c r="G12633" s="7" t="n">
        <v>-57.8199996948242</v>
      </c>
      <c r="H12633" s="7" t="n">
        <v>0</v>
      </c>
    </row>
    <row r="12634" spans="1:8">
      <c r="A12634" t="s">
        <v>4</v>
      </c>
      <c r="B12634" s="4" t="s">
        <v>5</v>
      </c>
      <c r="C12634" s="4" t="s">
        <v>7</v>
      </c>
      <c r="D12634" s="4" t="s">
        <v>7</v>
      </c>
      <c r="E12634" s="4" t="s">
        <v>10</v>
      </c>
      <c r="F12634" s="4" t="s">
        <v>10</v>
      </c>
      <c r="G12634" s="4" t="s">
        <v>10</v>
      </c>
      <c r="H12634" s="4" t="s">
        <v>9</v>
      </c>
      <c r="I12634" s="4" t="s">
        <v>7</v>
      </c>
    </row>
    <row r="12635" spans="1:8">
      <c r="A12635" t="n">
        <v>109806</v>
      </c>
      <c r="B12635" s="55" t="n">
        <v>45</v>
      </c>
      <c r="C12635" s="7" t="n">
        <v>4</v>
      </c>
      <c r="D12635" s="7" t="n">
        <v>3</v>
      </c>
      <c r="E12635" s="7" t="n">
        <v>17.5400009155273</v>
      </c>
      <c r="F12635" s="7" t="n">
        <v>345.820007324219</v>
      </c>
      <c r="G12635" s="7" t="n">
        <v>0</v>
      </c>
      <c r="H12635" s="7" t="n">
        <v>0</v>
      </c>
      <c r="I12635" s="7" t="n">
        <v>1</v>
      </c>
    </row>
    <row r="12636" spans="1:8">
      <c r="A12636" t="s">
        <v>4</v>
      </c>
      <c r="B12636" s="4" t="s">
        <v>5</v>
      </c>
      <c r="C12636" s="4" t="s">
        <v>7</v>
      </c>
      <c r="D12636" s="4" t="s">
        <v>7</v>
      </c>
      <c r="E12636" s="4" t="s">
        <v>10</v>
      </c>
      <c r="F12636" s="4" t="s">
        <v>9</v>
      </c>
    </row>
    <row r="12637" spans="1:8">
      <c r="A12637" t="n">
        <v>109824</v>
      </c>
      <c r="B12637" s="55" t="n">
        <v>45</v>
      </c>
      <c r="C12637" s="7" t="n">
        <v>5</v>
      </c>
      <c r="D12637" s="7" t="n">
        <v>3</v>
      </c>
      <c r="E12637" s="7" t="n">
        <v>4</v>
      </c>
      <c r="F12637" s="7" t="n">
        <v>0</v>
      </c>
    </row>
    <row r="12638" spans="1:8">
      <c r="A12638" t="s">
        <v>4</v>
      </c>
      <c r="B12638" s="4" t="s">
        <v>5</v>
      </c>
      <c r="C12638" s="4" t="s">
        <v>7</v>
      </c>
      <c r="D12638" s="4" t="s">
        <v>7</v>
      </c>
      <c r="E12638" s="4" t="s">
        <v>10</v>
      </c>
      <c r="F12638" s="4" t="s">
        <v>9</v>
      </c>
    </row>
    <row r="12639" spans="1:8">
      <c r="A12639" t="n">
        <v>109833</v>
      </c>
      <c r="B12639" s="55" t="n">
        <v>45</v>
      </c>
      <c r="C12639" s="7" t="n">
        <v>11</v>
      </c>
      <c r="D12639" s="7" t="n">
        <v>3</v>
      </c>
      <c r="E12639" s="7" t="n">
        <v>40</v>
      </c>
      <c r="F12639" s="7" t="n">
        <v>0</v>
      </c>
    </row>
    <row r="12640" spans="1:8">
      <c r="A12640" t="s">
        <v>4</v>
      </c>
      <c r="B12640" s="4" t="s">
        <v>5</v>
      </c>
      <c r="C12640" s="4" t="s">
        <v>7</v>
      </c>
      <c r="D12640" s="4" t="s">
        <v>7</v>
      </c>
      <c r="E12640" s="4" t="s">
        <v>10</v>
      </c>
      <c r="F12640" s="4" t="s">
        <v>10</v>
      </c>
      <c r="G12640" s="4" t="s">
        <v>10</v>
      </c>
      <c r="H12640" s="4" t="s">
        <v>9</v>
      </c>
    </row>
    <row r="12641" spans="1:9">
      <c r="A12641" t="n">
        <v>109842</v>
      </c>
      <c r="B12641" s="55" t="n">
        <v>45</v>
      </c>
      <c r="C12641" s="7" t="n">
        <v>2</v>
      </c>
      <c r="D12641" s="7" t="n">
        <v>3</v>
      </c>
      <c r="E12641" s="7" t="n">
        <v>2.30999994277954</v>
      </c>
      <c r="F12641" s="7" t="n">
        <v>5</v>
      </c>
      <c r="G12641" s="7" t="n">
        <v>-57.4500007629395</v>
      </c>
      <c r="H12641" s="7" t="n">
        <v>2000</v>
      </c>
    </row>
    <row r="12642" spans="1:9">
      <c r="A12642" t="s">
        <v>4</v>
      </c>
      <c r="B12642" s="4" t="s">
        <v>5</v>
      </c>
      <c r="C12642" s="4" t="s">
        <v>9</v>
      </c>
      <c r="D12642" s="4" t="s">
        <v>9</v>
      </c>
      <c r="E12642" s="4" t="s">
        <v>10</v>
      </c>
      <c r="F12642" s="4" t="s">
        <v>7</v>
      </c>
    </row>
    <row r="12643" spans="1:9">
      <c r="A12643" t="n">
        <v>109859</v>
      </c>
      <c r="B12643" s="70" t="n">
        <v>53</v>
      </c>
      <c r="C12643" s="7" t="n">
        <v>18</v>
      </c>
      <c r="D12643" s="7" t="n">
        <v>0</v>
      </c>
      <c r="E12643" s="7" t="n">
        <v>10</v>
      </c>
      <c r="F12643" s="7" t="n">
        <v>0</v>
      </c>
    </row>
    <row r="12644" spans="1:9">
      <c r="A12644" t="s">
        <v>4</v>
      </c>
      <c r="B12644" s="4" t="s">
        <v>5</v>
      </c>
      <c r="C12644" s="4" t="s">
        <v>9</v>
      </c>
      <c r="D12644" s="4" t="s">
        <v>9</v>
      </c>
      <c r="E12644" s="4" t="s">
        <v>10</v>
      </c>
      <c r="F12644" s="4" t="s">
        <v>10</v>
      </c>
      <c r="G12644" s="4" t="s">
        <v>10</v>
      </c>
      <c r="H12644" s="4" t="s">
        <v>10</v>
      </c>
      <c r="I12644" s="4" t="s">
        <v>7</v>
      </c>
      <c r="J12644" s="4" t="s">
        <v>9</v>
      </c>
    </row>
    <row r="12645" spans="1:9">
      <c r="A12645" t="n">
        <v>109869</v>
      </c>
      <c r="B12645" s="66" t="n">
        <v>55</v>
      </c>
      <c r="C12645" s="7" t="n">
        <v>18</v>
      </c>
      <c r="D12645" s="7" t="n">
        <v>65533</v>
      </c>
      <c r="E12645" s="7" t="n">
        <v>2.8199999332428</v>
      </c>
      <c r="F12645" s="7" t="n">
        <v>4</v>
      </c>
      <c r="G12645" s="7" t="n">
        <v>-58.1199989318848</v>
      </c>
      <c r="H12645" s="7" t="n">
        <v>3.29999995231628</v>
      </c>
      <c r="I12645" s="7" t="n">
        <v>2</v>
      </c>
      <c r="J12645" s="7" t="n">
        <v>0</v>
      </c>
    </row>
    <row r="12646" spans="1:9">
      <c r="A12646" t="s">
        <v>4</v>
      </c>
      <c r="B12646" s="4" t="s">
        <v>5</v>
      </c>
      <c r="C12646" s="4" t="s">
        <v>7</v>
      </c>
      <c r="D12646" s="4" t="s">
        <v>9</v>
      </c>
    </row>
    <row r="12647" spans="1:9">
      <c r="A12647" t="n">
        <v>109893</v>
      </c>
      <c r="B12647" s="25" t="n">
        <v>58</v>
      </c>
      <c r="C12647" s="7" t="n">
        <v>255</v>
      </c>
      <c r="D12647" s="7" t="n">
        <v>0</v>
      </c>
    </row>
    <row r="12648" spans="1:9">
      <c r="A12648" t="s">
        <v>4</v>
      </c>
      <c r="B12648" s="4" t="s">
        <v>5</v>
      </c>
      <c r="C12648" s="4" t="s">
        <v>9</v>
      </c>
      <c r="D12648" s="4" t="s">
        <v>7</v>
      </c>
    </row>
    <row r="12649" spans="1:9">
      <c r="A12649" t="n">
        <v>109897</v>
      </c>
      <c r="B12649" s="67" t="n">
        <v>56</v>
      </c>
      <c r="C12649" s="7" t="n">
        <v>18</v>
      </c>
      <c r="D12649" s="7" t="n">
        <v>0</v>
      </c>
    </row>
    <row r="12650" spans="1:9">
      <c r="A12650" t="s">
        <v>4</v>
      </c>
      <c r="B12650" s="4" t="s">
        <v>5</v>
      </c>
      <c r="C12650" s="4" t="s">
        <v>7</v>
      </c>
      <c r="D12650" s="4" t="s">
        <v>7</v>
      </c>
      <c r="E12650" s="4" t="s">
        <v>10</v>
      </c>
      <c r="F12650" s="4" t="s">
        <v>10</v>
      </c>
      <c r="G12650" s="4" t="s">
        <v>10</v>
      </c>
      <c r="H12650" s="4" t="s">
        <v>9</v>
      </c>
    </row>
    <row r="12651" spans="1:9">
      <c r="A12651" t="n">
        <v>109901</v>
      </c>
      <c r="B12651" s="55" t="n">
        <v>45</v>
      </c>
      <c r="C12651" s="7" t="n">
        <v>2</v>
      </c>
      <c r="D12651" s="7" t="n">
        <v>3</v>
      </c>
      <c r="E12651" s="7" t="n">
        <v>2.25</v>
      </c>
      <c r="F12651" s="7" t="n">
        <v>5.30999994277954</v>
      </c>
      <c r="G12651" s="7" t="n">
        <v>-57.5400009155273</v>
      </c>
      <c r="H12651" s="7" t="n">
        <v>0</v>
      </c>
    </row>
    <row r="12652" spans="1:9">
      <c r="A12652" t="s">
        <v>4</v>
      </c>
      <c r="B12652" s="4" t="s">
        <v>5</v>
      </c>
      <c r="C12652" s="4" t="s">
        <v>7</v>
      </c>
      <c r="D12652" s="4" t="s">
        <v>7</v>
      </c>
      <c r="E12652" s="4" t="s">
        <v>10</v>
      </c>
      <c r="F12652" s="4" t="s">
        <v>10</v>
      </c>
      <c r="G12652" s="4" t="s">
        <v>10</v>
      </c>
      <c r="H12652" s="4" t="s">
        <v>9</v>
      </c>
      <c r="I12652" s="4" t="s">
        <v>7</v>
      </c>
    </row>
    <row r="12653" spans="1:9">
      <c r="A12653" t="n">
        <v>109918</v>
      </c>
      <c r="B12653" s="55" t="n">
        <v>45</v>
      </c>
      <c r="C12653" s="7" t="n">
        <v>4</v>
      </c>
      <c r="D12653" s="7" t="n">
        <v>3</v>
      </c>
      <c r="E12653" s="7" t="n">
        <v>5.59999990463257</v>
      </c>
      <c r="F12653" s="7" t="n">
        <v>61.4599990844727</v>
      </c>
      <c r="G12653" s="7" t="n">
        <v>353</v>
      </c>
      <c r="H12653" s="7" t="n">
        <v>0</v>
      </c>
      <c r="I12653" s="7" t="n">
        <v>0</v>
      </c>
    </row>
    <row r="12654" spans="1:9">
      <c r="A12654" t="s">
        <v>4</v>
      </c>
      <c r="B12654" s="4" t="s">
        <v>5</v>
      </c>
      <c r="C12654" s="4" t="s">
        <v>7</v>
      </c>
      <c r="D12654" s="4" t="s">
        <v>7</v>
      </c>
      <c r="E12654" s="4" t="s">
        <v>10</v>
      </c>
      <c r="F12654" s="4" t="s">
        <v>9</v>
      </c>
    </row>
    <row r="12655" spans="1:9">
      <c r="A12655" t="n">
        <v>109936</v>
      </c>
      <c r="B12655" s="55" t="n">
        <v>45</v>
      </c>
      <c r="C12655" s="7" t="n">
        <v>5</v>
      </c>
      <c r="D12655" s="7" t="n">
        <v>3</v>
      </c>
      <c r="E12655" s="7" t="n">
        <v>1.60000002384186</v>
      </c>
      <c r="F12655" s="7" t="n">
        <v>0</v>
      </c>
    </row>
    <row r="12656" spans="1:9">
      <c r="A12656" t="s">
        <v>4</v>
      </c>
      <c r="B12656" s="4" t="s">
        <v>5</v>
      </c>
      <c r="C12656" s="4" t="s">
        <v>7</v>
      </c>
      <c r="D12656" s="4" t="s">
        <v>7</v>
      </c>
      <c r="E12656" s="4" t="s">
        <v>10</v>
      </c>
      <c r="F12656" s="4" t="s">
        <v>9</v>
      </c>
    </row>
    <row r="12657" spans="1:10">
      <c r="A12657" t="n">
        <v>109945</v>
      </c>
      <c r="B12657" s="55" t="n">
        <v>45</v>
      </c>
      <c r="C12657" s="7" t="n">
        <v>11</v>
      </c>
      <c r="D12657" s="7" t="n">
        <v>3</v>
      </c>
      <c r="E12657" s="7" t="n">
        <v>40</v>
      </c>
      <c r="F12657" s="7" t="n">
        <v>0</v>
      </c>
    </row>
    <row r="12658" spans="1:10">
      <c r="A12658" t="s">
        <v>4</v>
      </c>
      <c r="B12658" s="4" t="s">
        <v>5</v>
      </c>
      <c r="C12658" s="4" t="s">
        <v>7</v>
      </c>
      <c r="D12658" s="4" t="s">
        <v>9</v>
      </c>
      <c r="E12658" s="4" t="s">
        <v>10</v>
      </c>
    </row>
    <row r="12659" spans="1:10">
      <c r="A12659" t="n">
        <v>109954</v>
      </c>
      <c r="B12659" s="25" t="n">
        <v>58</v>
      </c>
      <c r="C12659" s="7" t="n">
        <v>101</v>
      </c>
      <c r="D12659" s="7" t="n">
        <v>500</v>
      </c>
      <c r="E12659" s="7" t="n">
        <v>1</v>
      </c>
    </row>
    <row r="12660" spans="1:10">
      <c r="A12660" t="s">
        <v>4</v>
      </c>
      <c r="B12660" s="4" t="s">
        <v>5</v>
      </c>
      <c r="C12660" s="4" t="s">
        <v>7</v>
      </c>
      <c r="D12660" s="4" t="s">
        <v>9</v>
      </c>
    </row>
    <row r="12661" spans="1:10">
      <c r="A12661" t="n">
        <v>109962</v>
      </c>
      <c r="B12661" s="25" t="n">
        <v>58</v>
      </c>
      <c r="C12661" s="7" t="n">
        <v>254</v>
      </c>
      <c r="D12661" s="7" t="n">
        <v>0</v>
      </c>
    </row>
    <row r="12662" spans="1:10">
      <c r="A12662" t="s">
        <v>4</v>
      </c>
      <c r="B12662" s="4" t="s">
        <v>5</v>
      </c>
      <c r="C12662" s="4" t="s">
        <v>7</v>
      </c>
      <c r="D12662" s="4" t="s">
        <v>7</v>
      </c>
      <c r="E12662" s="4" t="s">
        <v>10</v>
      </c>
      <c r="F12662" s="4" t="s">
        <v>10</v>
      </c>
      <c r="G12662" s="4" t="s">
        <v>10</v>
      </c>
      <c r="H12662" s="4" t="s">
        <v>9</v>
      </c>
    </row>
    <row r="12663" spans="1:10">
      <c r="A12663" t="n">
        <v>109966</v>
      </c>
      <c r="B12663" s="55" t="n">
        <v>45</v>
      </c>
      <c r="C12663" s="7" t="n">
        <v>2</v>
      </c>
      <c r="D12663" s="7" t="n">
        <v>3</v>
      </c>
      <c r="E12663" s="7" t="n">
        <v>2.25</v>
      </c>
      <c r="F12663" s="7" t="n">
        <v>5.30999994277954</v>
      </c>
      <c r="G12663" s="7" t="n">
        <v>-57.5400009155273</v>
      </c>
      <c r="H12663" s="7" t="n">
        <v>0</v>
      </c>
    </row>
    <row r="12664" spans="1:10">
      <c r="A12664" t="s">
        <v>4</v>
      </c>
      <c r="B12664" s="4" t="s">
        <v>5</v>
      </c>
      <c r="C12664" s="4" t="s">
        <v>7</v>
      </c>
      <c r="D12664" s="4" t="s">
        <v>7</v>
      </c>
      <c r="E12664" s="4" t="s">
        <v>10</v>
      </c>
      <c r="F12664" s="4" t="s">
        <v>10</v>
      </c>
      <c r="G12664" s="4" t="s">
        <v>10</v>
      </c>
      <c r="H12664" s="4" t="s">
        <v>9</v>
      </c>
      <c r="I12664" s="4" t="s">
        <v>7</v>
      </c>
    </row>
    <row r="12665" spans="1:10">
      <c r="A12665" t="n">
        <v>109983</v>
      </c>
      <c r="B12665" s="55" t="n">
        <v>45</v>
      </c>
      <c r="C12665" s="7" t="n">
        <v>4</v>
      </c>
      <c r="D12665" s="7" t="n">
        <v>3</v>
      </c>
      <c r="E12665" s="7" t="n">
        <v>22.1000003814697</v>
      </c>
      <c r="F12665" s="7" t="n">
        <v>9.18000030517578</v>
      </c>
      <c r="G12665" s="7" t="n">
        <v>355</v>
      </c>
      <c r="H12665" s="7" t="n">
        <v>0</v>
      </c>
      <c r="I12665" s="7" t="n">
        <v>1</v>
      </c>
    </row>
    <row r="12666" spans="1:10">
      <c r="A12666" t="s">
        <v>4</v>
      </c>
      <c r="B12666" s="4" t="s">
        <v>5</v>
      </c>
      <c r="C12666" s="4" t="s">
        <v>7</v>
      </c>
      <c r="D12666" s="4" t="s">
        <v>7</v>
      </c>
      <c r="E12666" s="4" t="s">
        <v>10</v>
      </c>
      <c r="F12666" s="4" t="s">
        <v>9</v>
      </c>
    </row>
    <row r="12667" spans="1:10">
      <c r="A12667" t="n">
        <v>110001</v>
      </c>
      <c r="B12667" s="55" t="n">
        <v>45</v>
      </c>
      <c r="C12667" s="7" t="n">
        <v>5</v>
      </c>
      <c r="D12667" s="7" t="n">
        <v>3</v>
      </c>
      <c r="E12667" s="7" t="n">
        <v>1.60000002384186</v>
      </c>
      <c r="F12667" s="7" t="n">
        <v>0</v>
      </c>
    </row>
    <row r="12668" spans="1:10">
      <c r="A12668" t="s">
        <v>4</v>
      </c>
      <c r="B12668" s="4" t="s">
        <v>5</v>
      </c>
      <c r="C12668" s="4" t="s">
        <v>7</v>
      </c>
      <c r="D12668" s="4" t="s">
        <v>7</v>
      </c>
      <c r="E12668" s="4" t="s">
        <v>10</v>
      </c>
      <c r="F12668" s="4" t="s">
        <v>9</v>
      </c>
    </row>
    <row r="12669" spans="1:10">
      <c r="A12669" t="n">
        <v>110010</v>
      </c>
      <c r="B12669" s="55" t="n">
        <v>45</v>
      </c>
      <c r="C12669" s="7" t="n">
        <v>11</v>
      </c>
      <c r="D12669" s="7" t="n">
        <v>3</v>
      </c>
      <c r="E12669" s="7" t="n">
        <v>40</v>
      </c>
      <c r="F12669" s="7" t="n">
        <v>0</v>
      </c>
    </row>
    <row r="12670" spans="1:10">
      <c r="A12670" t="s">
        <v>4</v>
      </c>
      <c r="B12670" s="4" t="s">
        <v>5</v>
      </c>
      <c r="C12670" s="4" t="s">
        <v>7</v>
      </c>
      <c r="D12670" s="4" t="s">
        <v>7</v>
      </c>
      <c r="E12670" s="4" t="s">
        <v>10</v>
      </c>
      <c r="F12670" s="4" t="s">
        <v>10</v>
      </c>
      <c r="G12670" s="4" t="s">
        <v>10</v>
      </c>
      <c r="H12670" s="4" t="s">
        <v>9</v>
      </c>
      <c r="I12670" s="4" t="s">
        <v>7</v>
      </c>
    </row>
    <row r="12671" spans="1:10">
      <c r="A12671" t="n">
        <v>110019</v>
      </c>
      <c r="B12671" s="55" t="n">
        <v>45</v>
      </c>
      <c r="C12671" s="7" t="n">
        <v>4</v>
      </c>
      <c r="D12671" s="7" t="n">
        <v>3</v>
      </c>
      <c r="E12671" s="7" t="n">
        <v>5.59999990463257</v>
      </c>
      <c r="F12671" s="7" t="n">
        <v>61.4599990844727</v>
      </c>
      <c r="G12671" s="7" t="n">
        <v>355</v>
      </c>
      <c r="H12671" s="7" t="n">
        <v>50000</v>
      </c>
      <c r="I12671" s="7" t="n">
        <v>1</v>
      </c>
    </row>
    <row r="12672" spans="1:10">
      <c r="A12672" t="s">
        <v>4</v>
      </c>
      <c r="B12672" s="4" t="s">
        <v>5</v>
      </c>
      <c r="C12672" s="4" t="s">
        <v>9</v>
      </c>
      <c r="D12672" s="4" t="s">
        <v>10</v>
      </c>
      <c r="E12672" s="4" t="s">
        <v>10</v>
      </c>
      <c r="F12672" s="4" t="s">
        <v>10</v>
      </c>
      <c r="G12672" s="4" t="s">
        <v>10</v>
      </c>
    </row>
    <row r="12673" spans="1:9">
      <c r="A12673" t="n">
        <v>110037</v>
      </c>
      <c r="B12673" s="42" t="n">
        <v>46</v>
      </c>
      <c r="C12673" s="7" t="n">
        <v>0</v>
      </c>
      <c r="D12673" s="7" t="n">
        <v>2.05999994277954</v>
      </c>
      <c r="E12673" s="7" t="n">
        <v>4</v>
      </c>
      <c r="F12673" s="7" t="n">
        <v>-57.4500007629395</v>
      </c>
      <c r="G12673" s="7" t="n">
        <v>130.5</v>
      </c>
    </row>
    <row r="12674" spans="1:9">
      <c r="A12674" t="s">
        <v>4</v>
      </c>
      <c r="B12674" s="4" t="s">
        <v>5</v>
      </c>
      <c r="C12674" s="4" t="s">
        <v>7</v>
      </c>
      <c r="D12674" s="4" t="s">
        <v>9</v>
      </c>
      <c r="E12674" s="4" t="s">
        <v>12</v>
      </c>
      <c r="F12674" s="4" t="s">
        <v>12</v>
      </c>
      <c r="G12674" s="4" t="s">
        <v>12</v>
      </c>
      <c r="H12674" s="4" t="s">
        <v>12</v>
      </c>
    </row>
    <row r="12675" spans="1:9">
      <c r="A12675" t="n">
        <v>110056</v>
      </c>
      <c r="B12675" s="30" t="n">
        <v>51</v>
      </c>
      <c r="C12675" s="7" t="n">
        <v>3</v>
      </c>
      <c r="D12675" s="7" t="n">
        <v>18</v>
      </c>
      <c r="E12675" s="7" t="s">
        <v>343</v>
      </c>
      <c r="F12675" s="7" t="s">
        <v>343</v>
      </c>
      <c r="G12675" s="7" t="s">
        <v>245</v>
      </c>
      <c r="H12675" s="7" t="s">
        <v>246</v>
      </c>
    </row>
    <row r="12676" spans="1:9">
      <c r="A12676" t="s">
        <v>4</v>
      </c>
      <c r="B12676" s="4" t="s">
        <v>5</v>
      </c>
      <c r="C12676" s="4" t="s">
        <v>7</v>
      </c>
      <c r="D12676" s="4" t="s">
        <v>9</v>
      </c>
      <c r="E12676" s="4" t="s">
        <v>10</v>
      </c>
      <c r="F12676" s="4" t="s">
        <v>9</v>
      </c>
      <c r="G12676" s="4" t="s">
        <v>11</v>
      </c>
      <c r="H12676" s="4" t="s">
        <v>11</v>
      </c>
      <c r="I12676" s="4" t="s">
        <v>9</v>
      </c>
      <c r="J12676" s="4" t="s">
        <v>9</v>
      </c>
      <c r="K12676" s="4" t="s">
        <v>11</v>
      </c>
      <c r="L12676" s="4" t="s">
        <v>11</v>
      </c>
      <c r="M12676" s="4" t="s">
        <v>11</v>
      </c>
      <c r="N12676" s="4" t="s">
        <v>11</v>
      </c>
      <c r="O12676" s="4" t="s">
        <v>12</v>
      </c>
    </row>
    <row r="12677" spans="1:9">
      <c r="A12677" t="n">
        <v>110069</v>
      </c>
      <c r="B12677" s="9" t="n">
        <v>50</v>
      </c>
      <c r="C12677" s="7" t="n">
        <v>0</v>
      </c>
      <c r="D12677" s="7" t="n">
        <v>2004</v>
      </c>
      <c r="E12677" s="7" t="n">
        <v>0.600000023841858</v>
      </c>
      <c r="F12677" s="7" t="n">
        <v>200</v>
      </c>
      <c r="G12677" s="7" t="n">
        <v>0</v>
      </c>
      <c r="H12677" s="7" t="n">
        <v>0</v>
      </c>
      <c r="I12677" s="7" t="n">
        <v>0</v>
      </c>
      <c r="J12677" s="7" t="n">
        <v>65533</v>
      </c>
      <c r="K12677" s="7" t="n">
        <v>0</v>
      </c>
      <c r="L12677" s="7" t="n">
        <v>0</v>
      </c>
      <c r="M12677" s="7" t="n">
        <v>0</v>
      </c>
      <c r="N12677" s="7" t="n">
        <v>0</v>
      </c>
      <c r="O12677" s="7" t="s">
        <v>13</v>
      </c>
    </row>
    <row r="12678" spans="1:9">
      <c r="A12678" t="s">
        <v>4</v>
      </c>
      <c r="B12678" s="4" t="s">
        <v>5</v>
      </c>
      <c r="C12678" s="4" t="s">
        <v>9</v>
      </c>
      <c r="D12678" s="4" t="s">
        <v>7</v>
      </c>
      <c r="E12678" s="4" t="s">
        <v>7</v>
      </c>
      <c r="F12678" s="4" t="s">
        <v>12</v>
      </c>
    </row>
    <row r="12679" spans="1:9">
      <c r="A12679" t="n">
        <v>110108</v>
      </c>
      <c r="B12679" s="48" t="n">
        <v>47</v>
      </c>
      <c r="C12679" s="7" t="n">
        <v>18</v>
      </c>
      <c r="D12679" s="7" t="n">
        <v>0</v>
      </c>
      <c r="E12679" s="7" t="n">
        <v>0</v>
      </c>
      <c r="F12679" s="7" t="s">
        <v>1147</v>
      </c>
    </row>
    <row r="12680" spans="1:9">
      <c r="A12680" t="s">
        <v>4</v>
      </c>
      <c r="B12680" s="4" t="s">
        <v>5</v>
      </c>
      <c r="C12680" s="4" t="s">
        <v>9</v>
      </c>
      <c r="D12680" s="4" t="s">
        <v>7</v>
      </c>
      <c r="E12680" s="4" t="s">
        <v>7</v>
      </c>
      <c r="F12680" s="4" t="s">
        <v>12</v>
      </c>
    </row>
    <row r="12681" spans="1:9">
      <c r="A12681" t="n">
        <v>110123</v>
      </c>
      <c r="B12681" s="48" t="n">
        <v>47</v>
      </c>
      <c r="C12681" s="7" t="n">
        <v>0</v>
      </c>
      <c r="D12681" s="7" t="n">
        <v>0</v>
      </c>
      <c r="E12681" s="7" t="n">
        <v>0</v>
      </c>
      <c r="F12681" s="7" t="s">
        <v>1147</v>
      </c>
    </row>
    <row r="12682" spans="1:9">
      <c r="A12682" t="s">
        <v>4</v>
      </c>
      <c r="B12682" s="4" t="s">
        <v>5</v>
      </c>
      <c r="C12682" s="4" t="s">
        <v>7</v>
      </c>
      <c r="D12682" s="4" t="s">
        <v>9</v>
      </c>
    </row>
    <row r="12683" spans="1:9">
      <c r="A12683" t="n">
        <v>110138</v>
      </c>
      <c r="B12683" s="25" t="n">
        <v>58</v>
      </c>
      <c r="C12683" s="7" t="n">
        <v>255</v>
      </c>
      <c r="D12683" s="7" t="n">
        <v>0</v>
      </c>
    </row>
    <row r="12684" spans="1:9">
      <c r="A12684" t="s">
        <v>4</v>
      </c>
      <c r="B12684" s="4" t="s">
        <v>5</v>
      </c>
      <c r="C12684" s="4" t="s">
        <v>7</v>
      </c>
      <c r="D12684" s="4" t="s">
        <v>9</v>
      </c>
      <c r="E12684" s="4" t="s">
        <v>12</v>
      </c>
    </row>
    <row r="12685" spans="1:9">
      <c r="A12685" t="n">
        <v>110142</v>
      </c>
      <c r="B12685" s="30" t="n">
        <v>51</v>
      </c>
      <c r="C12685" s="7" t="n">
        <v>4</v>
      </c>
      <c r="D12685" s="7" t="n">
        <v>0</v>
      </c>
      <c r="E12685" s="7" t="s">
        <v>304</v>
      </c>
    </row>
    <row r="12686" spans="1:9">
      <c r="A12686" t="s">
        <v>4</v>
      </c>
      <c r="B12686" s="4" t="s">
        <v>5</v>
      </c>
      <c r="C12686" s="4" t="s">
        <v>9</v>
      </c>
    </row>
    <row r="12687" spans="1:9">
      <c r="A12687" t="n">
        <v>110156</v>
      </c>
      <c r="B12687" s="26" t="n">
        <v>16</v>
      </c>
      <c r="C12687" s="7" t="n">
        <v>0</v>
      </c>
    </row>
    <row r="12688" spans="1:9">
      <c r="A12688" t="s">
        <v>4</v>
      </c>
      <c r="B12688" s="4" t="s">
        <v>5</v>
      </c>
      <c r="C12688" s="4" t="s">
        <v>9</v>
      </c>
      <c r="D12688" s="4" t="s">
        <v>7</v>
      </c>
      <c r="E12688" s="4" t="s">
        <v>11</v>
      </c>
      <c r="F12688" s="4" t="s">
        <v>52</v>
      </c>
      <c r="G12688" s="4" t="s">
        <v>7</v>
      </c>
      <c r="H12688" s="4" t="s">
        <v>7</v>
      </c>
    </row>
    <row r="12689" spans="1:15">
      <c r="A12689" t="n">
        <v>110159</v>
      </c>
      <c r="B12689" s="31" t="n">
        <v>26</v>
      </c>
      <c r="C12689" s="7" t="n">
        <v>0</v>
      </c>
      <c r="D12689" s="7" t="n">
        <v>17</v>
      </c>
      <c r="E12689" s="7" t="n">
        <v>62256</v>
      </c>
      <c r="F12689" s="7" t="s">
        <v>1161</v>
      </c>
      <c r="G12689" s="7" t="n">
        <v>2</v>
      </c>
      <c r="H12689" s="7" t="n">
        <v>0</v>
      </c>
    </row>
    <row r="12690" spans="1:15">
      <c r="A12690" t="s">
        <v>4</v>
      </c>
      <c r="B12690" s="4" t="s">
        <v>5</v>
      </c>
    </row>
    <row r="12691" spans="1:15">
      <c r="A12691" t="n">
        <v>110185</v>
      </c>
      <c r="B12691" s="32" t="n">
        <v>28</v>
      </c>
    </row>
    <row r="12692" spans="1:15">
      <c r="A12692" t="s">
        <v>4</v>
      </c>
      <c r="B12692" s="4" t="s">
        <v>5</v>
      </c>
      <c r="C12692" s="4" t="s">
        <v>7</v>
      </c>
      <c r="D12692" s="4" t="s">
        <v>9</v>
      </c>
      <c r="E12692" s="4" t="s">
        <v>12</v>
      </c>
    </row>
    <row r="12693" spans="1:15">
      <c r="A12693" t="n">
        <v>110186</v>
      </c>
      <c r="B12693" s="30" t="n">
        <v>51</v>
      </c>
      <c r="C12693" s="7" t="n">
        <v>4</v>
      </c>
      <c r="D12693" s="7" t="n">
        <v>18</v>
      </c>
      <c r="E12693" s="7" t="s">
        <v>1162</v>
      </c>
    </row>
    <row r="12694" spans="1:15">
      <c r="A12694" t="s">
        <v>4</v>
      </c>
      <c r="B12694" s="4" t="s">
        <v>5</v>
      </c>
      <c r="C12694" s="4" t="s">
        <v>9</v>
      </c>
    </row>
    <row r="12695" spans="1:15">
      <c r="A12695" t="n">
        <v>110200</v>
      </c>
      <c r="B12695" s="26" t="n">
        <v>16</v>
      </c>
      <c r="C12695" s="7" t="n">
        <v>0</v>
      </c>
    </row>
    <row r="12696" spans="1:15">
      <c r="A12696" t="s">
        <v>4</v>
      </c>
      <c r="B12696" s="4" t="s">
        <v>5</v>
      </c>
      <c r="C12696" s="4" t="s">
        <v>9</v>
      </c>
      <c r="D12696" s="4" t="s">
        <v>7</v>
      </c>
      <c r="E12696" s="4" t="s">
        <v>11</v>
      </c>
      <c r="F12696" s="4" t="s">
        <v>52</v>
      </c>
      <c r="G12696" s="4" t="s">
        <v>7</v>
      </c>
      <c r="H12696" s="4" t="s">
        <v>7</v>
      </c>
      <c r="I12696" s="4" t="s">
        <v>7</v>
      </c>
      <c r="J12696" s="4" t="s">
        <v>11</v>
      </c>
      <c r="K12696" s="4" t="s">
        <v>52</v>
      </c>
      <c r="L12696" s="4" t="s">
        <v>7</v>
      </c>
      <c r="M12696" s="4" t="s">
        <v>7</v>
      </c>
    </row>
    <row r="12697" spans="1:15">
      <c r="A12697" t="n">
        <v>110203</v>
      </c>
      <c r="B12697" s="31" t="n">
        <v>26</v>
      </c>
      <c r="C12697" s="7" t="n">
        <v>18</v>
      </c>
      <c r="D12697" s="7" t="n">
        <v>17</v>
      </c>
      <c r="E12697" s="7" t="n">
        <v>17360</v>
      </c>
      <c r="F12697" s="7" t="s">
        <v>1163</v>
      </c>
      <c r="G12697" s="7" t="n">
        <v>2</v>
      </c>
      <c r="H12697" s="7" t="n">
        <v>3</v>
      </c>
      <c r="I12697" s="7" t="n">
        <v>17</v>
      </c>
      <c r="J12697" s="7" t="n">
        <v>17361</v>
      </c>
      <c r="K12697" s="7" t="s">
        <v>1164</v>
      </c>
      <c r="L12697" s="7" t="n">
        <v>2</v>
      </c>
      <c r="M12697" s="7" t="n">
        <v>0</v>
      </c>
    </row>
    <row r="12698" spans="1:15">
      <c r="A12698" t="s">
        <v>4</v>
      </c>
      <c r="B12698" s="4" t="s">
        <v>5</v>
      </c>
    </row>
    <row r="12699" spans="1:15">
      <c r="A12699" t="n">
        <v>110398</v>
      </c>
      <c r="B12699" s="32" t="n">
        <v>28</v>
      </c>
    </row>
    <row r="12700" spans="1:15">
      <c r="A12700" t="s">
        <v>4</v>
      </c>
      <c r="B12700" s="4" t="s">
        <v>5</v>
      </c>
      <c r="C12700" s="4" t="s">
        <v>7</v>
      </c>
      <c r="D12700" s="4" t="s">
        <v>9</v>
      </c>
      <c r="E12700" s="4" t="s">
        <v>12</v>
      </c>
    </row>
    <row r="12701" spans="1:15">
      <c r="A12701" t="n">
        <v>110399</v>
      </c>
      <c r="B12701" s="30" t="n">
        <v>51</v>
      </c>
      <c r="C12701" s="7" t="n">
        <v>4</v>
      </c>
      <c r="D12701" s="7" t="n">
        <v>0</v>
      </c>
      <c r="E12701" s="7" t="s">
        <v>1084</v>
      </c>
    </row>
    <row r="12702" spans="1:15">
      <c r="A12702" t="s">
        <v>4</v>
      </c>
      <c r="B12702" s="4" t="s">
        <v>5</v>
      </c>
      <c r="C12702" s="4" t="s">
        <v>9</v>
      </c>
    </row>
    <row r="12703" spans="1:15">
      <c r="A12703" t="n">
        <v>110413</v>
      </c>
      <c r="B12703" s="26" t="n">
        <v>16</v>
      </c>
      <c r="C12703" s="7" t="n">
        <v>0</v>
      </c>
    </row>
    <row r="12704" spans="1:15">
      <c r="A12704" t="s">
        <v>4</v>
      </c>
      <c r="B12704" s="4" t="s">
        <v>5</v>
      </c>
      <c r="C12704" s="4" t="s">
        <v>9</v>
      </c>
      <c r="D12704" s="4" t="s">
        <v>7</v>
      </c>
      <c r="E12704" s="4" t="s">
        <v>11</v>
      </c>
      <c r="F12704" s="4" t="s">
        <v>52</v>
      </c>
      <c r="G12704" s="4" t="s">
        <v>7</v>
      </c>
      <c r="H12704" s="4" t="s">
        <v>7</v>
      </c>
      <c r="I12704" s="4" t="s">
        <v>7</v>
      </c>
      <c r="J12704" s="4" t="s">
        <v>11</v>
      </c>
      <c r="K12704" s="4" t="s">
        <v>52</v>
      </c>
      <c r="L12704" s="4" t="s">
        <v>7</v>
      </c>
      <c r="M12704" s="4" t="s">
        <v>7</v>
      </c>
      <c r="N12704" s="4" t="s">
        <v>7</v>
      </c>
      <c r="O12704" s="4" t="s">
        <v>11</v>
      </c>
      <c r="P12704" s="4" t="s">
        <v>52</v>
      </c>
      <c r="Q12704" s="4" t="s">
        <v>7</v>
      </c>
      <c r="R12704" s="4" t="s">
        <v>7</v>
      </c>
    </row>
    <row r="12705" spans="1:18">
      <c r="A12705" t="n">
        <v>110416</v>
      </c>
      <c r="B12705" s="31" t="n">
        <v>26</v>
      </c>
      <c r="C12705" s="7" t="n">
        <v>0</v>
      </c>
      <c r="D12705" s="7" t="n">
        <v>17</v>
      </c>
      <c r="E12705" s="7" t="n">
        <v>62257</v>
      </c>
      <c r="F12705" s="7" t="s">
        <v>1165</v>
      </c>
      <c r="G12705" s="7" t="n">
        <v>2</v>
      </c>
      <c r="H12705" s="7" t="n">
        <v>3</v>
      </c>
      <c r="I12705" s="7" t="n">
        <v>17</v>
      </c>
      <c r="J12705" s="7" t="n">
        <v>62258</v>
      </c>
      <c r="K12705" s="7" t="s">
        <v>1166</v>
      </c>
      <c r="L12705" s="7" t="n">
        <v>2</v>
      </c>
      <c r="M12705" s="7" t="n">
        <v>3</v>
      </c>
      <c r="N12705" s="7" t="n">
        <v>17</v>
      </c>
      <c r="O12705" s="7" t="n">
        <v>62259</v>
      </c>
      <c r="P12705" s="7" t="s">
        <v>1167</v>
      </c>
      <c r="Q12705" s="7" t="n">
        <v>2</v>
      </c>
      <c r="R12705" s="7" t="n">
        <v>0</v>
      </c>
    </row>
    <row r="12706" spans="1:18">
      <c r="A12706" t="s">
        <v>4</v>
      </c>
      <c r="B12706" s="4" t="s">
        <v>5</v>
      </c>
    </row>
    <row r="12707" spans="1:18">
      <c r="A12707" t="n">
        <v>110630</v>
      </c>
      <c r="B12707" s="32" t="n">
        <v>28</v>
      </c>
    </row>
    <row r="12708" spans="1:18">
      <c r="A12708" t="s">
        <v>4</v>
      </c>
      <c r="B12708" s="4" t="s">
        <v>5</v>
      </c>
      <c r="C12708" s="4" t="s">
        <v>7</v>
      </c>
      <c r="D12708" s="4" t="s">
        <v>9</v>
      </c>
      <c r="E12708" s="4" t="s">
        <v>12</v>
      </c>
    </row>
    <row r="12709" spans="1:18">
      <c r="A12709" t="n">
        <v>110631</v>
      </c>
      <c r="B12709" s="30" t="n">
        <v>51</v>
      </c>
      <c r="C12709" s="7" t="n">
        <v>4</v>
      </c>
      <c r="D12709" s="7" t="n">
        <v>18</v>
      </c>
      <c r="E12709" s="7" t="s">
        <v>1168</v>
      </c>
    </row>
    <row r="12710" spans="1:18">
      <c r="A12710" t="s">
        <v>4</v>
      </c>
      <c r="B12710" s="4" t="s">
        <v>5</v>
      </c>
      <c r="C12710" s="4" t="s">
        <v>9</v>
      </c>
    </row>
    <row r="12711" spans="1:18">
      <c r="A12711" t="n">
        <v>110645</v>
      </c>
      <c r="B12711" s="26" t="n">
        <v>16</v>
      </c>
      <c r="C12711" s="7" t="n">
        <v>0</v>
      </c>
    </row>
    <row r="12712" spans="1:18">
      <c r="A12712" t="s">
        <v>4</v>
      </c>
      <c r="B12712" s="4" t="s">
        <v>5</v>
      </c>
      <c r="C12712" s="4" t="s">
        <v>9</v>
      </c>
      <c r="D12712" s="4" t="s">
        <v>7</v>
      </c>
      <c r="E12712" s="4" t="s">
        <v>11</v>
      </c>
      <c r="F12712" s="4" t="s">
        <v>52</v>
      </c>
      <c r="G12712" s="4" t="s">
        <v>7</v>
      </c>
      <c r="H12712" s="4" t="s">
        <v>7</v>
      </c>
    </row>
    <row r="12713" spans="1:18">
      <c r="A12713" t="n">
        <v>110648</v>
      </c>
      <c r="B12713" s="31" t="n">
        <v>26</v>
      </c>
      <c r="C12713" s="7" t="n">
        <v>18</v>
      </c>
      <c r="D12713" s="7" t="n">
        <v>17</v>
      </c>
      <c r="E12713" s="7" t="n">
        <v>17362</v>
      </c>
      <c r="F12713" s="7" t="s">
        <v>1169</v>
      </c>
      <c r="G12713" s="7" t="n">
        <v>2</v>
      </c>
      <c r="H12713" s="7" t="n">
        <v>0</v>
      </c>
    </row>
    <row r="12714" spans="1:18">
      <c r="A12714" t="s">
        <v>4</v>
      </c>
      <c r="B12714" s="4" t="s">
        <v>5</v>
      </c>
    </row>
    <row r="12715" spans="1:18">
      <c r="A12715" t="n">
        <v>110698</v>
      </c>
      <c r="B12715" s="32" t="n">
        <v>28</v>
      </c>
    </row>
    <row r="12716" spans="1:18">
      <c r="A12716" t="s">
        <v>4</v>
      </c>
      <c r="B12716" s="4" t="s">
        <v>5</v>
      </c>
      <c r="C12716" s="4" t="s">
        <v>7</v>
      </c>
      <c r="D12716" s="4" t="s">
        <v>9</v>
      </c>
      <c r="E12716" s="4" t="s">
        <v>12</v>
      </c>
    </row>
    <row r="12717" spans="1:18">
      <c r="A12717" t="n">
        <v>110699</v>
      </c>
      <c r="B12717" s="30" t="n">
        <v>51</v>
      </c>
      <c r="C12717" s="7" t="n">
        <v>4</v>
      </c>
      <c r="D12717" s="7" t="n">
        <v>18</v>
      </c>
      <c r="E12717" s="7" t="s">
        <v>879</v>
      </c>
    </row>
    <row r="12718" spans="1:18">
      <c r="A12718" t="s">
        <v>4</v>
      </c>
      <c r="B12718" s="4" t="s">
        <v>5</v>
      </c>
      <c r="C12718" s="4" t="s">
        <v>9</v>
      </c>
    </row>
    <row r="12719" spans="1:18">
      <c r="A12719" t="n">
        <v>110713</v>
      </c>
      <c r="B12719" s="26" t="n">
        <v>16</v>
      </c>
      <c r="C12719" s="7" t="n">
        <v>0</v>
      </c>
    </row>
    <row r="12720" spans="1:18">
      <c r="A12720" t="s">
        <v>4</v>
      </c>
      <c r="B12720" s="4" t="s">
        <v>5</v>
      </c>
      <c r="C12720" s="4" t="s">
        <v>9</v>
      </c>
      <c r="D12720" s="4" t="s">
        <v>7</v>
      </c>
      <c r="E12720" s="4" t="s">
        <v>11</v>
      </c>
      <c r="F12720" s="4" t="s">
        <v>52</v>
      </c>
      <c r="G12720" s="4" t="s">
        <v>7</v>
      </c>
      <c r="H12720" s="4" t="s">
        <v>7</v>
      </c>
    </row>
    <row r="12721" spans="1:18">
      <c r="A12721" t="n">
        <v>110716</v>
      </c>
      <c r="B12721" s="31" t="n">
        <v>26</v>
      </c>
      <c r="C12721" s="7" t="n">
        <v>18</v>
      </c>
      <c r="D12721" s="7" t="n">
        <v>17</v>
      </c>
      <c r="E12721" s="7" t="n">
        <v>17363</v>
      </c>
      <c r="F12721" s="7" t="s">
        <v>1170</v>
      </c>
      <c r="G12721" s="7" t="n">
        <v>2</v>
      </c>
      <c r="H12721" s="7" t="n">
        <v>0</v>
      </c>
    </row>
    <row r="12722" spans="1:18">
      <c r="A12722" t="s">
        <v>4</v>
      </c>
      <c r="B12722" s="4" t="s">
        <v>5</v>
      </c>
      <c r="C12722" s="4" t="s">
        <v>9</v>
      </c>
    </row>
    <row r="12723" spans="1:18">
      <c r="A12723" t="n">
        <v>110815</v>
      </c>
      <c r="B12723" s="26" t="n">
        <v>16</v>
      </c>
      <c r="C12723" s="7" t="n">
        <v>3500</v>
      </c>
    </row>
    <row r="12724" spans="1:18">
      <c r="A12724" t="s">
        <v>4</v>
      </c>
      <c r="B12724" s="4" t="s">
        <v>5</v>
      </c>
      <c r="C12724" s="4" t="s">
        <v>7</v>
      </c>
      <c r="D12724" s="4" t="s">
        <v>9</v>
      </c>
      <c r="E12724" s="4" t="s">
        <v>12</v>
      </c>
      <c r="F12724" s="4" t="s">
        <v>12</v>
      </c>
      <c r="G12724" s="4" t="s">
        <v>12</v>
      </c>
      <c r="H12724" s="4" t="s">
        <v>12</v>
      </c>
    </row>
    <row r="12725" spans="1:18">
      <c r="A12725" t="n">
        <v>110818</v>
      </c>
      <c r="B12725" s="30" t="n">
        <v>51</v>
      </c>
      <c r="C12725" s="7" t="n">
        <v>3</v>
      </c>
      <c r="D12725" s="7" t="n">
        <v>18</v>
      </c>
      <c r="E12725" s="7" t="s">
        <v>1160</v>
      </c>
      <c r="F12725" s="7" t="s">
        <v>13</v>
      </c>
      <c r="G12725" s="7" t="s">
        <v>245</v>
      </c>
      <c r="H12725" s="7" t="s">
        <v>246</v>
      </c>
    </row>
    <row r="12726" spans="1:18">
      <c r="A12726" t="s">
        <v>4</v>
      </c>
      <c r="B12726" s="4" t="s">
        <v>5</v>
      </c>
    </row>
    <row r="12727" spans="1:18">
      <c r="A12727" t="n">
        <v>110830</v>
      </c>
      <c r="B12727" s="32" t="n">
        <v>28</v>
      </c>
    </row>
    <row r="12728" spans="1:18">
      <c r="A12728" t="s">
        <v>4</v>
      </c>
      <c r="B12728" s="4" t="s">
        <v>5</v>
      </c>
      <c r="C12728" s="4" t="s">
        <v>7</v>
      </c>
      <c r="D12728" s="4" t="s">
        <v>9</v>
      </c>
      <c r="E12728" s="4" t="s">
        <v>12</v>
      </c>
      <c r="F12728" s="4" t="s">
        <v>12</v>
      </c>
      <c r="G12728" s="4" t="s">
        <v>12</v>
      </c>
      <c r="H12728" s="4" t="s">
        <v>12</v>
      </c>
    </row>
    <row r="12729" spans="1:18">
      <c r="A12729" t="n">
        <v>110831</v>
      </c>
      <c r="B12729" s="30" t="n">
        <v>51</v>
      </c>
      <c r="C12729" s="7" t="n">
        <v>3</v>
      </c>
      <c r="D12729" s="7" t="n">
        <v>0</v>
      </c>
      <c r="E12729" s="7" t="s">
        <v>263</v>
      </c>
      <c r="F12729" s="7" t="s">
        <v>343</v>
      </c>
      <c r="G12729" s="7" t="s">
        <v>245</v>
      </c>
      <c r="H12729" s="7" t="s">
        <v>246</v>
      </c>
    </row>
    <row r="12730" spans="1:18">
      <c r="A12730" t="s">
        <v>4</v>
      </c>
      <c r="B12730" s="4" t="s">
        <v>5</v>
      </c>
      <c r="C12730" s="4" t="s">
        <v>9</v>
      </c>
      <c r="D12730" s="4" t="s">
        <v>7</v>
      </c>
      <c r="E12730" s="4" t="s">
        <v>7</v>
      </c>
      <c r="F12730" s="4" t="s">
        <v>12</v>
      </c>
    </row>
    <row r="12731" spans="1:18">
      <c r="A12731" t="n">
        <v>110844</v>
      </c>
      <c r="B12731" s="48" t="n">
        <v>47</v>
      </c>
      <c r="C12731" s="7" t="n">
        <v>0</v>
      </c>
      <c r="D12731" s="7" t="n">
        <v>0</v>
      </c>
      <c r="E12731" s="7" t="n">
        <v>0</v>
      </c>
      <c r="F12731" s="7" t="s">
        <v>1152</v>
      </c>
    </row>
    <row r="12732" spans="1:18">
      <c r="A12732" t="s">
        <v>4</v>
      </c>
      <c r="B12732" s="4" t="s">
        <v>5</v>
      </c>
      <c r="C12732" s="4" t="s">
        <v>9</v>
      </c>
    </row>
    <row r="12733" spans="1:18">
      <c r="A12733" t="n">
        <v>110859</v>
      </c>
      <c r="B12733" s="26" t="n">
        <v>16</v>
      </c>
      <c r="C12733" s="7" t="n">
        <v>800</v>
      </c>
    </row>
    <row r="12734" spans="1:18">
      <c r="A12734" t="s">
        <v>4</v>
      </c>
      <c r="B12734" s="4" t="s">
        <v>5</v>
      </c>
      <c r="C12734" s="4" t="s">
        <v>7</v>
      </c>
      <c r="D12734" s="4" t="s">
        <v>9</v>
      </c>
      <c r="E12734" s="4" t="s">
        <v>10</v>
      </c>
      <c r="F12734" s="4" t="s">
        <v>9</v>
      </c>
      <c r="G12734" s="4" t="s">
        <v>11</v>
      </c>
      <c r="H12734" s="4" t="s">
        <v>11</v>
      </c>
      <c r="I12734" s="4" t="s">
        <v>9</v>
      </c>
      <c r="J12734" s="4" t="s">
        <v>9</v>
      </c>
      <c r="K12734" s="4" t="s">
        <v>11</v>
      </c>
      <c r="L12734" s="4" t="s">
        <v>11</v>
      </c>
      <c r="M12734" s="4" t="s">
        <v>11</v>
      </c>
      <c r="N12734" s="4" t="s">
        <v>11</v>
      </c>
      <c r="O12734" s="4" t="s">
        <v>12</v>
      </c>
    </row>
    <row r="12735" spans="1:18">
      <c r="A12735" t="n">
        <v>110862</v>
      </c>
      <c r="B12735" s="9" t="n">
        <v>50</v>
      </c>
      <c r="C12735" s="7" t="n">
        <v>0</v>
      </c>
      <c r="D12735" s="7" t="n">
        <v>2000</v>
      </c>
      <c r="E12735" s="7" t="n">
        <v>0.100000001490116</v>
      </c>
      <c r="F12735" s="7" t="n">
        <v>0</v>
      </c>
      <c r="G12735" s="7" t="n">
        <v>0</v>
      </c>
      <c r="H12735" s="7" t="n">
        <v>1077936128</v>
      </c>
      <c r="I12735" s="7" t="n">
        <v>0</v>
      </c>
      <c r="J12735" s="7" t="n">
        <v>65533</v>
      </c>
      <c r="K12735" s="7" t="n">
        <v>0</v>
      </c>
      <c r="L12735" s="7" t="n">
        <v>0</v>
      </c>
      <c r="M12735" s="7" t="n">
        <v>0</v>
      </c>
      <c r="N12735" s="7" t="n">
        <v>0</v>
      </c>
      <c r="O12735" s="7" t="s">
        <v>13</v>
      </c>
    </row>
    <row r="12736" spans="1:18">
      <c r="A12736" t="s">
        <v>4</v>
      </c>
      <c r="B12736" s="4" t="s">
        <v>5</v>
      </c>
      <c r="C12736" s="4" t="s">
        <v>9</v>
      </c>
    </row>
    <row r="12737" spans="1:15">
      <c r="A12737" t="n">
        <v>110901</v>
      </c>
      <c r="B12737" s="26" t="n">
        <v>16</v>
      </c>
      <c r="C12737" s="7" t="n">
        <v>700</v>
      </c>
    </row>
    <row r="12738" spans="1:15">
      <c r="A12738" t="s">
        <v>4</v>
      </c>
      <c r="B12738" s="4" t="s">
        <v>5</v>
      </c>
      <c r="C12738" s="4" t="s">
        <v>7</v>
      </c>
      <c r="D12738" s="4" t="s">
        <v>9</v>
      </c>
      <c r="E12738" s="4" t="s">
        <v>12</v>
      </c>
    </row>
    <row r="12739" spans="1:15">
      <c r="A12739" t="n">
        <v>110904</v>
      </c>
      <c r="B12739" s="30" t="n">
        <v>51</v>
      </c>
      <c r="C12739" s="7" t="n">
        <v>4</v>
      </c>
      <c r="D12739" s="7" t="n">
        <v>0</v>
      </c>
      <c r="E12739" s="7" t="s">
        <v>278</v>
      </c>
    </row>
    <row r="12740" spans="1:15">
      <c r="A12740" t="s">
        <v>4</v>
      </c>
      <c r="B12740" s="4" t="s">
        <v>5</v>
      </c>
      <c r="C12740" s="4" t="s">
        <v>9</v>
      </c>
    </row>
    <row r="12741" spans="1:15">
      <c r="A12741" t="n">
        <v>110918</v>
      </c>
      <c r="B12741" s="26" t="n">
        <v>16</v>
      </c>
      <c r="C12741" s="7" t="n">
        <v>0</v>
      </c>
    </row>
    <row r="12742" spans="1:15">
      <c r="A12742" t="s">
        <v>4</v>
      </c>
      <c r="B12742" s="4" t="s">
        <v>5</v>
      </c>
      <c r="C12742" s="4" t="s">
        <v>9</v>
      </c>
      <c r="D12742" s="4" t="s">
        <v>7</v>
      </c>
      <c r="E12742" s="4" t="s">
        <v>11</v>
      </c>
      <c r="F12742" s="4" t="s">
        <v>52</v>
      </c>
      <c r="G12742" s="4" t="s">
        <v>7</v>
      </c>
      <c r="H12742" s="4" t="s">
        <v>7</v>
      </c>
      <c r="I12742" s="4" t="s">
        <v>7</v>
      </c>
      <c r="J12742" s="4" t="s">
        <v>11</v>
      </c>
      <c r="K12742" s="4" t="s">
        <v>52</v>
      </c>
      <c r="L12742" s="4" t="s">
        <v>7</v>
      </c>
      <c r="M12742" s="4" t="s">
        <v>7</v>
      </c>
      <c r="N12742" s="4" t="s">
        <v>7</v>
      </c>
      <c r="O12742" s="4" t="s">
        <v>11</v>
      </c>
      <c r="P12742" s="4" t="s">
        <v>52</v>
      </c>
      <c r="Q12742" s="4" t="s">
        <v>7</v>
      </c>
      <c r="R12742" s="4" t="s">
        <v>7</v>
      </c>
    </row>
    <row r="12743" spans="1:15">
      <c r="A12743" t="n">
        <v>110921</v>
      </c>
      <c r="B12743" s="31" t="n">
        <v>26</v>
      </c>
      <c r="C12743" s="7" t="n">
        <v>0</v>
      </c>
      <c r="D12743" s="7" t="n">
        <v>17</v>
      </c>
      <c r="E12743" s="7" t="n">
        <v>62260</v>
      </c>
      <c r="F12743" s="7" t="s">
        <v>1171</v>
      </c>
      <c r="G12743" s="7" t="n">
        <v>2</v>
      </c>
      <c r="H12743" s="7" t="n">
        <v>3</v>
      </c>
      <c r="I12743" s="7" t="n">
        <v>17</v>
      </c>
      <c r="J12743" s="7" t="n">
        <v>62261</v>
      </c>
      <c r="K12743" s="7" t="s">
        <v>1172</v>
      </c>
      <c r="L12743" s="7" t="n">
        <v>2</v>
      </c>
      <c r="M12743" s="7" t="n">
        <v>3</v>
      </c>
      <c r="N12743" s="7" t="n">
        <v>17</v>
      </c>
      <c r="O12743" s="7" t="n">
        <v>62262</v>
      </c>
      <c r="P12743" s="7" t="s">
        <v>1173</v>
      </c>
      <c r="Q12743" s="7" t="n">
        <v>2</v>
      </c>
      <c r="R12743" s="7" t="n">
        <v>0</v>
      </c>
    </row>
    <row r="12744" spans="1:15">
      <c r="A12744" t="s">
        <v>4</v>
      </c>
      <c r="B12744" s="4" t="s">
        <v>5</v>
      </c>
    </row>
    <row r="12745" spans="1:15">
      <c r="A12745" t="n">
        <v>111110</v>
      </c>
      <c r="B12745" s="32" t="n">
        <v>28</v>
      </c>
    </row>
    <row r="12746" spans="1:15">
      <c r="A12746" t="s">
        <v>4</v>
      </c>
      <c r="B12746" s="4" t="s">
        <v>5</v>
      </c>
      <c r="C12746" s="4" t="s">
        <v>7</v>
      </c>
      <c r="D12746" s="4" t="s">
        <v>9</v>
      </c>
      <c r="E12746" s="4" t="s">
        <v>7</v>
      </c>
    </row>
    <row r="12747" spans="1:15">
      <c r="A12747" t="n">
        <v>111111</v>
      </c>
      <c r="B12747" s="13" t="n">
        <v>49</v>
      </c>
      <c r="C12747" s="7" t="n">
        <v>1</v>
      </c>
      <c r="D12747" s="7" t="n">
        <v>3000</v>
      </c>
      <c r="E12747" s="7" t="n">
        <v>0</v>
      </c>
    </row>
    <row r="12748" spans="1:15">
      <c r="A12748" t="s">
        <v>4</v>
      </c>
      <c r="B12748" s="4" t="s">
        <v>5</v>
      </c>
      <c r="C12748" s="4" t="s">
        <v>7</v>
      </c>
      <c r="D12748" s="4" t="s">
        <v>7</v>
      </c>
      <c r="E12748" s="4" t="s">
        <v>10</v>
      </c>
      <c r="F12748" s="4" t="s">
        <v>9</v>
      </c>
    </row>
    <row r="12749" spans="1:15">
      <c r="A12749" t="n">
        <v>111116</v>
      </c>
      <c r="B12749" s="55" t="n">
        <v>45</v>
      </c>
      <c r="C12749" s="7" t="n">
        <v>5</v>
      </c>
      <c r="D12749" s="7" t="n">
        <v>3</v>
      </c>
      <c r="E12749" s="7" t="n">
        <v>1.5</v>
      </c>
      <c r="F12749" s="7" t="n">
        <v>3000</v>
      </c>
    </row>
    <row r="12750" spans="1:15">
      <c r="A12750" t="s">
        <v>4</v>
      </c>
      <c r="B12750" s="4" t="s">
        <v>5</v>
      </c>
      <c r="C12750" s="4" t="s">
        <v>7</v>
      </c>
      <c r="D12750" s="4" t="s">
        <v>9</v>
      </c>
      <c r="E12750" s="4" t="s">
        <v>10</v>
      </c>
    </row>
    <row r="12751" spans="1:15">
      <c r="A12751" t="n">
        <v>111125</v>
      </c>
      <c r="B12751" s="25" t="n">
        <v>58</v>
      </c>
      <c r="C12751" s="7" t="n">
        <v>0</v>
      </c>
      <c r="D12751" s="7" t="n">
        <v>1000</v>
      </c>
      <c r="E12751" s="7" t="n">
        <v>1</v>
      </c>
    </row>
    <row r="12752" spans="1:15">
      <c r="A12752" t="s">
        <v>4</v>
      </c>
      <c r="B12752" s="4" t="s">
        <v>5</v>
      </c>
      <c r="C12752" s="4" t="s">
        <v>7</v>
      </c>
      <c r="D12752" s="4" t="s">
        <v>9</v>
      </c>
    </row>
    <row r="12753" spans="1:18">
      <c r="A12753" t="n">
        <v>111133</v>
      </c>
      <c r="B12753" s="25" t="n">
        <v>58</v>
      </c>
      <c r="C12753" s="7" t="n">
        <v>255</v>
      </c>
      <c r="D12753" s="7" t="n">
        <v>0</v>
      </c>
    </row>
    <row r="12754" spans="1:18">
      <c r="A12754" t="s">
        <v>4</v>
      </c>
      <c r="B12754" s="4" t="s">
        <v>5</v>
      </c>
      <c r="C12754" s="4" t="s">
        <v>7</v>
      </c>
      <c r="D12754" s="4" t="s">
        <v>7</v>
      </c>
    </row>
    <row r="12755" spans="1:18">
      <c r="A12755" t="n">
        <v>111137</v>
      </c>
      <c r="B12755" s="13" t="n">
        <v>49</v>
      </c>
      <c r="C12755" s="7" t="n">
        <v>2</v>
      </c>
      <c r="D12755" s="7" t="n">
        <v>0</v>
      </c>
    </row>
    <row r="12756" spans="1:18">
      <c r="A12756" t="s">
        <v>4</v>
      </c>
      <c r="B12756" s="4" t="s">
        <v>5</v>
      </c>
      <c r="C12756" s="4" t="s">
        <v>9</v>
      </c>
      <c r="D12756" s="4" t="s">
        <v>7</v>
      </c>
      <c r="E12756" s="4" t="s">
        <v>7</v>
      </c>
      <c r="F12756" s="4" t="s">
        <v>12</v>
      </c>
    </row>
    <row r="12757" spans="1:18">
      <c r="A12757" t="n">
        <v>111140</v>
      </c>
      <c r="B12757" s="48" t="n">
        <v>47</v>
      </c>
      <c r="C12757" s="7" t="n">
        <v>0</v>
      </c>
      <c r="D12757" s="7" t="n">
        <v>0</v>
      </c>
      <c r="E12757" s="7" t="n">
        <v>0</v>
      </c>
      <c r="F12757" s="7" t="s">
        <v>178</v>
      </c>
    </row>
    <row r="12758" spans="1:18">
      <c r="A12758" t="s">
        <v>4</v>
      </c>
      <c r="B12758" s="4" t="s">
        <v>5</v>
      </c>
      <c r="C12758" s="4" t="s">
        <v>9</v>
      </c>
      <c r="D12758" s="4" t="s">
        <v>7</v>
      </c>
      <c r="E12758" s="4" t="s">
        <v>7</v>
      </c>
      <c r="F12758" s="4" t="s">
        <v>12</v>
      </c>
    </row>
    <row r="12759" spans="1:18">
      <c r="A12759" t="n">
        <v>111153</v>
      </c>
      <c r="B12759" s="48" t="n">
        <v>47</v>
      </c>
      <c r="C12759" s="7" t="n">
        <v>18</v>
      </c>
      <c r="D12759" s="7" t="n">
        <v>0</v>
      </c>
      <c r="E12759" s="7" t="n">
        <v>0</v>
      </c>
      <c r="F12759" s="7" t="s">
        <v>178</v>
      </c>
    </row>
    <row r="12760" spans="1:18">
      <c r="A12760" t="s">
        <v>4</v>
      </c>
      <c r="B12760" s="4" t="s">
        <v>5</v>
      </c>
      <c r="C12760" s="4" t="s">
        <v>9</v>
      </c>
      <c r="D12760" s="4" t="s">
        <v>9</v>
      </c>
      <c r="E12760" s="4" t="s">
        <v>10</v>
      </c>
      <c r="F12760" s="4" t="s">
        <v>7</v>
      </c>
    </row>
    <row r="12761" spans="1:18">
      <c r="A12761" t="n">
        <v>111166</v>
      </c>
      <c r="B12761" s="70" t="n">
        <v>53</v>
      </c>
      <c r="C12761" s="7" t="n">
        <v>0</v>
      </c>
      <c r="D12761" s="7" t="n">
        <v>18</v>
      </c>
      <c r="E12761" s="7" t="n">
        <v>0</v>
      </c>
      <c r="F12761" s="7" t="n">
        <v>0</v>
      </c>
    </row>
    <row r="12762" spans="1:18">
      <c r="A12762" t="s">
        <v>4</v>
      </c>
      <c r="B12762" s="4" t="s">
        <v>5</v>
      </c>
      <c r="C12762" s="4" t="s">
        <v>9</v>
      </c>
      <c r="D12762" s="4" t="s">
        <v>9</v>
      </c>
      <c r="E12762" s="4" t="s">
        <v>10</v>
      </c>
      <c r="F12762" s="4" t="s">
        <v>7</v>
      </c>
    </row>
    <row r="12763" spans="1:18">
      <c r="A12763" t="n">
        <v>111176</v>
      </c>
      <c r="B12763" s="70" t="n">
        <v>53</v>
      </c>
      <c r="C12763" s="7" t="n">
        <v>18</v>
      </c>
      <c r="D12763" s="7" t="n">
        <v>0</v>
      </c>
      <c r="E12763" s="7" t="n">
        <v>0</v>
      </c>
      <c r="F12763" s="7" t="n">
        <v>0</v>
      </c>
    </row>
    <row r="12764" spans="1:18">
      <c r="A12764" t="s">
        <v>4</v>
      </c>
      <c r="B12764" s="4" t="s">
        <v>5</v>
      </c>
      <c r="C12764" s="4" t="s">
        <v>9</v>
      </c>
    </row>
    <row r="12765" spans="1:18">
      <c r="A12765" t="n">
        <v>111186</v>
      </c>
      <c r="B12765" s="26" t="n">
        <v>16</v>
      </c>
      <c r="C12765" s="7" t="n">
        <v>1500</v>
      </c>
    </row>
    <row r="12766" spans="1:18">
      <c r="A12766" t="s">
        <v>4</v>
      </c>
      <c r="B12766" s="4" t="s">
        <v>5</v>
      </c>
      <c r="C12766" s="4" t="s">
        <v>7</v>
      </c>
      <c r="D12766" s="4" t="s">
        <v>9</v>
      </c>
      <c r="E12766" s="4" t="s">
        <v>9</v>
      </c>
      <c r="F12766" s="4" t="s">
        <v>7</v>
      </c>
    </row>
    <row r="12767" spans="1:18">
      <c r="A12767" t="n">
        <v>111189</v>
      </c>
      <c r="B12767" s="35" t="n">
        <v>25</v>
      </c>
      <c r="C12767" s="7" t="n">
        <v>1</v>
      </c>
      <c r="D12767" s="7" t="n">
        <v>65535</v>
      </c>
      <c r="E12767" s="7" t="n">
        <v>65535</v>
      </c>
      <c r="F12767" s="7" t="n">
        <v>5</v>
      </c>
    </row>
    <row r="12768" spans="1:18">
      <c r="A12768" t="s">
        <v>4</v>
      </c>
      <c r="B12768" s="4" t="s">
        <v>5</v>
      </c>
      <c r="C12768" s="4" t="s">
        <v>7</v>
      </c>
      <c r="D12768" s="4" t="s">
        <v>9</v>
      </c>
      <c r="E12768" s="4" t="s">
        <v>12</v>
      </c>
    </row>
    <row r="12769" spans="1:6">
      <c r="A12769" t="n">
        <v>111196</v>
      </c>
      <c r="B12769" s="30" t="n">
        <v>51</v>
      </c>
      <c r="C12769" s="7" t="n">
        <v>4</v>
      </c>
      <c r="D12769" s="7" t="n">
        <v>18</v>
      </c>
      <c r="E12769" s="7" t="s">
        <v>431</v>
      </c>
    </row>
    <row r="12770" spans="1:6">
      <c r="A12770" t="s">
        <v>4</v>
      </c>
      <c r="B12770" s="4" t="s">
        <v>5</v>
      </c>
      <c r="C12770" s="4" t="s">
        <v>9</v>
      </c>
    </row>
    <row r="12771" spans="1:6">
      <c r="A12771" t="n">
        <v>111209</v>
      </c>
      <c r="B12771" s="26" t="n">
        <v>16</v>
      </c>
      <c r="C12771" s="7" t="n">
        <v>0</v>
      </c>
    </row>
    <row r="12772" spans="1:6">
      <c r="A12772" t="s">
        <v>4</v>
      </c>
      <c r="B12772" s="4" t="s">
        <v>5</v>
      </c>
      <c r="C12772" s="4" t="s">
        <v>9</v>
      </c>
      <c r="D12772" s="4" t="s">
        <v>7</v>
      </c>
      <c r="E12772" s="4" t="s">
        <v>11</v>
      </c>
      <c r="F12772" s="4" t="s">
        <v>52</v>
      </c>
      <c r="G12772" s="4" t="s">
        <v>7</v>
      </c>
      <c r="H12772" s="4" t="s">
        <v>7</v>
      </c>
    </row>
    <row r="12773" spans="1:6">
      <c r="A12773" t="n">
        <v>111212</v>
      </c>
      <c r="B12773" s="31" t="n">
        <v>26</v>
      </c>
      <c r="C12773" s="7" t="n">
        <v>18</v>
      </c>
      <c r="D12773" s="7" t="n">
        <v>17</v>
      </c>
      <c r="E12773" s="7" t="n">
        <v>17364</v>
      </c>
      <c r="F12773" s="7" t="s">
        <v>1174</v>
      </c>
      <c r="G12773" s="7" t="n">
        <v>2</v>
      </c>
      <c r="H12773" s="7" t="n">
        <v>0</v>
      </c>
    </row>
    <row r="12774" spans="1:6">
      <c r="A12774" t="s">
        <v>4</v>
      </c>
      <c r="B12774" s="4" t="s">
        <v>5</v>
      </c>
    </row>
    <row r="12775" spans="1:6">
      <c r="A12775" t="n">
        <v>111272</v>
      </c>
      <c r="B12775" s="32" t="n">
        <v>28</v>
      </c>
    </row>
    <row r="12776" spans="1:6">
      <c r="A12776" t="s">
        <v>4</v>
      </c>
      <c r="B12776" s="4" t="s">
        <v>5</v>
      </c>
      <c r="C12776" s="4" t="s">
        <v>7</v>
      </c>
      <c r="D12776" s="4" t="s">
        <v>9</v>
      </c>
      <c r="E12776" s="4" t="s">
        <v>9</v>
      </c>
      <c r="F12776" s="4" t="s">
        <v>7</v>
      </c>
    </row>
    <row r="12777" spans="1:6">
      <c r="A12777" t="n">
        <v>111273</v>
      </c>
      <c r="B12777" s="35" t="n">
        <v>25</v>
      </c>
      <c r="C12777" s="7" t="n">
        <v>1</v>
      </c>
      <c r="D12777" s="7" t="n">
        <v>65535</v>
      </c>
      <c r="E12777" s="7" t="n">
        <v>65535</v>
      </c>
      <c r="F12777" s="7" t="n">
        <v>0</v>
      </c>
    </row>
    <row r="12778" spans="1:6">
      <c r="A12778" t="s">
        <v>4</v>
      </c>
      <c r="B12778" s="4" t="s">
        <v>5</v>
      </c>
      <c r="C12778" s="4" t="s">
        <v>7</v>
      </c>
      <c r="D12778" s="4" t="s">
        <v>7</v>
      </c>
      <c r="E12778" s="4" t="s">
        <v>10</v>
      </c>
      <c r="F12778" s="4" t="s">
        <v>10</v>
      </c>
      <c r="G12778" s="4" t="s">
        <v>10</v>
      </c>
      <c r="H12778" s="4" t="s">
        <v>9</v>
      </c>
    </row>
    <row r="12779" spans="1:6">
      <c r="A12779" t="n">
        <v>111280</v>
      </c>
      <c r="B12779" s="55" t="n">
        <v>45</v>
      </c>
      <c r="C12779" s="7" t="n">
        <v>2</v>
      </c>
      <c r="D12779" s="7" t="n">
        <v>3</v>
      </c>
      <c r="E12779" s="7" t="n">
        <v>2.45000004768372</v>
      </c>
      <c r="F12779" s="7" t="n">
        <v>5.15000009536743</v>
      </c>
      <c r="G12779" s="7" t="n">
        <v>-57.7999992370605</v>
      </c>
      <c r="H12779" s="7" t="n">
        <v>0</v>
      </c>
    </row>
    <row r="12780" spans="1:6">
      <c r="A12780" t="s">
        <v>4</v>
      </c>
      <c r="B12780" s="4" t="s">
        <v>5</v>
      </c>
      <c r="C12780" s="4" t="s">
        <v>7</v>
      </c>
      <c r="D12780" s="4" t="s">
        <v>7</v>
      </c>
      <c r="E12780" s="4" t="s">
        <v>10</v>
      </c>
      <c r="F12780" s="4" t="s">
        <v>10</v>
      </c>
      <c r="G12780" s="4" t="s">
        <v>10</v>
      </c>
      <c r="H12780" s="4" t="s">
        <v>9</v>
      </c>
      <c r="I12780" s="4" t="s">
        <v>7</v>
      </c>
    </row>
    <row r="12781" spans="1:6">
      <c r="A12781" t="n">
        <v>111297</v>
      </c>
      <c r="B12781" s="55" t="n">
        <v>45</v>
      </c>
      <c r="C12781" s="7" t="n">
        <v>4</v>
      </c>
      <c r="D12781" s="7" t="n">
        <v>3</v>
      </c>
      <c r="E12781" s="7" t="n">
        <v>16.8999996185303</v>
      </c>
      <c r="F12781" s="7" t="n">
        <v>344.779998779297</v>
      </c>
      <c r="G12781" s="7" t="n">
        <v>0</v>
      </c>
      <c r="H12781" s="7" t="n">
        <v>0</v>
      </c>
      <c r="I12781" s="7" t="n">
        <v>1</v>
      </c>
    </row>
    <row r="12782" spans="1:6">
      <c r="A12782" t="s">
        <v>4</v>
      </c>
      <c r="B12782" s="4" t="s">
        <v>5</v>
      </c>
      <c r="C12782" s="4" t="s">
        <v>7</v>
      </c>
      <c r="D12782" s="4" t="s">
        <v>7</v>
      </c>
      <c r="E12782" s="4" t="s">
        <v>10</v>
      </c>
      <c r="F12782" s="4" t="s">
        <v>9</v>
      </c>
    </row>
    <row r="12783" spans="1:6">
      <c r="A12783" t="n">
        <v>111315</v>
      </c>
      <c r="B12783" s="55" t="n">
        <v>45</v>
      </c>
      <c r="C12783" s="7" t="n">
        <v>5</v>
      </c>
      <c r="D12783" s="7" t="n">
        <v>3</v>
      </c>
      <c r="E12783" s="7" t="n">
        <v>3.5</v>
      </c>
      <c r="F12783" s="7" t="n">
        <v>0</v>
      </c>
    </row>
    <row r="12784" spans="1:6">
      <c r="A12784" t="s">
        <v>4</v>
      </c>
      <c r="B12784" s="4" t="s">
        <v>5</v>
      </c>
      <c r="C12784" s="4" t="s">
        <v>7</v>
      </c>
      <c r="D12784" s="4" t="s">
        <v>7</v>
      </c>
      <c r="E12784" s="4" t="s">
        <v>10</v>
      </c>
      <c r="F12784" s="4" t="s">
        <v>9</v>
      </c>
    </row>
    <row r="12785" spans="1:9">
      <c r="A12785" t="n">
        <v>111324</v>
      </c>
      <c r="B12785" s="55" t="n">
        <v>45</v>
      </c>
      <c r="C12785" s="7" t="n">
        <v>5</v>
      </c>
      <c r="D12785" s="7" t="n">
        <v>3</v>
      </c>
      <c r="E12785" s="7" t="n">
        <v>3</v>
      </c>
      <c r="F12785" s="7" t="n">
        <v>3000</v>
      </c>
    </row>
    <row r="12786" spans="1:9">
      <c r="A12786" t="s">
        <v>4</v>
      </c>
      <c r="B12786" s="4" t="s">
        <v>5</v>
      </c>
      <c r="C12786" s="4" t="s">
        <v>7</v>
      </c>
      <c r="D12786" s="4" t="s">
        <v>7</v>
      </c>
      <c r="E12786" s="4" t="s">
        <v>10</v>
      </c>
      <c r="F12786" s="4" t="s">
        <v>9</v>
      </c>
    </row>
    <row r="12787" spans="1:9">
      <c r="A12787" t="n">
        <v>111333</v>
      </c>
      <c r="B12787" s="55" t="n">
        <v>45</v>
      </c>
      <c r="C12787" s="7" t="n">
        <v>11</v>
      </c>
      <c r="D12787" s="7" t="n">
        <v>3</v>
      </c>
      <c r="E12787" s="7" t="n">
        <v>40</v>
      </c>
      <c r="F12787" s="7" t="n">
        <v>0</v>
      </c>
    </row>
    <row r="12788" spans="1:9">
      <c r="A12788" t="s">
        <v>4</v>
      </c>
      <c r="B12788" s="4" t="s">
        <v>5</v>
      </c>
      <c r="C12788" s="4" t="s">
        <v>7</v>
      </c>
    </row>
    <row r="12789" spans="1:9">
      <c r="A12789" t="n">
        <v>111342</v>
      </c>
      <c r="B12789" s="54" t="n">
        <v>116</v>
      </c>
      <c r="C12789" s="7" t="n">
        <v>0</v>
      </c>
    </row>
    <row r="12790" spans="1:9">
      <c r="A12790" t="s">
        <v>4</v>
      </c>
      <c r="B12790" s="4" t="s">
        <v>5</v>
      </c>
      <c r="C12790" s="4" t="s">
        <v>7</v>
      </c>
      <c r="D12790" s="4" t="s">
        <v>9</v>
      </c>
    </row>
    <row r="12791" spans="1:9">
      <c r="A12791" t="n">
        <v>111344</v>
      </c>
      <c r="B12791" s="54" t="n">
        <v>116</v>
      </c>
      <c r="C12791" s="7" t="n">
        <v>2</v>
      </c>
      <c r="D12791" s="7" t="n">
        <v>1</v>
      </c>
    </row>
    <row r="12792" spans="1:9">
      <c r="A12792" t="s">
        <v>4</v>
      </c>
      <c r="B12792" s="4" t="s">
        <v>5</v>
      </c>
      <c r="C12792" s="4" t="s">
        <v>7</v>
      </c>
      <c r="D12792" s="4" t="s">
        <v>11</v>
      </c>
    </row>
    <row r="12793" spans="1:9">
      <c r="A12793" t="n">
        <v>111348</v>
      </c>
      <c r="B12793" s="54" t="n">
        <v>116</v>
      </c>
      <c r="C12793" s="7" t="n">
        <v>5</v>
      </c>
      <c r="D12793" s="7" t="n">
        <v>1112014848</v>
      </c>
    </row>
    <row r="12794" spans="1:9">
      <c r="A12794" t="s">
        <v>4</v>
      </c>
      <c r="B12794" s="4" t="s">
        <v>5</v>
      </c>
      <c r="C12794" s="4" t="s">
        <v>7</v>
      </c>
      <c r="D12794" s="4" t="s">
        <v>9</v>
      </c>
    </row>
    <row r="12795" spans="1:9">
      <c r="A12795" t="n">
        <v>111354</v>
      </c>
      <c r="B12795" s="54" t="n">
        <v>116</v>
      </c>
      <c r="C12795" s="7" t="n">
        <v>6</v>
      </c>
      <c r="D12795" s="7" t="n">
        <v>1</v>
      </c>
    </row>
    <row r="12796" spans="1:9">
      <c r="A12796" t="s">
        <v>4</v>
      </c>
      <c r="B12796" s="4" t="s">
        <v>5</v>
      </c>
      <c r="C12796" s="4" t="s">
        <v>7</v>
      </c>
      <c r="D12796" s="4" t="s">
        <v>9</v>
      </c>
      <c r="E12796" s="4" t="s">
        <v>11</v>
      </c>
      <c r="F12796" s="4" t="s">
        <v>9</v>
      </c>
      <c r="G12796" s="4" t="s">
        <v>11</v>
      </c>
      <c r="H12796" s="4" t="s">
        <v>7</v>
      </c>
    </row>
    <row r="12797" spans="1:9">
      <c r="A12797" t="n">
        <v>111358</v>
      </c>
      <c r="B12797" s="13" t="n">
        <v>49</v>
      </c>
      <c r="C12797" s="7" t="n">
        <v>0</v>
      </c>
      <c r="D12797" s="7" t="n">
        <v>517</v>
      </c>
      <c r="E12797" s="7" t="n">
        <v>1060320051</v>
      </c>
      <c r="F12797" s="7" t="n">
        <v>0</v>
      </c>
      <c r="G12797" s="7" t="n">
        <v>0</v>
      </c>
      <c r="H12797" s="7" t="n">
        <v>0</v>
      </c>
    </row>
    <row r="12798" spans="1:9">
      <c r="A12798" t="s">
        <v>4</v>
      </c>
      <c r="B12798" s="4" t="s">
        <v>5</v>
      </c>
      <c r="C12798" s="4" t="s">
        <v>7</v>
      </c>
      <c r="D12798" s="4" t="s">
        <v>9</v>
      </c>
      <c r="E12798" s="4" t="s">
        <v>10</v>
      </c>
    </row>
    <row r="12799" spans="1:9">
      <c r="A12799" t="n">
        <v>111373</v>
      </c>
      <c r="B12799" s="25" t="n">
        <v>58</v>
      </c>
      <c r="C12799" s="7" t="n">
        <v>100</v>
      </c>
      <c r="D12799" s="7" t="n">
        <v>1000</v>
      </c>
      <c r="E12799" s="7" t="n">
        <v>1</v>
      </c>
    </row>
    <row r="12800" spans="1:9">
      <c r="A12800" t="s">
        <v>4</v>
      </c>
      <c r="B12800" s="4" t="s">
        <v>5</v>
      </c>
      <c r="C12800" s="4" t="s">
        <v>7</v>
      </c>
      <c r="D12800" s="4" t="s">
        <v>9</v>
      </c>
    </row>
    <row r="12801" spans="1:8">
      <c r="A12801" t="n">
        <v>111381</v>
      </c>
      <c r="B12801" s="25" t="n">
        <v>58</v>
      </c>
      <c r="C12801" s="7" t="n">
        <v>255</v>
      </c>
      <c r="D12801" s="7" t="n">
        <v>0</v>
      </c>
    </row>
    <row r="12802" spans="1:8">
      <c r="A12802" t="s">
        <v>4</v>
      </c>
      <c r="B12802" s="4" t="s">
        <v>5</v>
      </c>
      <c r="C12802" s="4" t="s">
        <v>7</v>
      </c>
      <c r="D12802" s="4" t="s">
        <v>9</v>
      </c>
    </row>
    <row r="12803" spans="1:8">
      <c r="A12803" t="n">
        <v>111385</v>
      </c>
      <c r="B12803" s="55" t="n">
        <v>45</v>
      </c>
      <c r="C12803" s="7" t="n">
        <v>7</v>
      </c>
      <c r="D12803" s="7" t="n">
        <v>255</v>
      </c>
    </row>
    <row r="12804" spans="1:8">
      <c r="A12804" t="s">
        <v>4</v>
      </c>
      <c r="B12804" s="4" t="s">
        <v>5</v>
      </c>
      <c r="C12804" s="4" t="s">
        <v>7</v>
      </c>
      <c r="D12804" s="4" t="s">
        <v>9</v>
      </c>
      <c r="E12804" s="4" t="s">
        <v>12</v>
      </c>
    </row>
    <row r="12805" spans="1:8">
      <c r="A12805" t="n">
        <v>111389</v>
      </c>
      <c r="B12805" s="30" t="n">
        <v>51</v>
      </c>
      <c r="C12805" s="7" t="n">
        <v>4</v>
      </c>
      <c r="D12805" s="7" t="n">
        <v>0</v>
      </c>
      <c r="E12805" s="7" t="s">
        <v>358</v>
      </c>
    </row>
    <row r="12806" spans="1:8">
      <c r="A12806" t="s">
        <v>4</v>
      </c>
      <c r="B12806" s="4" t="s">
        <v>5</v>
      </c>
      <c r="C12806" s="4" t="s">
        <v>9</v>
      </c>
    </row>
    <row r="12807" spans="1:8">
      <c r="A12807" t="n">
        <v>111402</v>
      </c>
      <c r="B12807" s="26" t="n">
        <v>16</v>
      </c>
      <c r="C12807" s="7" t="n">
        <v>0</v>
      </c>
    </row>
    <row r="12808" spans="1:8">
      <c r="A12808" t="s">
        <v>4</v>
      </c>
      <c r="B12808" s="4" t="s">
        <v>5</v>
      </c>
      <c r="C12808" s="4" t="s">
        <v>9</v>
      </c>
      <c r="D12808" s="4" t="s">
        <v>7</v>
      </c>
      <c r="E12808" s="4" t="s">
        <v>11</v>
      </c>
      <c r="F12808" s="4" t="s">
        <v>52</v>
      </c>
      <c r="G12808" s="4" t="s">
        <v>7</v>
      </c>
      <c r="H12808" s="4" t="s">
        <v>7</v>
      </c>
      <c r="I12808" s="4" t="s">
        <v>7</v>
      </c>
      <c r="J12808" s="4" t="s">
        <v>11</v>
      </c>
      <c r="K12808" s="4" t="s">
        <v>52</v>
      </c>
      <c r="L12808" s="4" t="s">
        <v>7</v>
      </c>
      <c r="M12808" s="4" t="s">
        <v>7</v>
      </c>
      <c r="N12808" s="4" t="s">
        <v>7</v>
      </c>
      <c r="O12808" s="4" t="s">
        <v>11</v>
      </c>
      <c r="P12808" s="4" t="s">
        <v>52</v>
      </c>
      <c r="Q12808" s="4" t="s">
        <v>7</v>
      </c>
      <c r="R12808" s="4" t="s">
        <v>7</v>
      </c>
    </row>
    <row r="12809" spans="1:8">
      <c r="A12809" t="n">
        <v>111405</v>
      </c>
      <c r="B12809" s="31" t="n">
        <v>26</v>
      </c>
      <c r="C12809" s="7" t="n">
        <v>0</v>
      </c>
      <c r="D12809" s="7" t="n">
        <v>17</v>
      </c>
      <c r="E12809" s="7" t="n">
        <v>62263</v>
      </c>
      <c r="F12809" s="7" t="s">
        <v>1175</v>
      </c>
      <c r="G12809" s="7" t="n">
        <v>2</v>
      </c>
      <c r="H12809" s="7" t="n">
        <v>3</v>
      </c>
      <c r="I12809" s="7" t="n">
        <v>17</v>
      </c>
      <c r="J12809" s="7" t="n">
        <v>62264</v>
      </c>
      <c r="K12809" s="7" t="s">
        <v>1176</v>
      </c>
      <c r="L12809" s="7" t="n">
        <v>2</v>
      </c>
      <c r="M12809" s="7" t="n">
        <v>3</v>
      </c>
      <c r="N12809" s="7" t="n">
        <v>17</v>
      </c>
      <c r="O12809" s="7" t="n">
        <v>62265</v>
      </c>
      <c r="P12809" s="7" t="s">
        <v>1177</v>
      </c>
      <c r="Q12809" s="7" t="n">
        <v>2</v>
      </c>
      <c r="R12809" s="7" t="n">
        <v>0</v>
      </c>
    </row>
    <row r="12810" spans="1:8">
      <c r="A12810" t="s">
        <v>4</v>
      </c>
      <c r="B12810" s="4" t="s">
        <v>5</v>
      </c>
    </row>
    <row r="12811" spans="1:8">
      <c r="A12811" t="n">
        <v>111633</v>
      </c>
      <c r="B12811" s="32" t="n">
        <v>28</v>
      </c>
    </row>
    <row r="12812" spans="1:8">
      <c r="A12812" t="s">
        <v>4</v>
      </c>
      <c r="B12812" s="4" t="s">
        <v>5</v>
      </c>
      <c r="C12812" s="4" t="s">
        <v>7</v>
      </c>
      <c r="D12812" s="4" t="s">
        <v>9</v>
      </c>
      <c r="E12812" s="4" t="s">
        <v>10</v>
      </c>
    </row>
    <row r="12813" spans="1:8">
      <c r="A12813" t="n">
        <v>111634</v>
      </c>
      <c r="B12813" s="25" t="n">
        <v>58</v>
      </c>
      <c r="C12813" s="7" t="n">
        <v>101</v>
      </c>
      <c r="D12813" s="7" t="n">
        <v>500</v>
      </c>
      <c r="E12813" s="7" t="n">
        <v>1</v>
      </c>
    </row>
    <row r="12814" spans="1:8">
      <c r="A12814" t="s">
        <v>4</v>
      </c>
      <c r="B12814" s="4" t="s">
        <v>5</v>
      </c>
      <c r="C12814" s="4" t="s">
        <v>7</v>
      </c>
      <c r="D12814" s="4" t="s">
        <v>9</v>
      </c>
    </row>
    <row r="12815" spans="1:8">
      <c r="A12815" t="n">
        <v>111642</v>
      </c>
      <c r="B12815" s="25" t="n">
        <v>58</v>
      </c>
      <c r="C12815" s="7" t="n">
        <v>254</v>
      </c>
      <c r="D12815" s="7" t="n">
        <v>0</v>
      </c>
    </row>
    <row r="12816" spans="1:8">
      <c r="A12816" t="s">
        <v>4</v>
      </c>
      <c r="B12816" s="4" t="s">
        <v>5</v>
      </c>
      <c r="C12816" s="4" t="s">
        <v>7</v>
      </c>
      <c r="D12816" s="4" t="s">
        <v>7</v>
      </c>
      <c r="E12816" s="4" t="s">
        <v>10</v>
      </c>
      <c r="F12816" s="4" t="s">
        <v>10</v>
      </c>
      <c r="G12816" s="4" t="s">
        <v>10</v>
      </c>
      <c r="H12816" s="4" t="s">
        <v>9</v>
      </c>
    </row>
    <row r="12817" spans="1:18">
      <c r="A12817" t="n">
        <v>111646</v>
      </c>
      <c r="B12817" s="55" t="n">
        <v>45</v>
      </c>
      <c r="C12817" s="7" t="n">
        <v>2</v>
      </c>
      <c r="D12817" s="7" t="n">
        <v>3</v>
      </c>
      <c r="E12817" s="7" t="n">
        <v>2.83999991416931</v>
      </c>
      <c r="F12817" s="7" t="n">
        <v>5.26000022888184</v>
      </c>
      <c r="G12817" s="7" t="n">
        <v>-58.1399993896484</v>
      </c>
      <c r="H12817" s="7" t="n">
        <v>0</v>
      </c>
    </row>
    <row r="12818" spans="1:18">
      <c r="A12818" t="s">
        <v>4</v>
      </c>
      <c r="B12818" s="4" t="s">
        <v>5</v>
      </c>
      <c r="C12818" s="4" t="s">
        <v>7</v>
      </c>
      <c r="D12818" s="4" t="s">
        <v>7</v>
      </c>
      <c r="E12818" s="4" t="s">
        <v>10</v>
      </c>
      <c r="F12818" s="4" t="s">
        <v>10</v>
      </c>
      <c r="G12818" s="4" t="s">
        <v>10</v>
      </c>
      <c r="H12818" s="4" t="s">
        <v>9</v>
      </c>
      <c r="I12818" s="4" t="s">
        <v>7</v>
      </c>
    </row>
    <row r="12819" spans="1:18">
      <c r="A12819" t="n">
        <v>111663</v>
      </c>
      <c r="B12819" s="55" t="n">
        <v>45</v>
      </c>
      <c r="C12819" s="7" t="n">
        <v>4</v>
      </c>
      <c r="D12819" s="7" t="n">
        <v>3</v>
      </c>
      <c r="E12819" s="7" t="n">
        <v>359.690002441406</v>
      </c>
      <c r="F12819" s="7" t="n">
        <v>339.339996337891</v>
      </c>
      <c r="G12819" s="7" t="n">
        <v>345</v>
      </c>
      <c r="H12819" s="7" t="n">
        <v>0</v>
      </c>
      <c r="I12819" s="7" t="n">
        <v>1</v>
      </c>
    </row>
    <row r="12820" spans="1:18">
      <c r="A12820" t="s">
        <v>4</v>
      </c>
      <c r="B12820" s="4" t="s">
        <v>5</v>
      </c>
      <c r="C12820" s="4" t="s">
        <v>7</v>
      </c>
      <c r="D12820" s="4" t="s">
        <v>7</v>
      </c>
      <c r="E12820" s="4" t="s">
        <v>10</v>
      </c>
      <c r="F12820" s="4" t="s">
        <v>9</v>
      </c>
    </row>
    <row r="12821" spans="1:18">
      <c r="A12821" t="n">
        <v>111681</v>
      </c>
      <c r="B12821" s="55" t="n">
        <v>45</v>
      </c>
      <c r="C12821" s="7" t="n">
        <v>5</v>
      </c>
      <c r="D12821" s="7" t="n">
        <v>3</v>
      </c>
      <c r="E12821" s="7" t="n">
        <v>1.20000004768372</v>
      </c>
      <c r="F12821" s="7" t="n">
        <v>0</v>
      </c>
    </row>
    <row r="12822" spans="1:18">
      <c r="A12822" t="s">
        <v>4</v>
      </c>
      <c r="B12822" s="4" t="s">
        <v>5</v>
      </c>
      <c r="C12822" s="4" t="s">
        <v>7</v>
      </c>
      <c r="D12822" s="4" t="s">
        <v>7</v>
      </c>
      <c r="E12822" s="4" t="s">
        <v>10</v>
      </c>
      <c r="F12822" s="4" t="s">
        <v>9</v>
      </c>
    </row>
    <row r="12823" spans="1:18">
      <c r="A12823" t="n">
        <v>111690</v>
      </c>
      <c r="B12823" s="55" t="n">
        <v>45</v>
      </c>
      <c r="C12823" s="7" t="n">
        <v>5</v>
      </c>
      <c r="D12823" s="7" t="n">
        <v>3</v>
      </c>
      <c r="E12823" s="7" t="n">
        <v>1.39999997615814</v>
      </c>
      <c r="F12823" s="7" t="n">
        <v>30000</v>
      </c>
    </row>
    <row r="12824" spans="1:18">
      <c r="A12824" t="s">
        <v>4</v>
      </c>
      <c r="B12824" s="4" t="s">
        <v>5</v>
      </c>
      <c r="C12824" s="4" t="s">
        <v>7</v>
      </c>
      <c r="D12824" s="4" t="s">
        <v>7</v>
      </c>
      <c r="E12824" s="4" t="s">
        <v>10</v>
      </c>
      <c r="F12824" s="4" t="s">
        <v>9</v>
      </c>
    </row>
    <row r="12825" spans="1:18">
      <c r="A12825" t="n">
        <v>111699</v>
      </c>
      <c r="B12825" s="55" t="n">
        <v>45</v>
      </c>
      <c r="C12825" s="7" t="n">
        <v>11</v>
      </c>
      <c r="D12825" s="7" t="n">
        <v>3</v>
      </c>
      <c r="E12825" s="7" t="n">
        <v>40</v>
      </c>
      <c r="F12825" s="7" t="n">
        <v>0</v>
      </c>
    </row>
    <row r="12826" spans="1:18">
      <c r="A12826" t="s">
        <v>4</v>
      </c>
      <c r="B12826" s="4" t="s">
        <v>5</v>
      </c>
      <c r="C12826" s="4" t="s">
        <v>7</v>
      </c>
      <c r="D12826" s="4" t="s">
        <v>9</v>
      </c>
    </row>
    <row r="12827" spans="1:18">
      <c r="A12827" t="n">
        <v>111708</v>
      </c>
      <c r="B12827" s="25" t="n">
        <v>58</v>
      </c>
      <c r="C12827" s="7" t="n">
        <v>255</v>
      </c>
      <c r="D12827" s="7" t="n">
        <v>0</v>
      </c>
    </row>
    <row r="12828" spans="1:18">
      <c r="A12828" t="s">
        <v>4</v>
      </c>
      <c r="B12828" s="4" t="s">
        <v>5</v>
      </c>
      <c r="C12828" s="4" t="s">
        <v>7</v>
      </c>
      <c r="D12828" s="4" t="s">
        <v>9</v>
      </c>
      <c r="E12828" s="4" t="s">
        <v>12</v>
      </c>
    </row>
    <row r="12829" spans="1:18">
      <c r="A12829" t="n">
        <v>111712</v>
      </c>
      <c r="B12829" s="30" t="n">
        <v>51</v>
      </c>
      <c r="C12829" s="7" t="n">
        <v>4</v>
      </c>
      <c r="D12829" s="7" t="n">
        <v>18</v>
      </c>
      <c r="E12829" s="7" t="s">
        <v>325</v>
      </c>
    </row>
    <row r="12830" spans="1:18">
      <c r="A12830" t="s">
        <v>4</v>
      </c>
      <c r="B12830" s="4" t="s">
        <v>5</v>
      </c>
      <c r="C12830" s="4" t="s">
        <v>9</v>
      </c>
    </row>
    <row r="12831" spans="1:18">
      <c r="A12831" t="n">
        <v>111726</v>
      </c>
      <c r="B12831" s="26" t="n">
        <v>16</v>
      </c>
      <c r="C12831" s="7" t="n">
        <v>0</v>
      </c>
    </row>
    <row r="12832" spans="1:18">
      <c r="A12832" t="s">
        <v>4</v>
      </c>
      <c r="B12832" s="4" t="s">
        <v>5</v>
      </c>
      <c r="C12832" s="4" t="s">
        <v>9</v>
      </c>
      <c r="D12832" s="4" t="s">
        <v>7</v>
      </c>
      <c r="E12832" s="4" t="s">
        <v>11</v>
      </c>
      <c r="F12832" s="4" t="s">
        <v>52</v>
      </c>
      <c r="G12832" s="4" t="s">
        <v>7</v>
      </c>
      <c r="H12832" s="4" t="s">
        <v>7</v>
      </c>
      <c r="I12832" s="4" t="s">
        <v>7</v>
      </c>
      <c r="J12832" s="4" t="s">
        <v>11</v>
      </c>
      <c r="K12832" s="4" t="s">
        <v>52</v>
      </c>
      <c r="L12832" s="4" t="s">
        <v>7</v>
      </c>
      <c r="M12832" s="4" t="s">
        <v>7</v>
      </c>
      <c r="N12832" s="4" t="s">
        <v>7</v>
      </c>
      <c r="O12832" s="4" t="s">
        <v>11</v>
      </c>
      <c r="P12832" s="4" t="s">
        <v>52</v>
      </c>
      <c r="Q12832" s="4" t="s">
        <v>7</v>
      </c>
      <c r="R12832" s="4" t="s">
        <v>7</v>
      </c>
    </row>
    <row r="12833" spans="1:18">
      <c r="A12833" t="n">
        <v>111729</v>
      </c>
      <c r="B12833" s="31" t="n">
        <v>26</v>
      </c>
      <c r="C12833" s="7" t="n">
        <v>18</v>
      </c>
      <c r="D12833" s="7" t="n">
        <v>17</v>
      </c>
      <c r="E12833" s="7" t="n">
        <v>17365</v>
      </c>
      <c r="F12833" s="7" t="s">
        <v>1178</v>
      </c>
      <c r="G12833" s="7" t="n">
        <v>2</v>
      </c>
      <c r="H12833" s="7" t="n">
        <v>3</v>
      </c>
      <c r="I12833" s="7" t="n">
        <v>17</v>
      </c>
      <c r="J12833" s="7" t="n">
        <v>17366</v>
      </c>
      <c r="K12833" s="7" t="s">
        <v>1179</v>
      </c>
      <c r="L12833" s="7" t="n">
        <v>2</v>
      </c>
      <c r="M12833" s="7" t="n">
        <v>3</v>
      </c>
      <c r="N12833" s="7" t="n">
        <v>17</v>
      </c>
      <c r="O12833" s="7" t="n">
        <v>17367</v>
      </c>
      <c r="P12833" s="7" t="s">
        <v>1180</v>
      </c>
      <c r="Q12833" s="7" t="n">
        <v>2</v>
      </c>
      <c r="R12833" s="7" t="n">
        <v>0</v>
      </c>
    </row>
    <row r="12834" spans="1:18">
      <c r="A12834" t="s">
        <v>4</v>
      </c>
      <c r="B12834" s="4" t="s">
        <v>5</v>
      </c>
    </row>
    <row r="12835" spans="1:18">
      <c r="A12835" t="n">
        <v>112022</v>
      </c>
      <c r="B12835" s="32" t="n">
        <v>28</v>
      </c>
    </row>
    <row r="12836" spans="1:18">
      <c r="A12836" t="s">
        <v>4</v>
      </c>
      <c r="B12836" s="4" t="s">
        <v>5</v>
      </c>
      <c r="C12836" s="4" t="s">
        <v>7</v>
      </c>
      <c r="D12836" s="4" t="s">
        <v>9</v>
      </c>
      <c r="E12836" s="4" t="s">
        <v>9</v>
      </c>
      <c r="F12836" s="4" t="s">
        <v>7</v>
      </c>
    </row>
    <row r="12837" spans="1:18">
      <c r="A12837" t="n">
        <v>112023</v>
      </c>
      <c r="B12837" s="35" t="n">
        <v>25</v>
      </c>
      <c r="C12837" s="7" t="n">
        <v>1</v>
      </c>
      <c r="D12837" s="7" t="n">
        <v>60</v>
      </c>
      <c r="E12837" s="7" t="n">
        <v>640</v>
      </c>
      <c r="F12837" s="7" t="n">
        <v>1</v>
      </c>
    </row>
    <row r="12838" spans="1:18">
      <c r="A12838" t="s">
        <v>4</v>
      </c>
      <c r="B12838" s="4" t="s">
        <v>5</v>
      </c>
      <c r="C12838" s="4" t="s">
        <v>7</v>
      </c>
      <c r="D12838" s="4" t="s">
        <v>9</v>
      </c>
      <c r="E12838" s="4" t="s">
        <v>12</v>
      </c>
    </row>
    <row r="12839" spans="1:18">
      <c r="A12839" t="n">
        <v>112030</v>
      </c>
      <c r="B12839" s="30" t="n">
        <v>51</v>
      </c>
      <c r="C12839" s="7" t="n">
        <v>4</v>
      </c>
      <c r="D12839" s="7" t="n">
        <v>0</v>
      </c>
      <c r="E12839" s="7" t="s">
        <v>358</v>
      </c>
    </row>
    <row r="12840" spans="1:18">
      <c r="A12840" t="s">
        <v>4</v>
      </c>
      <c r="B12840" s="4" t="s">
        <v>5</v>
      </c>
      <c r="C12840" s="4" t="s">
        <v>9</v>
      </c>
    </row>
    <row r="12841" spans="1:18">
      <c r="A12841" t="n">
        <v>112043</v>
      </c>
      <c r="B12841" s="26" t="n">
        <v>16</v>
      </c>
      <c r="C12841" s="7" t="n">
        <v>0</v>
      </c>
    </row>
    <row r="12842" spans="1:18">
      <c r="A12842" t="s">
        <v>4</v>
      </c>
      <c r="B12842" s="4" t="s">
        <v>5</v>
      </c>
      <c r="C12842" s="4" t="s">
        <v>9</v>
      </c>
      <c r="D12842" s="4" t="s">
        <v>7</v>
      </c>
      <c r="E12842" s="4" t="s">
        <v>11</v>
      </c>
      <c r="F12842" s="4" t="s">
        <v>52</v>
      </c>
      <c r="G12842" s="4" t="s">
        <v>7</v>
      </c>
      <c r="H12842" s="4" t="s">
        <v>7</v>
      </c>
    </row>
    <row r="12843" spans="1:18">
      <c r="A12843" t="n">
        <v>112046</v>
      </c>
      <c r="B12843" s="31" t="n">
        <v>26</v>
      </c>
      <c r="C12843" s="7" t="n">
        <v>0</v>
      </c>
      <c r="D12843" s="7" t="n">
        <v>17</v>
      </c>
      <c r="E12843" s="7" t="n">
        <v>62266</v>
      </c>
      <c r="F12843" s="7" t="s">
        <v>1181</v>
      </c>
      <c r="G12843" s="7" t="n">
        <v>2</v>
      </c>
      <c r="H12843" s="7" t="n">
        <v>0</v>
      </c>
    </row>
    <row r="12844" spans="1:18">
      <c r="A12844" t="s">
        <v>4</v>
      </c>
      <c r="B12844" s="4" t="s">
        <v>5</v>
      </c>
    </row>
    <row r="12845" spans="1:18">
      <c r="A12845" t="n">
        <v>112134</v>
      </c>
      <c r="B12845" s="32" t="n">
        <v>28</v>
      </c>
    </row>
    <row r="12846" spans="1:18">
      <c r="A12846" t="s">
        <v>4</v>
      </c>
      <c r="B12846" s="4" t="s">
        <v>5</v>
      </c>
      <c r="C12846" s="4" t="s">
        <v>7</v>
      </c>
      <c r="D12846" s="4" t="s">
        <v>9</v>
      </c>
      <c r="E12846" s="4" t="s">
        <v>10</v>
      </c>
    </row>
    <row r="12847" spans="1:18">
      <c r="A12847" t="n">
        <v>112135</v>
      </c>
      <c r="B12847" s="25" t="n">
        <v>58</v>
      </c>
      <c r="C12847" s="7" t="n">
        <v>101</v>
      </c>
      <c r="D12847" s="7" t="n">
        <v>500</v>
      </c>
      <c r="E12847" s="7" t="n">
        <v>1</v>
      </c>
    </row>
    <row r="12848" spans="1:18">
      <c r="A12848" t="s">
        <v>4</v>
      </c>
      <c r="B12848" s="4" t="s">
        <v>5</v>
      </c>
      <c r="C12848" s="4" t="s">
        <v>7</v>
      </c>
      <c r="D12848" s="4" t="s">
        <v>9</v>
      </c>
    </row>
    <row r="12849" spans="1:18">
      <c r="A12849" t="n">
        <v>112143</v>
      </c>
      <c r="B12849" s="25" t="n">
        <v>58</v>
      </c>
      <c r="C12849" s="7" t="n">
        <v>254</v>
      </c>
      <c r="D12849" s="7" t="n">
        <v>0</v>
      </c>
    </row>
    <row r="12850" spans="1:18">
      <c r="A12850" t="s">
        <v>4</v>
      </c>
      <c r="B12850" s="4" t="s">
        <v>5</v>
      </c>
      <c r="C12850" s="4" t="s">
        <v>7</v>
      </c>
      <c r="D12850" s="4" t="s">
        <v>7</v>
      </c>
      <c r="E12850" s="4" t="s">
        <v>10</v>
      </c>
      <c r="F12850" s="4" t="s">
        <v>10</v>
      </c>
      <c r="G12850" s="4" t="s">
        <v>10</v>
      </c>
      <c r="H12850" s="4" t="s">
        <v>9</v>
      </c>
    </row>
    <row r="12851" spans="1:18">
      <c r="A12851" t="n">
        <v>112147</v>
      </c>
      <c r="B12851" s="55" t="n">
        <v>45</v>
      </c>
      <c r="C12851" s="7" t="n">
        <v>2</v>
      </c>
      <c r="D12851" s="7" t="n">
        <v>3</v>
      </c>
      <c r="E12851" s="7" t="n">
        <v>2.4300000667572</v>
      </c>
      <c r="F12851" s="7" t="n">
        <v>5.42999982833862</v>
      </c>
      <c r="G12851" s="7" t="n">
        <v>-57.7599983215332</v>
      </c>
      <c r="H12851" s="7" t="n">
        <v>0</v>
      </c>
    </row>
    <row r="12852" spans="1:18">
      <c r="A12852" t="s">
        <v>4</v>
      </c>
      <c r="B12852" s="4" t="s">
        <v>5</v>
      </c>
      <c r="C12852" s="4" t="s">
        <v>7</v>
      </c>
      <c r="D12852" s="4" t="s">
        <v>7</v>
      </c>
      <c r="E12852" s="4" t="s">
        <v>10</v>
      </c>
      <c r="F12852" s="4" t="s">
        <v>10</v>
      </c>
      <c r="G12852" s="4" t="s">
        <v>10</v>
      </c>
      <c r="H12852" s="4" t="s">
        <v>9</v>
      </c>
      <c r="I12852" s="4" t="s">
        <v>7</v>
      </c>
    </row>
    <row r="12853" spans="1:18">
      <c r="A12853" t="n">
        <v>112164</v>
      </c>
      <c r="B12853" s="55" t="n">
        <v>45</v>
      </c>
      <c r="C12853" s="7" t="n">
        <v>4</v>
      </c>
      <c r="D12853" s="7" t="n">
        <v>3</v>
      </c>
      <c r="E12853" s="7" t="n">
        <v>2.35999989509583</v>
      </c>
      <c r="F12853" s="7" t="n">
        <v>337.329986572266</v>
      </c>
      <c r="G12853" s="7" t="n">
        <v>352</v>
      </c>
      <c r="H12853" s="7" t="n">
        <v>0</v>
      </c>
      <c r="I12853" s="7" t="n">
        <v>1</v>
      </c>
    </row>
    <row r="12854" spans="1:18">
      <c r="A12854" t="s">
        <v>4</v>
      </c>
      <c r="B12854" s="4" t="s">
        <v>5</v>
      </c>
      <c r="C12854" s="4" t="s">
        <v>7</v>
      </c>
      <c r="D12854" s="4" t="s">
        <v>7</v>
      </c>
      <c r="E12854" s="4" t="s">
        <v>10</v>
      </c>
      <c r="F12854" s="4" t="s">
        <v>9</v>
      </c>
    </row>
    <row r="12855" spans="1:18">
      <c r="A12855" t="n">
        <v>112182</v>
      </c>
      <c r="B12855" s="55" t="n">
        <v>45</v>
      </c>
      <c r="C12855" s="7" t="n">
        <v>5</v>
      </c>
      <c r="D12855" s="7" t="n">
        <v>3</v>
      </c>
      <c r="E12855" s="7" t="n">
        <v>1.60000002384186</v>
      </c>
      <c r="F12855" s="7" t="n">
        <v>0</v>
      </c>
    </row>
    <row r="12856" spans="1:18">
      <c r="A12856" t="s">
        <v>4</v>
      </c>
      <c r="B12856" s="4" t="s">
        <v>5</v>
      </c>
      <c r="C12856" s="4" t="s">
        <v>7</v>
      </c>
      <c r="D12856" s="4" t="s">
        <v>7</v>
      </c>
      <c r="E12856" s="4" t="s">
        <v>10</v>
      </c>
      <c r="F12856" s="4" t="s">
        <v>9</v>
      </c>
    </row>
    <row r="12857" spans="1:18">
      <c r="A12857" t="n">
        <v>112191</v>
      </c>
      <c r="B12857" s="55" t="n">
        <v>45</v>
      </c>
      <c r="C12857" s="7" t="n">
        <v>11</v>
      </c>
      <c r="D12857" s="7" t="n">
        <v>3</v>
      </c>
      <c r="E12857" s="7" t="n">
        <v>40</v>
      </c>
      <c r="F12857" s="7" t="n">
        <v>0</v>
      </c>
    </row>
    <row r="12858" spans="1:18">
      <c r="A12858" t="s">
        <v>4</v>
      </c>
      <c r="B12858" s="4" t="s">
        <v>5</v>
      </c>
      <c r="C12858" s="4" t="s">
        <v>7</v>
      </c>
      <c r="D12858" s="4" t="s">
        <v>7</v>
      </c>
      <c r="E12858" s="4" t="s">
        <v>10</v>
      </c>
      <c r="F12858" s="4" t="s">
        <v>10</v>
      </c>
      <c r="G12858" s="4" t="s">
        <v>10</v>
      </c>
      <c r="H12858" s="4" t="s">
        <v>9</v>
      </c>
      <c r="I12858" s="4" t="s">
        <v>7</v>
      </c>
    </row>
    <row r="12859" spans="1:18">
      <c r="A12859" t="n">
        <v>112200</v>
      </c>
      <c r="B12859" s="55" t="n">
        <v>45</v>
      </c>
      <c r="C12859" s="7" t="n">
        <v>4</v>
      </c>
      <c r="D12859" s="7" t="n">
        <v>3</v>
      </c>
      <c r="E12859" s="7" t="n">
        <v>2.35999989509583</v>
      </c>
      <c r="F12859" s="7" t="n">
        <v>358.760009765625</v>
      </c>
      <c r="G12859" s="7" t="n">
        <v>352</v>
      </c>
      <c r="H12859" s="7" t="n">
        <v>50000</v>
      </c>
      <c r="I12859" s="7" t="n">
        <v>1</v>
      </c>
    </row>
    <row r="12860" spans="1:18">
      <c r="A12860" t="s">
        <v>4</v>
      </c>
      <c r="B12860" s="4" t="s">
        <v>5</v>
      </c>
      <c r="C12860" s="4" t="s">
        <v>9</v>
      </c>
      <c r="D12860" s="4" t="s">
        <v>7</v>
      </c>
    </row>
    <row r="12861" spans="1:18">
      <c r="A12861" t="n">
        <v>112218</v>
      </c>
      <c r="B12861" s="60" t="n">
        <v>89</v>
      </c>
      <c r="C12861" s="7" t="n">
        <v>65533</v>
      </c>
      <c r="D12861" s="7" t="n">
        <v>1</v>
      </c>
    </row>
    <row r="12862" spans="1:18">
      <c r="A12862" t="s">
        <v>4</v>
      </c>
      <c r="B12862" s="4" t="s">
        <v>5</v>
      </c>
      <c r="C12862" s="4" t="s">
        <v>7</v>
      </c>
      <c r="D12862" s="4" t="s">
        <v>9</v>
      </c>
      <c r="E12862" s="4" t="s">
        <v>9</v>
      </c>
      <c r="F12862" s="4" t="s">
        <v>7</v>
      </c>
    </row>
    <row r="12863" spans="1:18">
      <c r="A12863" t="n">
        <v>112222</v>
      </c>
      <c r="B12863" s="35" t="n">
        <v>25</v>
      </c>
      <c r="C12863" s="7" t="n">
        <v>1</v>
      </c>
      <c r="D12863" s="7" t="n">
        <v>65535</v>
      </c>
      <c r="E12863" s="7" t="n">
        <v>65535</v>
      </c>
      <c r="F12863" s="7" t="n">
        <v>0</v>
      </c>
    </row>
    <row r="12864" spans="1:18">
      <c r="A12864" t="s">
        <v>4</v>
      </c>
      <c r="B12864" s="4" t="s">
        <v>5</v>
      </c>
      <c r="C12864" s="4" t="s">
        <v>7</v>
      </c>
      <c r="D12864" s="4" t="s">
        <v>9</v>
      </c>
      <c r="E12864" s="4" t="s">
        <v>12</v>
      </c>
      <c r="F12864" s="4" t="s">
        <v>12</v>
      </c>
      <c r="G12864" s="4" t="s">
        <v>12</v>
      </c>
      <c r="H12864" s="4" t="s">
        <v>12</v>
      </c>
    </row>
    <row r="12865" spans="1:9">
      <c r="A12865" t="n">
        <v>112229</v>
      </c>
      <c r="B12865" s="30" t="n">
        <v>51</v>
      </c>
      <c r="C12865" s="7" t="n">
        <v>3</v>
      </c>
      <c r="D12865" s="7" t="n">
        <v>0</v>
      </c>
      <c r="E12865" s="7" t="s">
        <v>263</v>
      </c>
      <c r="F12865" s="7" t="s">
        <v>263</v>
      </c>
      <c r="G12865" s="7" t="s">
        <v>245</v>
      </c>
      <c r="H12865" s="7" t="s">
        <v>246</v>
      </c>
    </row>
    <row r="12866" spans="1:9">
      <c r="A12866" t="s">
        <v>4</v>
      </c>
      <c r="B12866" s="4" t="s">
        <v>5</v>
      </c>
      <c r="C12866" s="4" t="s">
        <v>9</v>
      </c>
      <c r="D12866" s="4" t="s">
        <v>9</v>
      </c>
      <c r="E12866" s="4" t="s">
        <v>9</v>
      </c>
    </row>
    <row r="12867" spans="1:9">
      <c r="A12867" t="n">
        <v>112242</v>
      </c>
      <c r="B12867" s="63" t="n">
        <v>61</v>
      </c>
      <c r="C12867" s="7" t="n">
        <v>0</v>
      </c>
      <c r="D12867" s="7" t="n">
        <v>65533</v>
      </c>
      <c r="E12867" s="7" t="n">
        <v>1000</v>
      </c>
    </row>
    <row r="12868" spans="1:9">
      <c r="A12868" t="s">
        <v>4</v>
      </c>
      <c r="B12868" s="4" t="s">
        <v>5</v>
      </c>
      <c r="C12868" s="4" t="s">
        <v>7</v>
      </c>
      <c r="D12868" s="4" t="s">
        <v>9</v>
      </c>
    </row>
    <row r="12869" spans="1:9">
      <c r="A12869" t="n">
        <v>112249</v>
      </c>
      <c r="B12869" s="25" t="n">
        <v>58</v>
      </c>
      <c r="C12869" s="7" t="n">
        <v>255</v>
      </c>
      <c r="D12869" s="7" t="n">
        <v>0</v>
      </c>
    </row>
    <row r="12870" spans="1:9">
      <c r="A12870" t="s">
        <v>4</v>
      </c>
      <c r="B12870" s="4" t="s">
        <v>5</v>
      </c>
      <c r="C12870" s="4" t="s">
        <v>9</v>
      </c>
    </row>
    <row r="12871" spans="1:9">
      <c r="A12871" t="n">
        <v>112253</v>
      </c>
      <c r="B12871" s="26" t="n">
        <v>16</v>
      </c>
      <c r="C12871" s="7" t="n">
        <v>500</v>
      </c>
    </row>
    <row r="12872" spans="1:9">
      <c r="A12872" t="s">
        <v>4</v>
      </c>
      <c r="B12872" s="4" t="s">
        <v>5</v>
      </c>
      <c r="C12872" s="4" t="s">
        <v>7</v>
      </c>
      <c r="D12872" s="4" t="s">
        <v>9</v>
      </c>
      <c r="E12872" s="4" t="s">
        <v>12</v>
      </c>
      <c r="F12872" s="4" t="s">
        <v>12</v>
      </c>
      <c r="G12872" s="4" t="s">
        <v>12</v>
      </c>
      <c r="H12872" s="4" t="s">
        <v>12</v>
      </c>
    </row>
    <row r="12873" spans="1:9">
      <c r="A12873" t="n">
        <v>112256</v>
      </c>
      <c r="B12873" s="30" t="n">
        <v>51</v>
      </c>
      <c r="C12873" s="7" t="n">
        <v>3</v>
      </c>
      <c r="D12873" s="7" t="n">
        <v>0</v>
      </c>
      <c r="E12873" s="7" t="s">
        <v>801</v>
      </c>
      <c r="F12873" s="7" t="s">
        <v>263</v>
      </c>
      <c r="G12873" s="7" t="s">
        <v>245</v>
      </c>
      <c r="H12873" s="7" t="s">
        <v>246</v>
      </c>
    </row>
    <row r="12874" spans="1:9">
      <c r="A12874" t="s">
        <v>4</v>
      </c>
      <c r="B12874" s="4" t="s">
        <v>5</v>
      </c>
      <c r="C12874" s="4" t="s">
        <v>9</v>
      </c>
      <c r="D12874" s="4" t="s">
        <v>10</v>
      </c>
      <c r="E12874" s="4" t="s">
        <v>10</v>
      </c>
      <c r="F12874" s="4" t="s">
        <v>10</v>
      </c>
      <c r="G12874" s="4" t="s">
        <v>9</v>
      </c>
      <c r="H12874" s="4" t="s">
        <v>9</v>
      </c>
    </row>
    <row r="12875" spans="1:9">
      <c r="A12875" t="n">
        <v>112269</v>
      </c>
      <c r="B12875" s="65" t="n">
        <v>60</v>
      </c>
      <c r="C12875" s="7" t="n">
        <v>0</v>
      </c>
      <c r="D12875" s="7" t="n">
        <v>40</v>
      </c>
      <c r="E12875" s="7" t="n">
        <v>0</v>
      </c>
      <c r="F12875" s="7" t="n">
        <v>0</v>
      </c>
      <c r="G12875" s="7" t="n">
        <v>700</v>
      </c>
      <c r="H12875" s="7" t="n">
        <v>0</v>
      </c>
    </row>
    <row r="12876" spans="1:9">
      <c r="A12876" t="s">
        <v>4</v>
      </c>
      <c r="B12876" s="4" t="s">
        <v>5</v>
      </c>
      <c r="C12876" s="4" t="s">
        <v>9</v>
      </c>
    </row>
    <row r="12877" spans="1:9">
      <c r="A12877" t="n">
        <v>112288</v>
      </c>
      <c r="B12877" s="26" t="n">
        <v>16</v>
      </c>
      <c r="C12877" s="7" t="n">
        <v>800</v>
      </c>
    </row>
    <row r="12878" spans="1:9">
      <c r="A12878" t="s">
        <v>4</v>
      </c>
      <c r="B12878" s="4" t="s">
        <v>5</v>
      </c>
      <c r="C12878" s="4" t="s">
        <v>7</v>
      </c>
      <c r="D12878" s="4" t="s">
        <v>9</v>
      </c>
      <c r="E12878" s="4" t="s">
        <v>12</v>
      </c>
      <c r="F12878" s="4" t="s">
        <v>12</v>
      </c>
      <c r="G12878" s="4" t="s">
        <v>12</v>
      </c>
      <c r="H12878" s="4" t="s">
        <v>12</v>
      </c>
    </row>
    <row r="12879" spans="1:9">
      <c r="A12879" t="n">
        <v>112291</v>
      </c>
      <c r="B12879" s="30" t="n">
        <v>51</v>
      </c>
      <c r="C12879" s="7" t="n">
        <v>3</v>
      </c>
      <c r="D12879" s="7" t="n">
        <v>0</v>
      </c>
      <c r="E12879" s="7" t="s">
        <v>683</v>
      </c>
      <c r="F12879" s="7" t="s">
        <v>263</v>
      </c>
      <c r="G12879" s="7" t="s">
        <v>245</v>
      </c>
      <c r="H12879" s="7" t="s">
        <v>246</v>
      </c>
    </row>
    <row r="12880" spans="1:9">
      <c r="A12880" t="s">
        <v>4</v>
      </c>
      <c r="B12880" s="4" t="s">
        <v>5</v>
      </c>
      <c r="C12880" s="4" t="s">
        <v>9</v>
      </c>
      <c r="D12880" s="4" t="s">
        <v>10</v>
      </c>
      <c r="E12880" s="4" t="s">
        <v>10</v>
      </c>
      <c r="F12880" s="4" t="s">
        <v>10</v>
      </c>
      <c r="G12880" s="4" t="s">
        <v>9</v>
      </c>
      <c r="H12880" s="4" t="s">
        <v>9</v>
      </c>
    </row>
    <row r="12881" spans="1:8">
      <c r="A12881" t="n">
        <v>112305</v>
      </c>
      <c r="B12881" s="65" t="n">
        <v>60</v>
      </c>
      <c r="C12881" s="7" t="n">
        <v>0</v>
      </c>
      <c r="D12881" s="7" t="n">
        <v>-40</v>
      </c>
      <c r="E12881" s="7" t="n">
        <v>0</v>
      </c>
      <c r="F12881" s="7" t="n">
        <v>0</v>
      </c>
      <c r="G12881" s="7" t="n">
        <v>1500</v>
      </c>
      <c r="H12881" s="7" t="n">
        <v>0</v>
      </c>
    </row>
    <row r="12882" spans="1:8">
      <c r="A12882" t="s">
        <v>4</v>
      </c>
      <c r="B12882" s="4" t="s">
        <v>5</v>
      </c>
      <c r="C12882" s="4" t="s">
        <v>9</v>
      </c>
    </row>
    <row r="12883" spans="1:8">
      <c r="A12883" t="n">
        <v>112324</v>
      </c>
      <c r="B12883" s="26" t="n">
        <v>16</v>
      </c>
      <c r="C12883" s="7" t="n">
        <v>1500</v>
      </c>
    </row>
    <row r="12884" spans="1:8">
      <c r="A12884" t="s">
        <v>4</v>
      </c>
      <c r="B12884" s="4" t="s">
        <v>5</v>
      </c>
      <c r="C12884" s="4" t="s">
        <v>7</v>
      </c>
      <c r="D12884" s="4" t="s">
        <v>9</v>
      </c>
      <c r="E12884" s="4" t="s">
        <v>12</v>
      </c>
      <c r="F12884" s="4" t="s">
        <v>12</v>
      </c>
      <c r="G12884" s="4" t="s">
        <v>12</v>
      </c>
      <c r="H12884" s="4" t="s">
        <v>12</v>
      </c>
    </row>
    <row r="12885" spans="1:8">
      <c r="A12885" t="n">
        <v>112327</v>
      </c>
      <c r="B12885" s="30" t="n">
        <v>51</v>
      </c>
      <c r="C12885" s="7" t="n">
        <v>3</v>
      </c>
      <c r="D12885" s="7" t="n">
        <v>0</v>
      </c>
      <c r="E12885" s="7" t="s">
        <v>246</v>
      </c>
      <c r="F12885" s="7" t="s">
        <v>246</v>
      </c>
      <c r="G12885" s="7" t="s">
        <v>245</v>
      </c>
      <c r="H12885" s="7" t="s">
        <v>246</v>
      </c>
    </row>
    <row r="12886" spans="1:8">
      <c r="A12886" t="s">
        <v>4</v>
      </c>
      <c r="B12886" s="4" t="s">
        <v>5</v>
      </c>
      <c r="C12886" s="4" t="s">
        <v>9</v>
      </c>
      <c r="D12886" s="4" t="s">
        <v>10</v>
      </c>
      <c r="E12886" s="4" t="s">
        <v>10</v>
      </c>
      <c r="F12886" s="4" t="s">
        <v>10</v>
      </c>
      <c r="G12886" s="4" t="s">
        <v>9</v>
      </c>
      <c r="H12886" s="4" t="s">
        <v>9</v>
      </c>
    </row>
    <row r="12887" spans="1:8">
      <c r="A12887" t="n">
        <v>112340</v>
      </c>
      <c r="B12887" s="65" t="n">
        <v>60</v>
      </c>
      <c r="C12887" s="7" t="n">
        <v>0</v>
      </c>
      <c r="D12887" s="7" t="n">
        <v>0</v>
      </c>
      <c r="E12887" s="7" t="n">
        <v>0</v>
      </c>
      <c r="F12887" s="7" t="n">
        <v>0</v>
      </c>
      <c r="G12887" s="7" t="n">
        <v>700</v>
      </c>
      <c r="H12887" s="7" t="n">
        <v>0</v>
      </c>
    </row>
    <row r="12888" spans="1:8">
      <c r="A12888" t="s">
        <v>4</v>
      </c>
      <c r="B12888" s="4" t="s">
        <v>5</v>
      </c>
      <c r="C12888" s="4" t="s">
        <v>9</v>
      </c>
      <c r="D12888" s="4" t="s">
        <v>9</v>
      </c>
      <c r="E12888" s="4" t="s">
        <v>9</v>
      </c>
    </row>
    <row r="12889" spans="1:8">
      <c r="A12889" t="n">
        <v>112359</v>
      </c>
      <c r="B12889" s="63" t="n">
        <v>61</v>
      </c>
      <c r="C12889" s="7" t="n">
        <v>0</v>
      </c>
      <c r="D12889" s="7" t="n">
        <v>18</v>
      </c>
      <c r="E12889" s="7" t="n">
        <v>1000</v>
      </c>
    </row>
    <row r="12890" spans="1:8">
      <c r="A12890" t="s">
        <v>4</v>
      </c>
      <c r="B12890" s="4" t="s">
        <v>5</v>
      </c>
      <c r="C12890" s="4" t="s">
        <v>9</v>
      </c>
    </row>
    <row r="12891" spans="1:8">
      <c r="A12891" t="n">
        <v>112366</v>
      </c>
      <c r="B12891" s="26" t="n">
        <v>16</v>
      </c>
      <c r="C12891" s="7" t="n">
        <v>300</v>
      </c>
    </row>
    <row r="12892" spans="1:8">
      <c r="A12892" t="s">
        <v>4</v>
      </c>
      <c r="B12892" s="4" t="s">
        <v>5</v>
      </c>
      <c r="C12892" s="4" t="s">
        <v>7</v>
      </c>
      <c r="D12892" s="4" t="s">
        <v>9</v>
      </c>
      <c r="E12892" s="4" t="s">
        <v>12</v>
      </c>
    </row>
    <row r="12893" spans="1:8">
      <c r="A12893" t="n">
        <v>112369</v>
      </c>
      <c r="B12893" s="30" t="n">
        <v>51</v>
      </c>
      <c r="C12893" s="7" t="n">
        <v>4</v>
      </c>
      <c r="D12893" s="7" t="n">
        <v>0</v>
      </c>
      <c r="E12893" s="7" t="s">
        <v>269</v>
      </c>
    </row>
    <row r="12894" spans="1:8">
      <c r="A12894" t="s">
        <v>4</v>
      </c>
      <c r="B12894" s="4" t="s">
        <v>5</v>
      </c>
      <c r="C12894" s="4" t="s">
        <v>9</v>
      </c>
    </row>
    <row r="12895" spans="1:8">
      <c r="A12895" t="n">
        <v>112382</v>
      </c>
      <c r="B12895" s="26" t="n">
        <v>16</v>
      </c>
      <c r="C12895" s="7" t="n">
        <v>0</v>
      </c>
    </row>
    <row r="12896" spans="1:8">
      <c r="A12896" t="s">
        <v>4</v>
      </c>
      <c r="B12896" s="4" t="s">
        <v>5</v>
      </c>
      <c r="C12896" s="4" t="s">
        <v>9</v>
      </c>
      <c r="D12896" s="4" t="s">
        <v>7</v>
      </c>
      <c r="E12896" s="4" t="s">
        <v>11</v>
      </c>
      <c r="F12896" s="4" t="s">
        <v>52</v>
      </c>
      <c r="G12896" s="4" t="s">
        <v>7</v>
      </c>
      <c r="H12896" s="4" t="s">
        <v>7</v>
      </c>
    </row>
    <row r="12897" spans="1:8">
      <c r="A12897" t="n">
        <v>112385</v>
      </c>
      <c r="B12897" s="31" t="n">
        <v>26</v>
      </c>
      <c r="C12897" s="7" t="n">
        <v>0</v>
      </c>
      <c r="D12897" s="7" t="n">
        <v>17</v>
      </c>
      <c r="E12897" s="7" t="n">
        <v>62267</v>
      </c>
      <c r="F12897" s="7" t="s">
        <v>1182</v>
      </c>
      <c r="G12897" s="7" t="n">
        <v>2</v>
      </c>
      <c r="H12897" s="7" t="n">
        <v>0</v>
      </c>
    </row>
    <row r="12898" spans="1:8">
      <c r="A12898" t="s">
        <v>4</v>
      </c>
      <c r="B12898" s="4" t="s">
        <v>5</v>
      </c>
    </row>
    <row r="12899" spans="1:8">
      <c r="A12899" t="n">
        <v>112436</v>
      </c>
      <c r="B12899" s="32" t="n">
        <v>28</v>
      </c>
    </row>
    <row r="12900" spans="1:8">
      <c r="A12900" t="s">
        <v>4</v>
      </c>
      <c r="B12900" s="4" t="s">
        <v>5</v>
      </c>
      <c r="C12900" s="4" t="s">
        <v>7</v>
      </c>
      <c r="D12900" s="4" t="s">
        <v>9</v>
      </c>
      <c r="E12900" s="4" t="s">
        <v>12</v>
      </c>
    </row>
    <row r="12901" spans="1:8">
      <c r="A12901" t="n">
        <v>112437</v>
      </c>
      <c r="B12901" s="30" t="n">
        <v>51</v>
      </c>
      <c r="C12901" s="7" t="n">
        <v>4</v>
      </c>
      <c r="D12901" s="7" t="n">
        <v>18</v>
      </c>
      <c r="E12901" s="7" t="s">
        <v>349</v>
      </c>
    </row>
    <row r="12902" spans="1:8">
      <c r="A12902" t="s">
        <v>4</v>
      </c>
      <c r="B12902" s="4" t="s">
        <v>5</v>
      </c>
      <c r="C12902" s="4" t="s">
        <v>9</v>
      </c>
    </row>
    <row r="12903" spans="1:8">
      <c r="A12903" t="n">
        <v>112451</v>
      </c>
      <c r="B12903" s="26" t="n">
        <v>16</v>
      </c>
      <c r="C12903" s="7" t="n">
        <v>0</v>
      </c>
    </row>
    <row r="12904" spans="1:8">
      <c r="A12904" t="s">
        <v>4</v>
      </c>
      <c r="B12904" s="4" t="s">
        <v>5</v>
      </c>
      <c r="C12904" s="4" t="s">
        <v>9</v>
      </c>
      <c r="D12904" s="4" t="s">
        <v>7</v>
      </c>
      <c r="E12904" s="4" t="s">
        <v>11</v>
      </c>
      <c r="F12904" s="4" t="s">
        <v>52</v>
      </c>
      <c r="G12904" s="4" t="s">
        <v>7</v>
      </c>
      <c r="H12904" s="4" t="s">
        <v>7</v>
      </c>
      <c r="I12904" s="4" t="s">
        <v>7</v>
      </c>
      <c r="J12904" s="4" t="s">
        <v>11</v>
      </c>
      <c r="K12904" s="4" t="s">
        <v>52</v>
      </c>
      <c r="L12904" s="4" t="s">
        <v>7</v>
      </c>
      <c r="M12904" s="4" t="s">
        <v>7</v>
      </c>
      <c r="N12904" s="4" t="s">
        <v>7</v>
      </c>
      <c r="O12904" s="4" t="s">
        <v>11</v>
      </c>
      <c r="P12904" s="4" t="s">
        <v>52</v>
      </c>
      <c r="Q12904" s="4" t="s">
        <v>7</v>
      </c>
      <c r="R12904" s="4" t="s">
        <v>7</v>
      </c>
    </row>
    <row r="12905" spans="1:8">
      <c r="A12905" t="n">
        <v>112454</v>
      </c>
      <c r="B12905" s="31" t="n">
        <v>26</v>
      </c>
      <c r="C12905" s="7" t="n">
        <v>18</v>
      </c>
      <c r="D12905" s="7" t="n">
        <v>17</v>
      </c>
      <c r="E12905" s="7" t="n">
        <v>17368</v>
      </c>
      <c r="F12905" s="7" t="s">
        <v>1183</v>
      </c>
      <c r="G12905" s="7" t="n">
        <v>2</v>
      </c>
      <c r="H12905" s="7" t="n">
        <v>3</v>
      </c>
      <c r="I12905" s="7" t="n">
        <v>17</v>
      </c>
      <c r="J12905" s="7" t="n">
        <v>17369</v>
      </c>
      <c r="K12905" s="7" t="s">
        <v>1184</v>
      </c>
      <c r="L12905" s="7" t="n">
        <v>2</v>
      </c>
      <c r="M12905" s="7" t="n">
        <v>3</v>
      </c>
      <c r="N12905" s="7" t="n">
        <v>17</v>
      </c>
      <c r="O12905" s="7" t="n">
        <v>17370</v>
      </c>
      <c r="P12905" s="7" t="s">
        <v>1185</v>
      </c>
      <c r="Q12905" s="7" t="n">
        <v>2</v>
      </c>
      <c r="R12905" s="7" t="n">
        <v>0</v>
      </c>
    </row>
    <row r="12906" spans="1:8">
      <c r="A12906" t="s">
        <v>4</v>
      </c>
      <c r="B12906" s="4" t="s">
        <v>5</v>
      </c>
    </row>
    <row r="12907" spans="1:8">
      <c r="A12907" t="n">
        <v>112653</v>
      </c>
      <c r="B12907" s="32" t="n">
        <v>28</v>
      </c>
    </row>
    <row r="12908" spans="1:8">
      <c r="A12908" t="s">
        <v>4</v>
      </c>
      <c r="B12908" s="4" t="s">
        <v>5</v>
      </c>
      <c r="C12908" s="4" t="s">
        <v>9</v>
      </c>
      <c r="D12908" s="4" t="s">
        <v>7</v>
      </c>
      <c r="E12908" s="4" t="s">
        <v>10</v>
      </c>
      <c r="F12908" s="4" t="s">
        <v>9</v>
      </c>
    </row>
    <row r="12909" spans="1:8">
      <c r="A12909" t="n">
        <v>112654</v>
      </c>
      <c r="B12909" s="47" t="n">
        <v>59</v>
      </c>
      <c r="C12909" s="7" t="n">
        <v>0</v>
      </c>
      <c r="D12909" s="7" t="n">
        <v>1</v>
      </c>
      <c r="E12909" s="7" t="n">
        <v>0.150000005960464</v>
      </c>
      <c r="F12909" s="7" t="n">
        <v>0</v>
      </c>
    </row>
    <row r="12910" spans="1:8">
      <c r="A12910" t="s">
        <v>4</v>
      </c>
      <c r="B12910" s="4" t="s">
        <v>5</v>
      </c>
      <c r="C12910" s="4" t="s">
        <v>9</v>
      </c>
    </row>
    <row r="12911" spans="1:8">
      <c r="A12911" t="n">
        <v>112664</v>
      </c>
      <c r="B12911" s="26" t="n">
        <v>16</v>
      </c>
      <c r="C12911" s="7" t="n">
        <v>1000</v>
      </c>
    </row>
    <row r="12912" spans="1:8">
      <c r="A12912" t="s">
        <v>4</v>
      </c>
      <c r="B12912" s="4" t="s">
        <v>5</v>
      </c>
      <c r="C12912" s="4" t="s">
        <v>7</v>
      </c>
      <c r="D12912" s="4" t="s">
        <v>9</v>
      </c>
      <c r="E12912" s="4" t="s">
        <v>12</v>
      </c>
    </row>
    <row r="12913" spans="1:18">
      <c r="A12913" t="n">
        <v>112667</v>
      </c>
      <c r="B12913" s="30" t="n">
        <v>51</v>
      </c>
      <c r="C12913" s="7" t="n">
        <v>4</v>
      </c>
      <c r="D12913" s="7" t="n">
        <v>0</v>
      </c>
      <c r="E12913" s="7" t="s">
        <v>304</v>
      </c>
    </row>
    <row r="12914" spans="1:18">
      <c r="A12914" t="s">
        <v>4</v>
      </c>
      <c r="B12914" s="4" t="s">
        <v>5</v>
      </c>
      <c r="C12914" s="4" t="s">
        <v>9</v>
      </c>
    </row>
    <row r="12915" spans="1:18">
      <c r="A12915" t="n">
        <v>112681</v>
      </c>
      <c r="B12915" s="26" t="n">
        <v>16</v>
      </c>
      <c r="C12915" s="7" t="n">
        <v>0</v>
      </c>
    </row>
    <row r="12916" spans="1:18">
      <c r="A12916" t="s">
        <v>4</v>
      </c>
      <c r="B12916" s="4" t="s">
        <v>5</v>
      </c>
      <c r="C12916" s="4" t="s">
        <v>9</v>
      </c>
      <c r="D12916" s="4" t="s">
        <v>7</v>
      </c>
      <c r="E12916" s="4" t="s">
        <v>11</v>
      </c>
      <c r="F12916" s="4" t="s">
        <v>52</v>
      </c>
      <c r="G12916" s="4" t="s">
        <v>7</v>
      </c>
      <c r="H12916" s="4" t="s">
        <v>7</v>
      </c>
    </row>
    <row r="12917" spans="1:18">
      <c r="A12917" t="n">
        <v>112684</v>
      </c>
      <c r="B12917" s="31" t="n">
        <v>26</v>
      </c>
      <c r="C12917" s="7" t="n">
        <v>0</v>
      </c>
      <c r="D12917" s="7" t="n">
        <v>17</v>
      </c>
      <c r="E12917" s="7" t="n">
        <v>62268</v>
      </c>
      <c r="F12917" s="7" t="s">
        <v>1186</v>
      </c>
      <c r="G12917" s="7" t="n">
        <v>2</v>
      </c>
      <c r="H12917" s="7" t="n">
        <v>0</v>
      </c>
    </row>
    <row r="12918" spans="1:18">
      <c r="A12918" t="s">
        <v>4</v>
      </c>
      <c r="B12918" s="4" t="s">
        <v>5</v>
      </c>
    </row>
    <row r="12919" spans="1:18">
      <c r="A12919" t="n">
        <v>112704</v>
      </c>
      <c r="B12919" s="32" t="n">
        <v>28</v>
      </c>
    </row>
    <row r="12920" spans="1:18">
      <c r="A12920" t="s">
        <v>4</v>
      </c>
      <c r="B12920" s="4" t="s">
        <v>5</v>
      </c>
      <c r="C12920" s="4" t="s">
        <v>7</v>
      </c>
      <c r="D12920" s="4" t="s">
        <v>9</v>
      </c>
      <c r="E12920" s="4" t="s">
        <v>12</v>
      </c>
    </row>
    <row r="12921" spans="1:18">
      <c r="A12921" t="n">
        <v>112705</v>
      </c>
      <c r="B12921" s="30" t="n">
        <v>51</v>
      </c>
      <c r="C12921" s="7" t="n">
        <v>4</v>
      </c>
      <c r="D12921" s="7" t="n">
        <v>18</v>
      </c>
      <c r="E12921" s="7" t="s">
        <v>349</v>
      </c>
    </row>
    <row r="12922" spans="1:18">
      <c r="A12922" t="s">
        <v>4</v>
      </c>
      <c r="B12922" s="4" t="s">
        <v>5</v>
      </c>
      <c r="C12922" s="4" t="s">
        <v>9</v>
      </c>
    </row>
    <row r="12923" spans="1:18">
      <c r="A12923" t="n">
        <v>112719</v>
      </c>
      <c r="B12923" s="26" t="n">
        <v>16</v>
      </c>
      <c r="C12923" s="7" t="n">
        <v>0</v>
      </c>
    </row>
    <row r="12924" spans="1:18">
      <c r="A12924" t="s">
        <v>4</v>
      </c>
      <c r="B12924" s="4" t="s">
        <v>5</v>
      </c>
      <c r="C12924" s="4" t="s">
        <v>9</v>
      </c>
      <c r="D12924" s="4" t="s">
        <v>7</v>
      </c>
      <c r="E12924" s="4" t="s">
        <v>11</v>
      </c>
      <c r="F12924" s="4" t="s">
        <v>52</v>
      </c>
      <c r="G12924" s="4" t="s">
        <v>7</v>
      </c>
      <c r="H12924" s="4" t="s">
        <v>7</v>
      </c>
      <c r="I12924" s="4" t="s">
        <v>7</v>
      </c>
      <c r="J12924" s="4" t="s">
        <v>11</v>
      </c>
      <c r="K12924" s="4" t="s">
        <v>52</v>
      </c>
      <c r="L12924" s="4" t="s">
        <v>7</v>
      </c>
      <c r="M12924" s="4" t="s">
        <v>7</v>
      </c>
      <c r="N12924" s="4" t="s">
        <v>7</v>
      </c>
      <c r="O12924" s="4" t="s">
        <v>11</v>
      </c>
      <c r="P12924" s="4" t="s">
        <v>52</v>
      </c>
      <c r="Q12924" s="4" t="s">
        <v>7</v>
      </c>
      <c r="R12924" s="4" t="s">
        <v>7</v>
      </c>
    </row>
    <row r="12925" spans="1:18">
      <c r="A12925" t="n">
        <v>112722</v>
      </c>
      <c r="B12925" s="31" t="n">
        <v>26</v>
      </c>
      <c r="C12925" s="7" t="n">
        <v>18</v>
      </c>
      <c r="D12925" s="7" t="n">
        <v>17</v>
      </c>
      <c r="E12925" s="7" t="n">
        <v>17371</v>
      </c>
      <c r="F12925" s="7" t="s">
        <v>1187</v>
      </c>
      <c r="G12925" s="7" t="n">
        <v>2</v>
      </c>
      <c r="H12925" s="7" t="n">
        <v>3</v>
      </c>
      <c r="I12925" s="7" t="n">
        <v>17</v>
      </c>
      <c r="J12925" s="7" t="n">
        <v>17372</v>
      </c>
      <c r="K12925" s="7" t="s">
        <v>1188</v>
      </c>
      <c r="L12925" s="7" t="n">
        <v>2</v>
      </c>
      <c r="M12925" s="7" t="n">
        <v>3</v>
      </c>
      <c r="N12925" s="7" t="n">
        <v>17</v>
      </c>
      <c r="O12925" s="7" t="n">
        <v>17373</v>
      </c>
      <c r="P12925" s="7" t="s">
        <v>1189</v>
      </c>
      <c r="Q12925" s="7" t="n">
        <v>2</v>
      </c>
      <c r="R12925" s="7" t="n">
        <v>0</v>
      </c>
    </row>
    <row r="12926" spans="1:18">
      <c r="A12926" t="s">
        <v>4</v>
      </c>
      <c r="B12926" s="4" t="s">
        <v>5</v>
      </c>
    </row>
    <row r="12927" spans="1:18">
      <c r="A12927" t="n">
        <v>112993</v>
      </c>
      <c r="B12927" s="32" t="n">
        <v>28</v>
      </c>
    </row>
    <row r="12928" spans="1:18">
      <c r="A12928" t="s">
        <v>4</v>
      </c>
      <c r="B12928" s="4" t="s">
        <v>5</v>
      </c>
      <c r="C12928" s="4" t="s">
        <v>9</v>
      </c>
      <c r="D12928" s="4" t="s">
        <v>7</v>
      </c>
    </row>
    <row r="12929" spans="1:18">
      <c r="A12929" t="n">
        <v>112994</v>
      </c>
      <c r="B12929" s="60" t="n">
        <v>89</v>
      </c>
      <c r="C12929" s="7" t="n">
        <v>65533</v>
      </c>
      <c r="D12929" s="7" t="n">
        <v>1</v>
      </c>
    </row>
    <row r="12930" spans="1:18">
      <c r="A12930" t="s">
        <v>4</v>
      </c>
      <c r="B12930" s="4" t="s">
        <v>5</v>
      </c>
      <c r="C12930" s="4" t="s">
        <v>7</v>
      </c>
      <c r="D12930" s="4" t="s">
        <v>9</v>
      </c>
      <c r="E12930" s="4" t="s">
        <v>10</v>
      </c>
    </row>
    <row r="12931" spans="1:18">
      <c r="A12931" t="n">
        <v>112998</v>
      </c>
      <c r="B12931" s="25" t="n">
        <v>58</v>
      </c>
      <c r="C12931" s="7" t="n">
        <v>101</v>
      </c>
      <c r="D12931" s="7" t="n">
        <v>500</v>
      </c>
      <c r="E12931" s="7" t="n">
        <v>1</v>
      </c>
    </row>
    <row r="12932" spans="1:18">
      <c r="A12932" t="s">
        <v>4</v>
      </c>
      <c r="B12932" s="4" t="s">
        <v>5</v>
      </c>
      <c r="C12932" s="4" t="s">
        <v>7</v>
      </c>
      <c r="D12932" s="4" t="s">
        <v>9</v>
      </c>
    </row>
    <row r="12933" spans="1:18">
      <c r="A12933" t="n">
        <v>113006</v>
      </c>
      <c r="B12933" s="25" t="n">
        <v>58</v>
      </c>
      <c r="C12933" s="7" t="n">
        <v>254</v>
      </c>
      <c r="D12933" s="7" t="n">
        <v>0</v>
      </c>
    </row>
    <row r="12934" spans="1:18">
      <c r="A12934" t="s">
        <v>4</v>
      </c>
      <c r="B12934" s="4" t="s">
        <v>5</v>
      </c>
      <c r="C12934" s="4" t="s">
        <v>7</v>
      </c>
      <c r="D12934" s="4" t="s">
        <v>7</v>
      </c>
      <c r="E12934" s="4" t="s">
        <v>10</v>
      </c>
      <c r="F12934" s="4" t="s">
        <v>10</v>
      </c>
      <c r="G12934" s="4" t="s">
        <v>10</v>
      </c>
      <c r="H12934" s="4" t="s">
        <v>9</v>
      </c>
    </row>
    <row r="12935" spans="1:18">
      <c r="A12935" t="n">
        <v>113010</v>
      </c>
      <c r="B12935" s="55" t="n">
        <v>45</v>
      </c>
      <c r="C12935" s="7" t="n">
        <v>2</v>
      </c>
      <c r="D12935" s="7" t="n">
        <v>3</v>
      </c>
      <c r="E12935" s="7" t="n">
        <v>2.52999997138977</v>
      </c>
      <c r="F12935" s="7" t="n">
        <v>5.28000020980835</v>
      </c>
      <c r="G12935" s="7" t="n">
        <v>-57.7999992370605</v>
      </c>
      <c r="H12935" s="7" t="n">
        <v>0</v>
      </c>
    </row>
    <row r="12936" spans="1:18">
      <c r="A12936" t="s">
        <v>4</v>
      </c>
      <c r="B12936" s="4" t="s">
        <v>5</v>
      </c>
      <c r="C12936" s="4" t="s">
        <v>7</v>
      </c>
      <c r="D12936" s="4" t="s">
        <v>7</v>
      </c>
      <c r="E12936" s="4" t="s">
        <v>10</v>
      </c>
      <c r="F12936" s="4" t="s">
        <v>10</v>
      </c>
      <c r="G12936" s="4" t="s">
        <v>10</v>
      </c>
      <c r="H12936" s="4" t="s">
        <v>9</v>
      </c>
      <c r="I12936" s="4" t="s">
        <v>7</v>
      </c>
    </row>
    <row r="12937" spans="1:18">
      <c r="A12937" t="n">
        <v>113027</v>
      </c>
      <c r="B12937" s="55" t="n">
        <v>45</v>
      </c>
      <c r="C12937" s="7" t="n">
        <v>4</v>
      </c>
      <c r="D12937" s="7" t="n">
        <v>3</v>
      </c>
      <c r="E12937" s="7" t="n">
        <v>3.78999996185303</v>
      </c>
      <c r="F12937" s="7" t="n">
        <v>76.1800003051758</v>
      </c>
      <c r="G12937" s="7" t="n">
        <v>0</v>
      </c>
      <c r="H12937" s="7" t="n">
        <v>0</v>
      </c>
      <c r="I12937" s="7" t="n">
        <v>1</v>
      </c>
    </row>
    <row r="12938" spans="1:18">
      <c r="A12938" t="s">
        <v>4</v>
      </c>
      <c r="B12938" s="4" t="s">
        <v>5</v>
      </c>
      <c r="C12938" s="4" t="s">
        <v>7</v>
      </c>
      <c r="D12938" s="4" t="s">
        <v>7</v>
      </c>
      <c r="E12938" s="4" t="s">
        <v>10</v>
      </c>
      <c r="F12938" s="4" t="s">
        <v>9</v>
      </c>
    </row>
    <row r="12939" spans="1:18">
      <c r="A12939" t="n">
        <v>113045</v>
      </c>
      <c r="B12939" s="55" t="n">
        <v>45</v>
      </c>
      <c r="C12939" s="7" t="n">
        <v>5</v>
      </c>
      <c r="D12939" s="7" t="n">
        <v>3</v>
      </c>
      <c r="E12939" s="7" t="n">
        <v>2.20000004768372</v>
      </c>
      <c r="F12939" s="7" t="n">
        <v>0</v>
      </c>
    </row>
    <row r="12940" spans="1:18">
      <c r="A12940" t="s">
        <v>4</v>
      </c>
      <c r="B12940" s="4" t="s">
        <v>5</v>
      </c>
      <c r="C12940" s="4" t="s">
        <v>7</v>
      </c>
      <c r="D12940" s="4" t="s">
        <v>7</v>
      </c>
      <c r="E12940" s="4" t="s">
        <v>10</v>
      </c>
      <c r="F12940" s="4" t="s">
        <v>9</v>
      </c>
    </row>
    <row r="12941" spans="1:18">
      <c r="A12941" t="n">
        <v>113054</v>
      </c>
      <c r="B12941" s="55" t="n">
        <v>45</v>
      </c>
      <c r="C12941" s="7" t="n">
        <v>11</v>
      </c>
      <c r="D12941" s="7" t="n">
        <v>3</v>
      </c>
      <c r="E12941" s="7" t="n">
        <v>40</v>
      </c>
      <c r="F12941" s="7" t="n">
        <v>0</v>
      </c>
    </row>
    <row r="12942" spans="1:18">
      <c r="A12942" t="s">
        <v>4</v>
      </c>
      <c r="B12942" s="4" t="s">
        <v>5</v>
      </c>
      <c r="C12942" s="4" t="s">
        <v>7</v>
      </c>
      <c r="D12942" s="4" t="s">
        <v>7</v>
      </c>
      <c r="E12942" s="4" t="s">
        <v>10</v>
      </c>
      <c r="F12942" s="4" t="s">
        <v>10</v>
      </c>
      <c r="G12942" s="4" t="s">
        <v>10</v>
      </c>
      <c r="H12942" s="4" t="s">
        <v>9</v>
      </c>
      <c r="I12942" s="4" t="s">
        <v>7</v>
      </c>
    </row>
    <row r="12943" spans="1:18">
      <c r="A12943" t="n">
        <v>113063</v>
      </c>
      <c r="B12943" s="55" t="n">
        <v>45</v>
      </c>
      <c r="C12943" s="7" t="n">
        <v>4</v>
      </c>
      <c r="D12943" s="7" t="n">
        <v>3</v>
      </c>
      <c r="E12943" s="7" t="n">
        <v>3.78999996185303</v>
      </c>
      <c r="F12943" s="7" t="n">
        <v>113.269996643066</v>
      </c>
      <c r="G12943" s="7" t="n">
        <v>0</v>
      </c>
      <c r="H12943" s="7" t="n">
        <v>40000</v>
      </c>
      <c r="I12943" s="7" t="n">
        <v>1</v>
      </c>
    </row>
    <row r="12944" spans="1:18">
      <c r="A12944" t="s">
        <v>4</v>
      </c>
      <c r="B12944" s="4" t="s">
        <v>5</v>
      </c>
      <c r="C12944" s="4" t="s">
        <v>7</v>
      </c>
      <c r="D12944" s="4" t="s">
        <v>9</v>
      </c>
    </row>
    <row r="12945" spans="1:9">
      <c r="A12945" t="n">
        <v>113081</v>
      </c>
      <c r="B12945" s="25" t="n">
        <v>58</v>
      </c>
      <c r="C12945" s="7" t="n">
        <v>255</v>
      </c>
      <c r="D12945" s="7" t="n">
        <v>0</v>
      </c>
    </row>
    <row r="12946" spans="1:9">
      <c r="A12946" t="s">
        <v>4</v>
      </c>
      <c r="B12946" s="4" t="s">
        <v>5</v>
      </c>
      <c r="C12946" s="4" t="s">
        <v>9</v>
      </c>
    </row>
    <row r="12947" spans="1:9">
      <c r="A12947" t="n">
        <v>113085</v>
      </c>
      <c r="B12947" s="26" t="n">
        <v>16</v>
      </c>
      <c r="C12947" s="7" t="n">
        <v>300</v>
      </c>
    </row>
    <row r="12948" spans="1:9">
      <c r="A12948" t="s">
        <v>4</v>
      </c>
      <c r="B12948" s="4" t="s">
        <v>5</v>
      </c>
      <c r="C12948" s="4" t="s">
        <v>7</v>
      </c>
      <c r="D12948" s="4" t="s">
        <v>9</v>
      </c>
      <c r="E12948" s="4" t="s">
        <v>12</v>
      </c>
    </row>
    <row r="12949" spans="1:9">
      <c r="A12949" t="n">
        <v>113088</v>
      </c>
      <c r="B12949" s="30" t="n">
        <v>51</v>
      </c>
      <c r="C12949" s="7" t="n">
        <v>4</v>
      </c>
      <c r="D12949" s="7" t="n">
        <v>0</v>
      </c>
      <c r="E12949" s="7" t="s">
        <v>668</v>
      </c>
    </row>
    <row r="12950" spans="1:9">
      <c r="A12950" t="s">
        <v>4</v>
      </c>
      <c r="B12950" s="4" t="s">
        <v>5</v>
      </c>
      <c r="C12950" s="4" t="s">
        <v>9</v>
      </c>
    </row>
    <row r="12951" spans="1:9">
      <c r="A12951" t="n">
        <v>113102</v>
      </c>
      <c r="B12951" s="26" t="n">
        <v>16</v>
      </c>
      <c r="C12951" s="7" t="n">
        <v>0</v>
      </c>
    </row>
    <row r="12952" spans="1:9">
      <c r="A12952" t="s">
        <v>4</v>
      </c>
      <c r="B12952" s="4" t="s">
        <v>5</v>
      </c>
      <c r="C12952" s="4" t="s">
        <v>9</v>
      </c>
      <c r="D12952" s="4" t="s">
        <v>7</v>
      </c>
      <c r="E12952" s="4" t="s">
        <v>11</v>
      </c>
      <c r="F12952" s="4" t="s">
        <v>52</v>
      </c>
      <c r="G12952" s="4" t="s">
        <v>7</v>
      </c>
      <c r="H12952" s="4" t="s">
        <v>7</v>
      </c>
      <c r="I12952" s="4" t="s">
        <v>7</v>
      </c>
      <c r="J12952" s="4" t="s">
        <v>11</v>
      </c>
      <c r="K12952" s="4" t="s">
        <v>52</v>
      </c>
      <c r="L12952" s="4" t="s">
        <v>7</v>
      </c>
      <c r="M12952" s="4" t="s">
        <v>7</v>
      </c>
    </row>
    <row r="12953" spans="1:9">
      <c r="A12953" t="n">
        <v>113105</v>
      </c>
      <c r="B12953" s="31" t="n">
        <v>26</v>
      </c>
      <c r="C12953" s="7" t="n">
        <v>0</v>
      </c>
      <c r="D12953" s="7" t="n">
        <v>17</v>
      </c>
      <c r="E12953" s="7" t="n">
        <v>62269</v>
      </c>
      <c r="F12953" s="7" t="s">
        <v>1190</v>
      </c>
      <c r="G12953" s="7" t="n">
        <v>2</v>
      </c>
      <c r="H12953" s="7" t="n">
        <v>3</v>
      </c>
      <c r="I12953" s="7" t="n">
        <v>17</v>
      </c>
      <c r="J12953" s="7" t="n">
        <v>62270</v>
      </c>
      <c r="K12953" s="7" t="s">
        <v>1191</v>
      </c>
      <c r="L12953" s="7" t="n">
        <v>2</v>
      </c>
      <c r="M12953" s="7" t="n">
        <v>0</v>
      </c>
    </row>
    <row r="12954" spans="1:9">
      <c r="A12954" t="s">
        <v>4</v>
      </c>
      <c r="B12954" s="4" t="s">
        <v>5</v>
      </c>
    </row>
    <row r="12955" spans="1:9">
      <c r="A12955" t="n">
        <v>113186</v>
      </c>
      <c r="B12955" s="32" t="n">
        <v>28</v>
      </c>
    </row>
    <row r="12956" spans="1:9">
      <c r="A12956" t="s">
        <v>4</v>
      </c>
      <c r="B12956" s="4" t="s">
        <v>5</v>
      </c>
      <c r="C12956" s="4" t="s">
        <v>7</v>
      </c>
      <c r="D12956" s="4" t="s">
        <v>9</v>
      </c>
      <c r="E12956" s="4" t="s">
        <v>12</v>
      </c>
    </row>
    <row r="12957" spans="1:9">
      <c r="A12957" t="n">
        <v>113187</v>
      </c>
      <c r="B12957" s="30" t="n">
        <v>51</v>
      </c>
      <c r="C12957" s="7" t="n">
        <v>4</v>
      </c>
      <c r="D12957" s="7" t="n">
        <v>18</v>
      </c>
      <c r="E12957" s="7" t="s">
        <v>269</v>
      </c>
    </row>
    <row r="12958" spans="1:9">
      <c r="A12958" t="s">
        <v>4</v>
      </c>
      <c r="B12958" s="4" t="s">
        <v>5</v>
      </c>
      <c r="C12958" s="4" t="s">
        <v>9</v>
      </c>
    </row>
    <row r="12959" spans="1:9">
      <c r="A12959" t="n">
        <v>113200</v>
      </c>
      <c r="B12959" s="26" t="n">
        <v>16</v>
      </c>
      <c r="C12959" s="7" t="n">
        <v>0</v>
      </c>
    </row>
    <row r="12960" spans="1:9">
      <c r="A12960" t="s">
        <v>4</v>
      </c>
      <c r="B12960" s="4" t="s">
        <v>5</v>
      </c>
      <c r="C12960" s="4" t="s">
        <v>9</v>
      </c>
      <c r="D12960" s="4" t="s">
        <v>7</v>
      </c>
      <c r="E12960" s="4" t="s">
        <v>11</v>
      </c>
      <c r="F12960" s="4" t="s">
        <v>52</v>
      </c>
      <c r="G12960" s="4" t="s">
        <v>7</v>
      </c>
      <c r="H12960" s="4" t="s">
        <v>7</v>
      </c>
    </row>
    <row r="12961" spans="1:13">
      <c r="A12961" t="n">
        <v>113203</v>
      </c>
      <c r="B12961" s="31" t="n">
        <v>26</v>
      </c>
      <c r="C12961" s="7" t="n">
        <v>18</v>
      </c>
      <c r="D12961" s="7" t="n">
        <v>17</v>
      </c>
      <c r="E12961" s="7" t="n">
        <v>17374</v>
      </c>
      <c r="F12961" s="7" t="s">
        <v>1192</v>
      </c>
      <c r="G12961" s="7" t="n">
        <v>2</v>
      </c>
      <c r="H12961" s="7" t="n">
        <v>0</v>
      </c>
    </row>
    <row r="12962" spans="1:13">
      <c r="A12962" t="s">
        <v>4</v>
      </c>
      <c r="B12962" s="4" t="s">
        <v>5</v>
      </c>
    </row>
    <row r="12963" spans="1:13">
      <c r="A12963" t="n">
        <v>113281</v>
      </c>
      <c r="B12963" s="32" t="n">
        <v>28</v>
      </c>
    </row>
    <row r="12964" spans="1:13">
      <c r="A12964" t="s">
        <v>4</v>
      </c>
      <c r="B12964" s="4" t="s">
        <v>5</v>
      </c>
      <c r="C12964" s="4" t="s">
        <v>7</v>
      </c>
      <c r="D12964" s="4" t="s">
        <v>9</v>
      </c>
      <c r="E12964" s="4" t="s">
        <v>12</v>
      </c>
      <c r="F12964" s="4" t="s">
        <v>12</v>
      </c>
      <c r="G12964" s="4" t="s">
        <v>12</v>
      </c>
      <c r="H12964" s="4" t="s">
        <v>12</v>
      </c>
    </row>
    <row r="12965" spans="1:13">
      <c r="A12965" t="n">
        <v>113282</v>
      </c>
      <c r="B12965" s="30" t="n">
        <v>51</v>
      </c>
      <c r="C12965" s="7" t="n">
        <v>3</v>
      </c>
      <c r="D12965" s="7" t="n">
        <v>0</v>
      </c>
      <c r="E12965" s="7" t="s">
        <v>262</v>
      </c>
      <c r="F12965" s="7" t="s">
        <v>263</v>
      </c>
      <c r="G12965" s="7" t="s">
        <v>245</v>
      </c>
      <c r="H12965" s="7" t="s">
        <v>246</v>
      </c>
    </row>
    <row r="12966" spans="1:13">
      <c r="A12966" t="s">
        <v>4</v>
      </c>
      <c r="B12966" s="4" t="s">
        <v>5</v>
      </c>
      <c r="C12966" s="4" t="s">
        <v>9</v>
      </c>
      <c r="D12966" s="4" t="s">
        <v>7</v>
      </c>
      <c r="E12966" s="4" t="s">
        <v>10</v>
      </c>
      <c r="F12966" s="4" t="s">
        <v>9</v>
      </c>
    </row>
    <row r="12967" spans="1:13">
      <c r="A12967" t="n">
        <v>113295</v>
      </c>
      <c r="B12967" s="47" t="n">
        <v>59</v>
      </c>
      <c r="C12967" s="7" t="n">
        <v>0</v>
      </c>
      <c r="D12967" s="7" t="n">
        <v>13</v>
      </c>
      <c r="E12967" s="7" t="n">
        <v>0.150000005960464</v>
      </c>
      <c r="F12967" s="7" t="n">
        <v>0</v>
      </c>
    </row>
    <row r="12968" spans="1:13">
      <c r="A12968" t="s">
        <v>4</v>
      </c>
      <c r="B12968" s="4" t="s">
        <v>5</v>
      </c>
      <c r="C12968" s="4" t="s">
        <v>9</v>
      </c>
    </row>
    <row r="12969" spans="1:13">
      <c r="A12969" t="n">
        <v>113305</v>
      </c>
      <c r="B12969" s="26" t="n">
        <v>16</v>
      </c>
      <c r="C12969" s="7" t="n">
        <v>1000</v>
      </c>
    </row>
    <row r="12970" spans="1:13">
      <c r="A12970" t="s">
        <v>4</v>
      </c>
      <c r="B12970" s="4" t="s">
        <v>5</v>
      </c>
      <c r="C12970" s="4" t="s">
        <v>7</v>
      </c>
      <c r="D12970" s="4" t="s">
        <v>9</v>
      </c>
      <c r="E12970" s="4" t="s">
        <v>12</v>
      </c>
    </row>
    <row r="12971" spans="1:13">
      <c r="A12971" t="n">
        <v>113308</v>
      </c>
      <c r="B12971" s="30" t="n">
        <v>51</v>
      </c>
      <c r="C12971" s="7" t="n">
        <v>4</v>
      </c>
      <c r="D12971" s="7" t="n">
        <v>0</v>
      </c>
      <c r="E12971" s="7" t="s">
        <v>287</v>
      </c>
    </row>
    <row r="12972" spans="1:13">
      <c r="A12972" t="s">
        <v>4</v>
      </c>
      <c r="B12972" s="4" t="s">
        <v>5</v>
      </c>
      <c r="C12972" s="4" t="s">
        <v>9</v>
      </c>
    </row>
    <row r="12973" spans="1:13">
      <c r="A12973" t="n">
        <v>113322</v>
      </c>
      <c r="B12973" s="26" t="n">
        <v>16</v>
      </c>
      <c r="C12973" s="7" t="n">
        <v>0</v>
      </c>
    </row>
    <row r="12974" spans="1:13">
      <c r="A12974" t="s">
        <v>4</v>
      </c>
      <c r="B12974" s="4" t="s">
        <v>5</v>
      </c>
      <c r="C12974" s="4" t="s">
        <v>9</v>
      </c>
      <c r="D12974" s="4" t="s">
        <v>7</v>
      </c>
      <c r="E12974" s="4" t="s">
        <v>11</v>
      </c>
      <c r="F12974" s="4" t="s">
        <v>52</v>
      </c>
      <c r="G12974" s="4" t="s">
        <v>7</v>
      </c>
      <c r="H12974" s="4" t="s">
        <v>7</v>
      </c>
      <c r="I12974" s="4" t="s">
        <v>7</v>
      </c>
      <c r="J12974" s="4" t="s">
        <v>11</v>
      </c>
      <c r="K12974" s="4" t="s">
        <v>52</v>
      </c>
      <c r="L12974" s="4" t="s">
        <v>7</v>
      </c>
      <c r="M12974" s="4" t="s">
        <v>7</v>
      </c>
    </row>
    <row r="12975" spans="1:13">
      <c r="A12975" t="n">
        <v>113325</v>
      </c>
      <c r="B12975" s="31" t="n">
        <v>26</v>
      </c>
      <c r="C12975" s="7" t="n">
        <v>0</v>
      </c>
      <c r="D12975" s="7" t="n">
        <v>17</v>
      </c>
      <c r="E12975" s="7" t="n">
        <v>62271</v>
      </c>
      <c r="F12975" s="7" t="s">
        <v>1193</v>
      </c>
      <c r="G12975" s="7" t="n">
        <v>2</v>
      </c>
      <c r="H12975" s="7" t="n">
        <v>3</v>
      </c>
      <c r="I12975" s="7" t="n">
        <v>17</v>
      </c>
      <c r="J12975" s="7" t="n">
        <v>62272</v>
      </c>
      <c r="K12975" s="7" t="s">
        <v>1194</v>
      </c>
      <c r="L12975" s="7" t="n">
        <v>2</v>
      </c>
      <c r="M12975" s="7" t="n">
        <v>0</v>
      </c>
    </row>
    <row r="12976" spans="1:13">
      <c r="A12976" t="s">
        <v>4</v>
      </c>
      <c r="B12976" s="4" t="s">
        <v>5</v>
      </c>
    </row>
    <row r="12977" spans="1:13">
      <c r="A12977" t="n">
        <v>113433</v>
      </c>
      <c r="B12977" s="32" t="n">
        <v>28</v>
      </c>
    </row>
    <row r="12978" spans="1:13">
      <c r="A12978" t="s">
        <v>4</v>
      </c>
      <c r="B12978" s="4" t="s">
        <v>5</v>
      </c>
      <c r="C12978" s="4" t="s">
        <v>9</v>
      </c>
      <c r="D12978" s="4" t="s">
        <v>7</v>
      </c>
    </row>
    <row r="12979" spans="1:13">
      <c r="A12979" t="n">
        <v>113434</v>
      </c>
      <c r="B12979" s="60" t="n">
        <v>89</v>
      </c>
      <c r="C12979" s="7" t="n">
        <v>65533</v>
      </c>
      <c r="D12979" s="7" t="n">
        <v>1</v>
      </c>
    </row>
    <row r="12980" spans="1:13">
      <c r="A12980" t="s">
        <v>4</v>
      </c>
      <c r="B12980" s="4" t="s">
        <v>5</v>
      </c>
      <c r="C12980" s="4" t="s">
        <v>7</v>
      </c>
      <c r="D12980" s="4" t="s">
        <v>9</v>
      </c>
      <c r="E12980" s="4" t="s">
        <v>10</v>
      </c>
    </row>
    <row r="12981" spans="1:13">
      <c r="A12981" t="n">
        <v>113438</v>
      </c>
      <c r="B12981" s="25" t="n">
        <v>58</v>
      </c>
      <c r="C12981" s="7" t="n">
        <v>101</v>
      </c>
      <c r="D12981" s="7" t="n">
        <v>500</v>
      </c>
      <c r="E12981" s="7" t="n">
        <v>1</v>
      </c>
    </row>
    <row r="12982" spans="1:13">
      <c r="A12982" t="s">
        <v>4</v>
      </c>
      <c r="B12982" s="4" t="s">
        <v>5</v>
      </c>
      <c r="C12982" s="4" t="s">
        <v>7</v>
      </c>
      <c r="D12982" s="4" t="s">
        <v>9</v>
      </c>
    </row>
    <row r="12983" spans="1:13">
      <c r="A12983" t="n">
        <v>113446</v>
      </c>
      <c r="B12983" s="25" t="n">
        <v>58</v>
      </c>
      <c r="C12983" s="7" t="n">
        <v>254</v>
      </c>
      <c r="D12983" s="7" t="n">
        <v>0</v>
      </c>
    </row>
    <row r="12984" spans="1:13">
      <c r="A12984" t="s">
        <v>4</v>
      </c>
      <c r="B12984" s="4" t="s">
        <v>5</v>
      </c>
      <c r="C12984" s="4" t="s">
        <v>7</v>
      </c>
      <c r="D12984" s="4" t="s">
        <v>9</v>
      </c>
      <c r="E12984" s="4" t="s">
        <v>12</v>
      </c>
      <c r="F12984" s="4" t="s">
        <v>12</v>
      </c>
      <c r="G12984" s="4" t="s">
        <v>12</v>
      </c>
      <c r="H12984" s="4" t="s">
        <v>12</v>
      </c>
    </row>
    <row r="12985" spans="1:13">
      <c r="A12985" t="n">
        <v>113450</v>
      </c>
      <c r="B12985" s="30" t="n">
        <v>51</v>
      </c>
      <c r="C12985" s="7" t="n">
        <v>3</v>
      </c>
      <c r="D12985" s="7" t="n">
        <v>18</v>
      </c>
      <c r="E12985" s="7" t="s">
        <v>263</v>
      </c>
      <c r="F12985" s="7" t="s">
        <v>244</v>
      </c>
      <c r="G12985" s="7" t="s">
        <v>245</v>
      </c>
      <c r="H12985" s="7" t="s">
        <v>246</v>
      </c>
    </row>
    <row r="12986" spans="1:13">
      <c r="A12986" t="s">
        <v>4</v>
      </c>
      <c r="B12986" s="4" t="s">
        <v>5</v>
      </c>
      <c r="C12986" s="4" t="s">
        <v>7</v>
      </c>
      <c r="D12986" s="4" t="s">
        <v>7</v>
      </c>
      <c r="E12986" s="4" t="s">
        <v>10</v>
      </c>
      <c r="F12986" s="4" t="s">
        <v>10</v>
      </c>
      <c r="G12986" s="4" t="s">
        <v>10</v>
      </c>
      <c r="H12986" s="4" t="s">
        <v>9</v>
      </c>
    </row>
    <row r="12987" spans="1:13">
      <c r="A12987" t="n">
        <v>113463</v>
      </c>
      <c r="B12987" s="55" t="n">
        <v>45</v>
      </c>
      <c r="C12987" s="7" t="n">
        <v>2</v>
      </c>
      <c r="D12987" s="7" t="n">
        <v>3</v>
      </c>
      <c r="E12987" s="7" t="n">
        <v>3.23000001907349</v>
      </c>
      <c r="F12987" s="7" t="n">
        <v>5.19999980926514</v>
      </c>
      <c r="G12987" s="7" t="n">
        <v>-58.25</v>
      </c>
      <c r="H12987" s="7" t="n">
        <v>0</v>
      </c>
    </row>
    <row r="12988" spans="1:13">
      <c r="A12988" t="s">
        <v>4</v>
      </c>
      <c r="B12988" s="4" t="s">
        <v>5</v>
      </c>
      <c r="C12988" s="4" t="s">
        <v>7</v>
      </c>
      <c r="D12988" s="4" t="s">
        <v>7</v>
      </c>
      <c r="E12988" s="4" t="s">
        <v>10</v>
      </c>
      <c r="F12988" s="4" t="s">
        <v>10</v>
      </c>
      <c r="G12988" s="4" t="s">
        <v>10</v>
      </c>
      <c r="H12988" s="4" t="s">
        <v>9</v>
      </c>
      <c r="I12988" s="4" t="s">
        <v>7</v>
      </c>
    </row>
    <row r="12989" spans="1:13">
      <c r="A12989" t="n">
        <v>113480</v>
      </c>
      <c r="B12989" s="55" t="n">
        <v>45</v>
      </c>
      <c r="C12989" s="7" t="n">
        <v>4</v>
      </c>
      <c r="D12989" s="7" t="n">
        <v>3</v>
      </c>
      <c r="E12989" s="7" t="n">
        <v>11.5299997329712</v>
      </c>
      <c r="F12989" s="7" t="n">
        <v>293.410003662109</v>
      </c>
      <c r="G12989" s="7" t="n">
        <v>350</v>
      </c>
      <c r="H12989" s="7" t="n">
        <v>0</v>
      </c>
      <c r="I12989" s="7" t="n">
        <v>0</v>
      </c>
    </row>
    <row r="12990" spans="1:13">
      <c r="A12990" t="s">
        <v>4</v>
      </c>
      <c r="B12990" s="4" t="s">
        <v>5</v>
      </c>
      <c r="C12990" s="4" t="s">
        <v>7</v>
      </c>
      <c r="D12990" s="4" t="s">
        <v>7</v>
      </c>
      <c r="E12990" s="4" t="s">
        <v>10</v>
      </c>
      <c r="F12990" s="4" t="s">
        <v>9</v>
      </c>
    </row>
    <row r="12991" spans="1:13">
      <c r="A12991" t="n">
        <v>113498</v>
      </c>
      <c r="B12991" s="55" t="n">
        <v>45</v>
      </c>
      <c r="C12991" s="7" t="n">
        <v>5</v>
      </c>
      <c r="D12991" s="7" t="n">
        <v>3</v>
      </c>
      <c r="E12991" s="7" t="n">
        <v>2</v>
      </c>
      <c r="F12991" s="7" t="n">
        <v>0</v>
      </c>
    </row>
    <row r="12992" spans="1:13">
      <c r="A12992" t="s">
        <v>4</v>
      </c>
      <c r="B12992" s="4" t="s">
        <v>5</v>
      </c>
      <c r="C12992" s="4" t="s">
        <v>7</v>
      </c>
      <c r="D12992" s="4" t="s">
        <v>7</v>
      </c>
      <c r="E12992" s="4" t="s">
        <v>10</v>
      </c>
      <c r="F12992" s="4" t="s">
        <v>9</v>
      </c>
    </row>
    <row r="12993" spans="1:9">
      <c r="A12993" t="n">
        <v>113507</v>
      </c>
      <c r="B12993" s="55" t="n">
        <v>45</v>
      </c>
      <c r="C12993" s="7" t="n">
        <v>5</v>
      </c>
      <c r="D12993" s="7" t="n">
        <v>3</v>
      </c>
      <c r="E12993" s="7" t="n">
        <v>1.79999995231628</v>
      </c>
      <c r="F12993" s="7" t="n">
        <v>1500</v>
      </c>
    </row>
    <row r="12994" spans="1:9">
      <c r="A12994" t="s">
        <v>4</v>
      </c>
      <c r="B12994" s="4" t="s">
        <v>5</v>
      </c>
      <c r="C12994" s="4" t="s">
        <v>7</v>
      </c>
      <c r="D12994" s="4" t="s">
        <v>7</v>
      </c>
      <c r="E12994" s="4" t="s">
        <v>10</v>
      </c>
      <c r="F12994" s="4" t="s">
        <v>9</v>
      </c>
    </row>
    <row r="12995" spans="1:9">
      <c r="A12995" t="n">
        <v>113516</v>
      </c>
      <c r="B12995" s="55" t="n">
        <v>45</v>
      </c>
      <c r="C12995" s="7" t="n">
        <v>11</v>
      </c>
      <c r="D12995" s="7" t="n">
        <v>3</v>
      </c>
      <c r="E12995" s="7" t="n">
        <v>40</v>
      </c>
      <c r="F12995" s="7" t="n">
        <v>0</v>
      </c>
    </row>
    <row r="12996" spans="1:9">
      <c r="A12996" t="s">
        <v>4</v>
      </c>
      <c r="B12996" s="4" t="s">
        <v>5</v>
      </c>
      <c r="C12996" s="4" t="s">
        <v>7</v>
      </c>
      <c r="D12996" s="4" t="s">
        <v>9</v>
      </c>
    </row>
    <row r="12997" spans="1:9">
      <c r="A12997" t="n">
        <v>113525</v>
      </c>
      <c r="B12997" s="25" t="n">
        <v>58</v>
      </c>
      <c r="C12997" s="7" t="n">
        <v>255</v>
      </c>
      <c r="D12997" s="7" t="n">
        <v>0</v>
      </c>
    </row>
    <row r="12998" spans="1:9">
      <c r="A12998" t="s">
        <v>4</v>
      </c>
      <c r="B12998" s="4" t="s">
        <v>5</v>
      </c>
      <c r="C12998" s="4" t="s">
        <v>7</v>
      </c>
      <c r="D12998" s="4" t="s">
        <v>9</v>
      </c>
    </row>
    <row r="12999" spans="1:9">
      <c r="A12999" t="n">
        <v>113529</v>
      </c>
      <c r="B12999" s="55" t="n">
        <v>45</v>
      </c>
      <c r="C12999" s="7" t="n">
        <v>7</v>
      </c>
      <c r="D12999" s="7" t="n">
        <v>255</v>
      </c>
    </row>
    <row r="13000" spans="1:9">
      <c r="A13000" t="s">
        <v>4</v>
      </c>
      <c r="B13000" s="4" t="s">
        <v>5</v>
      </c>
      <c r="C13000" s="4" t="s">
        <v>7</v>
      </c>
      <c r="D13000" s="4" t="s">
        <v>7</v>
      </c>
      <c r="E13000" s="4" t="s">
        <v>10</v>
      </c>
      <c r="F13000" s="4" t="s">
        <v>9</v>
      </c>
    </row>
    <row r="13001" spans="1:9">
      <c r="A13001" t="n">
        <v>113533</v>
      </c>
      <c r="B13001" s="55" t="n">
        <v>45</v>
      </c>
      <c r="C13001" s="7" t="n">
        <v>5</v>
      </c>
      <c r="D13001" s="7" t="n">
        <v>3</v>
      </c>
      <c r="E13001" s="7" t="n">
        <v>1.60000002384186</v>
      </c>
      <c r="F13001" s="7" t="n">
        <v>50000</v>
      </c>
    </row>
    <row r="13002" spans="1:9">
      <c r="A13002" t="s">
        <v>4</v>
      </c>
      <c r="B13002" s="4" t="s">
        <v>5</v>
      </c>
      <c r="C13002" s="4" t="s">
        <v>7</v>
      </c>
      <c r="D13002" s="4" t="s">
        <v>9</v>
      </c>
      <c r="E13002" s="4" t="s">
        <v>12</v>
      </c>
    </row>
    <row r="13003" spans="1:9">
      <c r="A13003" t="n">
        <v>113542</v>
      </c>
      <c r="B13003" s="30" t="n">
        <v>51</v>
      </c>
      <c r="C13003" s="7" t="n">
        <v>4</v>
      </c>
      <c r="D13003" s="7" t="n">
        <v>18</v>
      </c>
      <c r="E13003" s="7" t="s">
        <v>349</v>
      </c>
    </row>
    <row r="13004" spans="1:9">
      <c r="A13004" t="s">
        <v>4</v>
      </c>
      <c r="B13004" s="4" t="s">
        <v>5</v>
      </c>
      <c r="C13004" s="4" t="s">
        <v>9</v>
      </c>
    </row>
    <row r="13005" spans="1:9">
      <c r="A13005" t="n">
        <v>113556</v>
      </c>
      <c r="B13005" s="26" t="n">
        <v>16</v>
      </c>
      <c r="C13005" s="7" t="n">
        <v>0</v>
      </c>
    </row>
    <row r="13006" spans="1:9">
      <c r="A13006" t="s">
        <v>4</v>
      </c>
      <c r="B13006" s="4" t="s">
        <v>5</v>
      </c>
      <c r="C13006" s="4" t="s">
        <v>9</v>
      </c>
      <c r="D13006" s="4" t="s">
        <v>7</v>
      </c>
      <c r="E13006" s="4" t="s">
        <v>11</v>
      </c>
      <c r="F13006" s="4" t="s">
        <v>52</v>
      </c>
      <c r="G13006" s="4" t="s">
        <v>7</v>
      </c>
      <c r="H13006" s="4" t="s">
        <v>7</v>
      </c>
      <c r="I13006" s="4" t="s">
        <v>7</v>
      </c>
      <c r="J13006" s="4" t="s">
        <v>11</v>
      </c>
      <c r="K13006" s="4" t="s">
        <v>52</v>
      </c>
      <c r="L13006" s="4" t="s">
        <v>7</v>
      </c>
      <c r="M13006" s="4" t="s">
        <v>7</v>
      </c>
      <c r="N13006" s="4" t="s">
        <v>7</v>
      </c>
      <c r="O13006" s="4" t="s">
        <v>11</v>
      </c>
      <c r="P13006" s="4" t="s">
        <v>52</v>
      </c>
      <c r="Q13006" s="4" t="s">
        <v>7</v>
      </c>
      <c r="R13006" s="4" t="s">
        <v>7</v>
      </c>
    </row>
    <row r="13007" spans="1:9">
      <c r="A13007" t="n">
        <v>113559</v>
      </c>
      <c r="B13007" s="31" t="n">
        <v>26</v>
      </c>
      <c r="C13007" s="7" t="n">
        <v>18</v>
      </c>
      <c r="D13007" s="7" t="n">
        <v>17</v>
      </c>
      <c r="E13007" s="7" t="n">
        <v>17375</v>
      </c>
      <c r="F13007" s="7" t="s">
        <v>1195</v>
      </c>
      <c r="G13007" s="7" t="n">
        <v>2</v>
      </c>
      <c r="H13007" s="7" t="n">
        <v>3</v>
      </c>
      <c r="I13007" s="7" t="n">
        <v>17</v>
      </c>
      <c r="J13007" s="7" t="n">
        <v>17376</v>
      </c>
      <c r="K13007" s="7" t="s">
        <v>1196</v>
      </c>
      <c r="L13007" s="7" t="n">
        <v>2</v>
      </c>
      <c r="M13007" s="7" t="n">
        <v>3</v>
      </c>
      <c r="N13007" s="7" t="n">
        <v>17</v>
      </c>
      <c r="O13007" s="7" t="n">
        <v>17377</v>
      </c>
      <c r="P13007" s="7" t="s">
        <v>1197</v>
      </c>
      <c r="Q13007" s="7" t="n">
        <v>2</v>
      </c>
      <c r="R13007" s="7" t="n">
        <v>0</v>
      </c>
    </row>
    <row r="13008" spans="1:9">
      <c r="A13008" t="s">
        <v>4</v>
      </c>
      <c r="B13008" s="4" t="s">
        <v>5</v>
      </c>
    </row>
    <row r="13009" spans="1:18">
      <c r="A13009" t="n">
        <v>113781</v>
      </c>
      <c r="B13009" s="32" t="n">
        <v>28</v>
      </c>
    </row>
    <row r="13010" spans="1:18">
      <c r="A13010" t="s">
        <v>4</v>
      </c>
      <c r="B13010" s="4" t="s">
        <v>5</v>
      </c>
      <c r="C13010" s="4" t="s">
        <v>7</v>
      </c>
      <c r="D13010" s="4" t="s">
        <v>9</v>
      </c>
      <c r="E13010" s="4" t="s">
        <v>9</v>
      </c>
      <c r="F13010" s="4" t="s">
        <v>7</v>
      </c>
    </row>
    <row r="13011" spans="1:18">
      <c r="A13011" t="n">
        <v>113782</v>
      </c>
      <c r="B13011" s="35" t="n">
        <v>25</v>
      </c>
      <c r="C13011" s="7" t="n">
        <v>1</v>
      </c>
      <c r="D13011" s="7" t="n">
        <v>60</v>
      </c>
      <c r="E13011" s="7" t="n">
        <v>640</v>
      </c>
      <c r="F13011" s="7" t="n">
        <v>2</v>
      </c>
    </row>
    <row r="13012" spans="1:18">
      <c r="A13012" t="s">
        <v>4</v>
      </c>
      <c r="B13012" s="4" t="s">
        <v>5</v>
      </c>
      <c r="C13012" s="4" t="s">
        <v>7</v>
      </c>
      <c r="D13012" s="4" t="s">
        <v>9</v>
      </c>
      <c r="E13012" s="4" t="s">
        <v>12</v>
      </c>
    </row>
    <row r="13013" spans="1:18">
      <c r="A13013" t="n">
        <v>113789</v>
      </c>
      <c r="B13013" s="30" t="n">
        <v>51</v>
      </c>
      <c r="C13013" s="7" t="n">
        <v>4</v>
      </c>
      <c r="D13013" s="7" t="n">
        <v>0</v>
      </c>
      <c r="E13013" s="7" t="s">
        <v>877</v>
      </c>
    </row>
    <row r="13014" spans="1:18">
      <c r="A13014" t="s">
        <v>4</v>
      </c>
      <c r="B13014" s="4" t="s">
        <v>5</v>
      </c>
      <c r="C13014" s="4" t="s">
        <v>9</v>
      </c>
    </row>
    <row r="13015" spans="1:18">
      <c r="A13015" t="n">
        <v>113802</v>
      </c>
      <c r="B13015" s="26" t="n">
        <v>16</v>
      </c>
      <c r="C13015" s="7" t="n">
        <v>0</v>
      </c>
    </row>
    <row r="13016" spans="1:18">
      <c r="A13016" t="s">
        <v>4</v>
      </c>
      <c r="B13016" s="4" t="s">
        <v>5</v>
      </c>
      <c r="C13016" s="4" t="s">
        <v>9</v>
      </c>
      <c r="D13016" s="4" t="s">
        <v>7</v>
      </c>
      <c r="E13016" s="4" t="s">
        <v>11</v>
      </c>
      <c r="F13016" s="4" t="s">
        <v>52</v>
      </c>
      <c r="G13016" s="4" t="s">
        <v>7</v>
      </c>
      <c r="H13016" s="4" t="s">
        <v>7</v>
      </c>
    </row>
    <row r="13017" spans="1:18">
      <c r="A13017" t="n">
        <v>113805</v>
      </c>
      <c r="B13017" s="31" t="n">
        <v>26</v>
      </c>
      <c r="C13017" s="7" t="n">
        <v>0</v>
      </c>
      <c r="D13017" s="7" t="n">
        <v>17</v>
      </c>
      <c r="E13017" s="7" t="n">
        <v>62273</v>
      </c>
      <c r="F13017" s="7" t="s">
        <v>1198</v>
      </c>
      <c r="G13017" s="7" t="n">
        <v>2</v>
      </c>
      <c r="H13017" s="7" t="n">
        <v>0</v>
      </c>
    </row>
    <row r="13018" spans="1:18">
      <c r="A13018" t="s">
        <v>4</v>
      </c>
      <c r="B13018" s="4" t="s">
        <v>5</v>
      </c>
    </row>
    <row r="13019" spans="1:18">
      <c r="A13019" t="n">
        <v>113898</v>
      </c>
      <c r="B13019" s="32" t="n">
        <v>28</v>
      </c>
    </row>
    <row r="13020" spans="1:18">
      <c r="A13020" t="s">
        <v>4</v>
      </c>
      <c r="B13020" s="4" t="s">
        <v>5</v>
      </c>
      <c r="C13020" s="4" t="s">
        <v>7</v>
      </c>
      <c r="D13020" s="4" t="s">
        <v>9</v>
      </c>
      <c r="E13020" s="4" t="s">
        <v>12</v>
      </c>
      <c r="F13020" s="4" t="s">
        <v>12</v>
      </c>
      <c r="G13020" s="4" t="s">
        <v>12</v>
      </c>
      <c r="H13020" s="4" t="s">
        <v>12</v>
      </c>
    </row>
    <row r="13021" spans="1:18">
      <c r="A13021" t="n">
        <v>113899</v>
      </c>
      <c r="B13021" s="30" t="n">
        <v>51</v>
      </c>
      <c r="C13021" s="7" t="n">
        <v>3</v>
      </c>
      <c r="D13021" s="7" t="n">
        <v>18</v>
      </c>
      <c r="E13021" s="7" t="s">
        <v>1160</v>
      </c>
      <c r="F13021" s="7" t="s">
        <v>246</v>
      </c>
      <c r="G13021" s="7" t="s">
        <v>245</v>
      </c>
      <c r="H13021" s="7" t="s">
        <v>246</v>
      </c>
    </row>
    <row r="13022" spans="1:18">
      <c r="A13022" t="s">
        <v>4</v>
      </c>
      <c r="B13022" s="4" t="s">
        <v>5</v>
      </c>
      <c r="C13022" s="4" t="s">
        <v>9</v>
      </c>
      <c r="D13022" s="4" t="s">
        <v>7</v>
      </c>
      <c r="E13022" s="4" t="s">
        <v>12</v>
      </c>
      <c r="F13022" s="4" t="s">
        <v>10</v>
      </c>
      <c r="G13022" s="4" t="s">
        <v>10</v>
      </c>
      <c r="H13022" s="4" t="s">
        <v>10</v>
      </c>
    </row>
    <row r="13023" spans="1:18">
      <c r="A13023" t="n">
        <v>113912</v>
      </c>
      <c r="B13023" s="45" t="n">
        <v>48</v>
      </c>
      <c r="C13023" s="7" t="n">
        <v>18</v>
      </c>
      <c r="D13023" s="7" t="n">
        <v>0</v>
      </c>
      <c r="E13023" s="7" t="s">
        <v>624</v>
      </c>
      <c r="F13023" s="7" t="n">
        <v>-1</v>
      </c>
      <c r="G13023" s="7" t="n">
        <v>1</v>
      </c>
      <c r="H13023" s="7" t="n">
        <v>0</v>
      </c>
    </row>
    <row r="13024" spans="1:18">
      <c r="A13024" t="s">
        <v>4</v>
      </c>
      <c r="B13024" s="4" t="s">
        <v>5</v>
      </c>
      <c r="C13024" s="4" t="s">
        <v>9</v>
      </c>
    </row>
    <row r="13025" spans="1:8">
      <c r="A13025" t="n">
        <v>113940</v>
      </c>
      <c r="B13025" s="26" t="n">
        <v>16</v>
      </c>
      <c r="C13025" s="7" t="n">
        <v>1000</v>
      </c>
    </row>
    <row r="13026" spans="1:8">
      <c r="A13026" t="s">
        <v>4</v>
      </c>
      <c r="B13026" s="4" t="s">
        <v>5</v>
      </c>
      <c r="C13026" s="4" t="s">
        <v>9</v>
      </c>
      <c r="D13026" s="4" t="s">
        <v>7</v>
      </c>
    </row>
    <row r="13027" spans="1:8">
      <c r="A13027" t="n">
        <v>113943</v>
      </c>
      <c r="B13027" s="60" t="n">
        <v>89</v>
      </c>
      <c r="C13027" s="7" t="n">
        <v>65533</v>
      </c>
      <c r="D13027" s="7" t="n">
        <v>1</v>
      </c>
    </row>
    <row r="13028" spans="1:8">
      <c r="A13028" t="s">
        <v>4</v>
      </c>
      <c r="B13028" s="4" t="s">
        <v>5</v>
      </c>
      <c r="C13028" s="4" t="s">
        <v>7</v>
      </c>
      <c r="D13028" s="4" t="s">
        <v>9</v>
      </c>
      <c r="E13028" s="4" t="s">
        <v>9</v>
      </c>
      <c r="F13028" s="4" t="s">
        <v>7</v>
      </c>
    </row>
    <row r="13029" spans="1:8">
      <c r="A13029" t="n">
        <v>113947</v>
      </c>
      <c r="B13029" s="35" t="n">
        <v>25</v>
      </c>
      <c r="C13029" s="7" t="n">
        <v>1</v>
      </c>
      <c r="D13029" s="7" t="n">
        <v>65535</v>
      </c>
      <c r="E13029" s="7" t="n">
        <v>65535</v>
      </c>
      <c r="F13029" s="7" t="n">
        <v>0</v>
      </c>
    </row>
    <row r="13030" spans="1:8">
      <c r="A13030" t="s">
        <v>4</v>
      </c>
      <c r="B13030" s="4" t="s">
        <v>5</v>
      </c>
      <c r="C13030" s="4" t="s">
        <v>7</v>
      </c>
      <c r="D13030" s="4" t="s">
        <v>9</v>
      </c>
      <c r="E13030" s="4" t="s">
        <v>12</v>
      </c>
    </row>
    <row r="13031" spans="1:8">
      <c r="A13031" t="n">
        <v>113954</v>
      </c>
      <c r="B13031" s="30" t="n">
        <v>51</v>
      </c>
      <c r="C13031" s="7" t="n">
        <v>4</v>
      </c>
      <c r="D13031" s="7" t="n">
        <v>18</v>
      </c>
      <c r="E13031" s="7" t="s">
        <v>1162</v>
      </c>
    </row>
    <row r="13032" spans="1:8">
      <c r="A13032" t="s">
        <v>4</v>
      </c>
      <c r="B13032" s="4" t="s">
        <v>5</v>
      </c>
      <c r="C13032" s="4" t="s">
        <v>9</v>
      </c>
    </row>
    <row r="13033" spans="1:8">
      <c r="A13033" t="n">
        <v>113968</v>
      </c>
      <c r="B13033" s="26" t="n">
        <v>16</v>
      </c>
      <c r="C13033" s="7" t="n">
        <v>0</v>
      </c>
    </row>
    <row r="13034" spans="1:8">
      <c r="A13034" t="s">
        <v>4</v>
      </c>
      <c r="B13034" s="4" t="s">
        <v>5</v>
      </c>
      <c r="C13034" s="4" t="s">
        <v>9</v>
      </c>
      <c r="D13034" s="4" t="s">
        <v>7</v>
      </c>
      <c r="E13034" s="4" t="s">
        <v>11</v>
      </c>
      <c r="F13034" s="4" t="s">
        <v>52</v>
      </c>
      <c r="G13034" s="4" t="s">
        <v>7</v>
      </c>
      <c r="H13034" s="4" t="s">
        <v>7</v>
      </c>
      <c r="I13034" s="4" t="s">
        <v>7</v>
      </c>
      <c r="J13034" s="4" t="s">
        <v>11</v>
      </c>
      <c r="K13034" s="4" t="s">
        <v>52</v>
      </c>
      <c r="L13034" s="4" t="s">
        <v>7</v>
      </c>
      <c r="M13034" s="4" t="s">
        <v>7</v>
      </c>
    </row>
    <row r="13035" spans="1:8">
      <c r="A13035" t="n">
        <v>113971</v>
      </c>
      <c r="B13035" s="31" t="n">
        <v>26</v>
      </c>
      <c r="C13035" s="7" t="n">
        <v>18</v>
      </c>
      <c r="D13035" s="7" t="n">
        <v>17</v>
      </c>
      <c r="E13035" s="7" t="n">
        <v>17378</v>
      </c>
      <c r="F13035" s="7" t="s">
        <v>1199</v>
      </c>
      <c r="G13035" s="7" t="n">
        <v>2</v>
      </c>
      <c r="H13035" s="7" t="n">
        <v>3</v>
      </c>
      <c r="I13035" s="7" t="n">
        <v>17</v>
      </c>
      <c r="J13035" s="7" t="n">
        <v>17379</v>
      </c>
      <c r="K13035" s="7" t="s">
        <v>1200</v>
      </c>
      <c r="L13035" s="7" t="n">
        <v>2</v>
      </c>
      <c r="M13035" s="7" t="n">
        <v>0</v>
      </c>
    </row>
    <row r="13036" spans="1:8">
      <c r="A13036" t="s">
        <v>4</v>
      </c>
      <c r="B13036" s="4" t="s">
        <v>5</v>
      </c>
    </row>
    <row r="13037" spans="1:8">
      <c r="A13037" t="n">
        <v>114201</v>
      </c>
      <c r="B13037" s="32" t="n">
        <v>28</v>
      </c>
    </row>
    <row r="13038" spans="1:8">
      <c r="A13038" t="s">
        <v>4</v>
      </c>
      <c r="B13038" s="4" t="s">
        <v>5</v>
      </c>
      <c r="C13038" s="4" t="s">
        <v>7</v>
      </c>
      <c r="D13038" s="4" t="s">
        <v>9</v>
      </c>
      <c r="E13038" s="4" t="s">
        <v>10</v>
      </c>
    </row>
    <row r="13039" spans="1:8">
      <c r="A13039" t="n">
        <v>114202</v>
      </c>
      <c r="B13039" s="25" t="n">
        <v>58</v>
      </c>
      <c r="C13039" s="7" t="n">
        <v>101</v>
      </c>
      <c r="D13039" s="7" t="n">
        <v>500</v>
      </c>
      <c r="E13039" s="7" t="n">
        <v>1</v>
      </c>
    </row>
    <row r="13040" spans="1:8">
      <c r="A13040" t="s">
        <v>4</v>
      </c>
      <c r="B13040" s="4" t="s">
        <v>5</v>
      </c>
      <c r="C13040" s="4" t="s">
        <v>7</v>
      </c>
      <c r="D13040" s="4" t="s">
        <v>9</v>
      </c>
    </row>
    <row r="13041" spans="1:13">
      <c r="A13041" t="n">
        <v>114210</v>
      </c>
      <c r="B13041" s="25" t="n">
        <v>58</v>
      </c>
      <c r="C13041" s="7" t="n">
        <v>254</v>
      </c>
      <c r="D13041" s="7" t="n">
        <v>0</v>
      </c>
    </row>
    <row r="13042" spans="1:13">
      <c r="A13042" t="s">
        <v>4</v>
      </c>
      <c r="B13042" s="4" t="s">
        <v>5</v>
      </c>
      <c r="C13042" s="4" t="s">
        <v>7</v>
      </c>
      <c r="D13042" s="4" t="s">
        <v>7</v>
      </c>
      <c r="E13042" s="4" t="s">
        <v>10</v>
      </c>
      <c r="F13042" s="4" t="s">
        <v>10</v>
      </c>
      <c r="G13042" s="4" t="s">
        <v>10</v>
      </c>
      <c r="H13042" s="4" t="s">
        <v>9</v>
      </c>
    </row>
    <row r="13043" spans="1:13">
      <c r="A13043" t="n">
        <v>114214</v>
      </c>
      <c r="B13043" s="55" t="n">
        <v>45</v>
      </c>
      <c r="C13043" s="7" t="n">
        <v>2</v>
      </c>
      <c r="D13043" s="7" t="n">
        <v>3</v>
      </c>
      <c r="E13043" s="7" t="n">
        <v>2.67000007629395</v>
      </c>
      <c r="F13043" s="7" t="n">
        <v>5.36999988555908</v>
      </c>
      <c r="G13043" s="7" t="n">
        <v>-58</v>
      </c>
      <c r="H13043" s="7" t="n">
        <v>0</v>
      </c>
    </row>
    <row r="13044" spans="1:13">
      <c r="A13044" t="s">
        <v>4</v>
      </c>
      <c r="B13044" s="4" t="s">
        <v>5</v>
      </c>
      <c r="C13044" s="4" t="s">
        <v>7</v>
      </c>
      <c r="D13044" s="4" t="s">
        <v>7</v>
      </c>
      <c r="E13044" s="4" t="s">
        <v>10</v>
      </c>
      <c r="F13044" s="4" t="s">
        <v>10</v>
      </c>
      <c r="G13044" s="4" t="s">
        <v>10</v>
      </c>
      <c r="H13044" s="4" t="s">
        <v>9</v>
      </c>
      <c r="I13044" s="4" t="s">
        <v>7</v>
      </c>
    </row>
    <row r="13045" spans="1:13">
      <c r="A13045" t="n">
        <v>114231</v>
      </c>
      <c r="B13045" s="55" t="n">
        <v>45</v>
      </c>
      <c r="C13045" s="7" t="n">
        <v>4</v>
      </c>
      <c r="D13045" s="7" t="n">
        <v>3</v>
      </c>
      <c r="E13045" s="7" t="n">
        <v>352.760009765625</v>
      </c>
      <c r="F13045" s="7" t="n">
        <v>81.2300033569336</v>
      </c>
      <c r="G13045" s="7" t="n">
        <v>0</v>
      </c>
      <c r="H13045" s="7" t="n">
        <v>0</v>
      </c>
      <c r="I13045" s="7" t="n">
        <v>0</v>
      </c>
    </row>
    <row r="13046" spans="1:13">
      <c r="A13046" t="s">
        <v>4</v>
      </c>
      <c r="B13046" s="4" t="s">
        <v>5</v>
      </c>
      <c r="C13046" s="4" t="s">
        <v>7</v>
      </c>
      <c r="D13046" s="4" t="s">
        <v>7</v>
      </c>
      <c r="E13046" s="4" t="s">
        <v>10</v>
      </c>
      <c r="F13046" s="4" t="s">
        <v>9</v>
      </c>
    </row>
    <row r="13047" spans="1:13">
      <c r="A13047" t="n">
        <v>114249</v>
      </c>
      <c r="B13047" s="55" t="n">
        <v>45</v>
      </c>
      <c r="C13047" s="7" t="n">
        <v>5</v>
      </c>
      <c r="D13047" s="7" t="n">
        <v>3</v>
      </c>
      <c r="E13047" s="7" t="n">
        <v>1.5</v>
      </c>
      <c r="F13047" s="7" t="n">
        <v>0</v>
      </c>
    </row>
    <row r="13048" spans="1:13">
      <c r="A13048" t="s">
        <v>4</v>
      </c>
      <c r="B13048" s="4" t="s">
        <v>5</v>
      </c>
      <c r="C13048" s="4" t="s">
        <v>7</v>
      </c>
      <c r="D13048" s="4" t="s">
        <v>7</v>
      </c>
      <c r="E13048" s="4" t="s">
        <v>10</v>
      </c>
      <c r="F13048" s="4" t="s">
        <v>9</v>
      </c>
    </row>
    <row r="13049" spans="1:13">
      <c r="A13049" t="n">
        <v>114258</v>
      </c>
      <c r="B13049" s="55" t="n">
        <v>45</v>
      </c>
      <c r="C13049" s="7" t="n">
        <v>11</v>
      </c>
      <c r="D13049" s="7" t="n">
        <v>3</v>
      </c>
      <c r="E13049" s="7" t="n">
        <v>40</v>
      </c>
      <c r="F13049" s="7" t="n">
        <v>0</v>
      </c>
    </row>
    <row r="13050" spans="1:13">
      <c r="A13050" t="s">
        <v>4</v>
      </c>
      <c r="B13050" s="4" t="s">
        <v>5</v>
      </c>
      <c r="C13050" s="4" t="s">
        <v>7</v>
      </c>
      <c r="D13050" s="4" t="s">
        <v>7</v>
      </c>
      <c r="E13050" s="4" t="s">
        <v>10</v>
      </c>
      <c r="F13050" s="4" t="s">
        <v>9</v>
      </c>
    </row>
    <row r="13051" spans="1:13">
      <c r="A13051" t="n">
        <v>114267</v>
      </c>
      <c r="B13051" s="55" t="n">
        <v>45</v>
      </c>
      <c r="C13051" s="7" t="n">
        <v>5</v>
      </c>
      <c r="D13051" s="7" t="n">
        <v>3</v>
      </c>
      <c r="E13051" s="7" t="n">
        <v>1.70000004768372</v>
      </c>
      <c r="F13051" s="7" t="n">
        <v>2000</v>
      </c>
    </row>
    <row r="13052" spans="1:13">
      <c r="A13052" t="s">
        <v>4</v>
      </c>
      <c r="B13052" s="4" t="s">
        <v>5</v>
      </c>
      <c r="C13052" s="4" t="s">
        <v>7</v>
      </c>
      <c r="D13052" s="4" t="s">
        <v>9</v>
      </c>
      <c r="E13052" s="4" t="s">
        <v>12</v>
      </c>
      <c r="F13052" s="4" t="s">
        <v>12</v>
      </c>
      <c r="G13052" s="4" t="s">
        <v>12</v>
      </c>
      <c r="H13052" s="4" t="s">
        <v>12</v>
      </c>
    </row>
    <row r="13053" spans="1:13">
      <c r="A13053" t="n">
        <v>114276</v>
      </c>
      <c r="B13053" s="30" t="n">
        <v>51</v>
      </c>
      <c r="C13053" s="7" t="n">
        <v>3</v>
      </c>
      <c r="D13053" s="7" t="n">
        <v>0</v>
      </c>
      <c r="E13053" s="7" t="s">
        <v>263</v>
      </c>
      <c r="F13053" s="7" t="s">
        <v>246</v>
      </c>
      <c r="G13053" s="7" t="s">
        <v>245</v>
      </c>
      <c r="H13053" s="7" t="s">
        <v>246</v>
      </c>
    </row>
    <row r="13054" spans="1:13">
      <c r="A13054" t="s">
        <v>4</v>
      </c>
      <c r="B13054" s="4" t="s">
        <v>5</v>
      </c>
      <c r="C13054" s="4" t="s">
        <v>9</v>
      </c>
      <c r="D13054" s="4" t="s">
        <v>9</v>
      </c>
      <c r="E13054" s="4" t="s">
        <v>10</v>
      </c>
      <c r="F13054" s="4" t="s">
        <v>10</v>
      </c>
      <c r="G13054" s="4" t="s">
        <v>10</v>
      </c>
      <c r="H13054" s="4" t="s">
        <v>10</v>
      </c>
      <c r="I13054" s="4" t="s">
        <v>7</v>
      </c>
      <c r="J13054" s="4" t="s">
        <v>9</v>
      </c>
    </row>
    <row r="13055" spans="1:13">
      <c r="A13055" t="n">
        <v>114289</v>
      </c>
      <c r="B13055" s="66" t="n">
        <v>55</v>
      </c>
      <c r="C13055" s="7" t="n">
        <v>0</v>
      </c>
      <c r="D13055" s="7" t="n">
        <v>65533</v>
      </c>
      <c r="E13055" s="7" t="n">
        <v>2.45000004768372</v>
      </c>
      <c r="F13055" s="7" t="n">
        <v>4</v>
      </c>
      <c r="G13055" s="7" t="n">
        <v>-57.7900009155273</v>
      </c>
      <c r="H13055" s="7" t="n">
        <v>0.899999976158142</v>
      </c>
      <c r="I13055" s="7" t="n">
        <v>1</v>
      </c>
      <c r="J13055" s="7" t="n">
        <v>0</v>
      </c>
    </row>
    <row r="13056" spans="1:13">
      <c r="A13056" t="s">
        <v>4</v>
      </c>
      <c r="B13056" s="4" t="s">
        <v>5</v>
      </c>
      <c r="C13056" s="4" t="s">
        <v>7</v>
      </c>
      <c r="D13056" s="4" t="s">
        <v>9</v>
      </c>
    </row>
    <row r="13057" spans="1:10">
      <c r="A13057" t="n">
        <v>114313</v>
      </c>
      <c r="B13057" s="25" t="n">
        <v>58</v>
      </c>
      <c r="C13057" s="7" t="n">
        <v>255</v>
      </c>
      <c r="D13057" s="7" t="n">
        <v>0</v>
      </c>
    </row>
    <row r="13058" spans="1:10">
      <c r="A13058" t="s">
        <v>4</v>
      </c>
      <c r="B13058" s="4" t="s">
        <v>5</v>
      </c>
      <c r="C13058" s="4" t="s">
        <v>9</v>
      </c>
      <c r="D13058" s="4" t="s">
        <v>7</v>
      </c>
    </row>
    <row r="13059" spans="1:10">
      <c r="A13059" t="n">
        <v>114317</v>
      </c>
      <c r="B13059" s="67" t="n">
        <v>56</v>
      </c>
      <c r="C13059" s="7" t="n">
        <v>0</v>
      </c>
      <c r="D13059" s="7" t="n">
        <v>0</v>
      </c>
    </row>
    <row r="13060" spans="1:10">
      <c r="A13060" t="s">
        <v>4</v>
      </c>
      <c r="B13060" s="4" t="s">
        <v>5</v>
      </c>
      <c r="C13060" s="4" t="s">
        <v>7</v>
      </c>
      <c r="D13060" s="4" t="s">
        <v>9</v>
      </c>
      <c r="E13060" s="4" t="s">
        <v>12</v>
      </c>
      <c r="F13060" s="4" t="s">
        <v>12</v>
      </c>
      <c r="G13060" s="4" t="s">
        <v>12</v>
      </c>
      <c r="H13060" s="4" t="s">
        <v>12</v>
      </c>
    </row>
    <row r="13061" spans="1:10">
      <c r="A13061" t="n">
        <v>114321</v>
      </c>
      <c r="B13061" s="30" t="n">
        <v>51</v>
      </c>
      <c r="C13061" s="7" t="n">
        <v>3</v>
      </c>
      <c r="D13061" s="7" t="n">
        <v>0</v>
      </c>
      <c r="E13061" s="7" t="s">
        <v>266</v>
      </c>
      <c r="F13061" s="7" t="s">
        <v>246</v>
      </c>
      <c r="G13061" s="7" t="s">
        <v>245</v>
      </c>
      <c r="H13061" s="7" t="s">
        <v>246</v>
      </c>
    </row>
    <row r="13062" spans="1:10">
      <c r="A13062" t="s">
        <v>4</v>
      </c>
      <c r="B13062" s="4" t="s">
        <v>5</v>
      </c>
      <c r="C13062" s="4" t="s">
        <v>9</v>
      </c>
      <c r="D13062" s="4" t="s">
        <v>7</v>
      </c>
      <c r="E13062" s="4" t="s">
        <v>7</v>
      </c>
      <c r="F13062" s="4" t="s">
        <v>12</v>
      </c>
    </row>
    <row r="13063" spans="1:10">
      <c r="A13063" t="n">
        <v>114334</v>
      </c>
      <c r="B13063" s="48" t="n">
        <v>47</v>
      </c>
      <c r="C13063" s="7" t="n">
        <v>0</v>
      </c>
      <c r="D13063" s="7" t="n">
        <v>0</v>
      </c>
      <c r="E13063" s="7" t="n">
        <v>0</v>
      </c>
      <c r="F13063" s="7" t="s">
        <v>1148</v>
      </c>
    </row>
    <row r="13064" spans="1:10">
      <c r="A13064" t="s">
        <v>4</v>
      </c>
      <c r="B13064" s="4" t="s">
        <v>5</v>
      </c>
      <c r="C13064" s="4" t="s">
        <v>9</v>
      </c>
    </row>
    <row r="13065" spans="1:10">
      <c r="A13065" t="n">
        <v>114349</v>
      </c>
      <c r="B13065" s="26" t="n">
        <v>16</v>
      </c>
      <c r="C13065" s="7" t="n">
        <v>500</v>
      </c>
    </row>
    <row r="13066" spans="1:10">
      <c r="A13066" t="s">
        <v>4</v>
      </c>
      <c r="B13066" s="4" t="s">
        <v>5</v>
      </c>
      <c r="C13066" s="4" t="s">
        <v>7</v>
      </c>
      <c r="D13066" s="4" t="s">
        <v>9</v>
      </c>
      <c r="E13066" s="4" t="s">
        <v>10</v>
      </c>
      <c r="F13066" s="4" t="s">
        <v>9</v>
      </c>
      <c r="G13066" s="4" t="s">
        <v>11</v>
      </c>
      <c r="H13066" s="4" t="s">
        <v>11</v>
      </c>
      <c r="I13066" s="4" t="s">
        <v>9</v>
      </c>
      <c r="J13066" s="4" t="s">
        <v>9</v>
      </c>
      <c r="K13066" s="4" t="s">
        <v>11</v>
      </c>
      <c r="L13066" s="4" t="s">
        <v>11</v>
      </c>
      <c r="M13066" s="4" t="s">
        <v>11</v>
      </c>
      <c r="N13066" s="4" t="s">
        <v>11</v>
      </c>
      <c r="O13066" s="4" t="s">
        <v>12</v>
      </c>
    </row>
    <row r="13067" spans="1:10">
      <c r="A13067" t="n">
        <v>114352</v>
      </c>
      <c r="B13067" s="9" t="n">
        <v>50</v>
      </c>
      <c r="C13067" s="7" t="n">
        <v>0</v>
      </c>
      <c r="D13067" s="7" t="n">
        <v>2000</v>
      </c>
      <c r="E13067" s="7" t="n">
        <v>0.300000011920929</v>
      </c>
      <c r="F13067" s="7" t="n">
        <v>0</v>
      </c>
      <c r="G13067" s="7" t="n">
        <v>0</v>
      </c>
      <c r="H13067" s="7" t="n">
        <v>0</v>
      </c>
      <c r="I13067" s="7" t="n">
        <v>0</v>
      </c>
      <c r="J13067" s="7" t="n">
        <v>65533</v>
      </c>
      <c r="K13067" s="7" t="n">
        <v>0</v>
      </c>
      <c r="L13067" s="7" t="n">
        <v>0</v>
      </c>
      <c r="M13067" s="7" t="n">
        <v>0</v>
      </c>
      <c r="N13067" s="7" t="n">
        <v>0</v>
      </c>
      <c r="O13067" s="7" t="s">
        <v>13</v>
      </c>
    </row>
    <row r="13068" spans="1:10">
      <c r="A13068" t="s">
        <v>4</v>
      </c>
      <c r="B13068" s="4" t="s">
        <v>5</v>
      </c>
      <c r="C13068" s="4" t="s">
        <v>9</v>
      </c>
      <c r="D13068" s="4" t="s">
        <v>11</v>
      </c>
      <c r="E13068" s="4" t="s">
        <v>7</v>
      </c>
    </row>
    <row r="13069" spans="1:10">
      <c r="A13069" t="n">
        <v>114391</v>
      </c>
      <c r="B13069" s="76" t="n">
        <v>35</v>
      </c>
      <c r="C13069" s="7" t="n">
        <v>0</v>
      </c>
      <c r="D13069" s="7" t="n">
        <v>0</v>
      </c>
      <c r="E13069" s="7" t="n">
        <v>0</v>
      </c>
    </row>
    <row r="13070" spans="1:10">
      <c r="A13070" t="s">
        <v>4</v>
      </c>
      <c r="B13070" s="4" t="s">
        <v>5</v>
      </c>
      <c r="C13070" s="4" t="s">
        <v>7</v>
      </c>
      <c r="D13070" s="4" t="s">
        <v>9</v>
      </c>
      <c r="E13070" s="4" t="s">
        <v>12</v>
      </c>
      <c r="F13070" s="4" t="s">
        <v>12</v>
      </c>
      <c r="G13070" s="4" t="s">
        <v>12</v>
      </c>
      <c r="H13070" s="4" t="s">
        <v>12</v>
      </c>
    </row>
    <row r="13071" spans="1:10">
      <c r="A13071" t="n">
        <v>114399</v>
      </c>
      <c r="B13071" s="30" t="n">
        <v>51</v>
      </c>
      <c r="C13071" s="7" t="n">
        <v>3</v>
      </c>
      <c r="D13071" s="7" t="n">
        <v>18</v>
      </c>
      <c r="E13071" s="7" t="s">
        <v>1201</v>
      </c>
      <c r="F13071" s="7" t="s">
        <v>263</v>
      </c>
      <c r="G13071" s="7" t="s">
        <v>245</v>
      </c>
      <c r="H13071" s="7" t="s">
        <v>246</v>
      </c>
    </row>
    <row r="13072" spans="1:10">
      <c r="A13072" t="s">
        <v>4</v>
      </c>
      <c r="B13072" s="4" t="s">
        <v>5</v>
      </c>
      <c r="C13072" s="4" t="s">
        <v>7</v>
      </c>
      <c r="D13072" s="4" t="s">
        <v>9</v>
      </c>
      <c r="E13072" s="4" t="s">
        <v>12</v>
      </c>
    </row>
    <row r="13073" spans="1:15">
      <c r="A13073" t="n">
        <v>114412</v>
      </c>
      <c r="B13073" s="30" t="n">
        <v>51</v>
      </c>
      <c r="C13073" s="7" t="n">
        <v>4</v>
      </c>
      <c r="D13073" s="7" t="n">
        <v>0</v>
      </c>
      <c r="E13073" s="7" t="s">
        <v>287</v>
      </c>
    </row>
    <row r="13074" spans="1:15">
      <c r="A13074" t="s">
        <v>4</v>
      </c>
      <c r="B13074" s="4" t="s">
        <v>5</v>
      </c>
      <c r="C13074" s="4" t="s">
        <v>9</v>
      </c>
    </row>
    <row r="13075" spans="1:15">
      <c r="A13075" t="n">
        <v>114426</v>
      </c>
      <c r="B13075" s="26" t="n">
        <v>16</v>
      </c>
      <c r="C13075" s="7" t="n">
        <v>0</v>
      </c>
    </row>
    <row r="13076" spans="1:15">
      <c r="A13076" t="s">
        <v>4</v>
      </c>
      <c r="B13076" s="4" t="s">
        <v>5</v>
      </c>
      <c r="C13076" s="4" t="s">
        <v>9</v>
      </c>
      <c r="D13076" s="4" t="s">
        <v>7</v>
      </c>
      <c r="E13076" s="4" t="s">
        <v>11</v>
      </c>
      <c r="F13076" s="4" t="s">
        <v>52</v>
      </c>
      <c r="G13076" s="4" t="s">
        <v>7</v>
      </c>
      <c r="H13076" s="4" t="s">
        <v>7</v>
      </c>
      <c r="I13076" s="4" t="s">
        <v>7</v>
      </c>
      <c r="J13076" s="4" t="s">
        <v>11</v>
      </c>
      <c r="K13076" s="4" t="s">
        <v>52</v>
      </c>
      <c r="L13076" s="4" t="s">
        <v>7</v>
      </c>
      <c r="M13076" s="4" t="s">
        <v>7</v>
      </c>
      <c r="N13076" s="4" t="s">
        <v>7</v>
      </c>
      <c r="O13076" s="4" t="s">
        <v>11</v>
      </c>
      <c r="P13076" s="4" t="s">
        <v>52</v>
      </c>
      <c r="Q13076" s="4" t="s">
        <v>7</v>
      </c>
      <c r="R13076" s="4" t="s">
        <v>7</v>
      </c>
    </row>
    <row r="13077" spans="1:15">
      <c r="A13077" t="n">
        <v>114429</v>
      </c>
      <c r="B13077" s="31" t="n">
        <v>26</v>
      </c>
      <c r="C13077" s="7" t="n">
        <v>0</v>
      </c>
      <c r="D13077" s="7" t="n">
        <v>17</v>
      </c>
      <c r="E13077" s="7" t="n">
        <v>62274</v>
      </c>
      <c r="F13077" s="7" t="s">
        <v>1202</v>
      </c>
      <c r="G13077" s="7" t="n">
        <v>2</v>
      </c>
      <c r="H13077" s="7" t="n">
        <v>3</v>
      </c>
      <c r="I13077" s="7" t="n">
        <v>17</v>
      </c>
      <c r="J13077" s="7" t="n">
        <v>62275</v>
      </c>
      <c r="K13077" s="7" t="s">
        <v>1203</v>
      </c>
      <c r="L13077" s="7" t="n">
        <v>2</v>
      </c>
      <c r="M13077" s="7" t="n">
        <v>3</v>
      </c>
      <c r="N13077" s="7" t="n">
        <v>17</v>
      </c>
      <c r="O13077" s="7" t="n">
        <v>62276</v>
      </c>
      <c r="P13077" s="7" t="s">
        <v>1204</v>
      </c>
      <c r="Q13077" s="7" t="n">
        <v>2</v>
      </c>
      <c r="R13077" s="7" t="n">
        <v>0</v>
      </c>
    </row>
    <row r="13078" spans="1:15">
      <c r="A13078" t="s">
        <v>4</v>
      </c>
      <c r="B13078" s="4" t="s">
        <v>5</v>
      </c>
    </row>
    <row r="13079" spans="1:15">
      <c r="A13079" t="n">
        <v>114717</v>
      </c>
      <c r="B13079" s="32" t="n">
        <v>28</v>
      </c>
    </row>
    <row r="13080" spans="1:15">
      <c r="A13080" t="s">
        <v>4</v>
      </c>
      <c r="B13080" s="4" t="s">
        <v>5</v>
      </c>
      <c r="C13080" s="4" t="s">
        <v>9</v>
      </c>
      <c r="D13080" s="4" t="s">
        <v>7</v>
      </c>
    </row>
    <row r="13081" spans="1:15">
      <c r="A13081" t="n">
        <v>114718</v>
      </c>
      <c r="B13081" s="60" t="n">
        <v>89</v>
      </c>
      <c r="C13081" s="7" t="n">
        <v>65533</v>
      </c>
      <c r="D13081" s="7" t="n">
        <v>1</v>
      </c>
    </row>
    <row r="13082" spans="1:15">
      <c r="A13082" t="s">
        <v>4</v>
      </c>
      <c r="B13082" s="4" t="s">
        <v>5</v>
      </c>
      <c r="C13082" s="4" t="s">
        <v>7</v>
      </c>
      <c r="D13082" s="4" t="s">
        <v>9</v>
      </c>
      <c r="E13082" s="4" t="s">
        <v>10</v>
      </c>
    </row>
    <row r="13083" spans="1:15">
      <c r="A13083" t="n">
        <v>114722</v>
      </c>
      <c r="B13083" s="25" t="n">
        <v>58</v>
      </c>
      <c r="C13083" s="7" t="n">
        <v>101</v>
      </c>
      <c r="D13083" s="7" t="n">
        <v>500</v>
      </c>
      <c r="E13083" s="7" t="n">
        <v>1</v>
      </c>
    </row>
    <row r="13084" spans="1:15">
      <c r="A13084" t="s">
        <v>4</v>
      </c>
      <c r="B13084" s="4" t="s">
        <v>5</v>
      </c>
      <c r="C13084" s="4" t="s">
        <v>7</v>
      </c>
      <c r="D13084" s="4" t="s">
        <v>9</v>
      </c>
    </row>
    <row r="13085" spans="1:15">
      <c r="A13085" t="n">
        <v>114730</v>
      </c>
      <c r="B13085" s="25" t="n">
        <v>58</v>
      </c>
      <c r="C13085" s="7" t="n">
        <v>254</v>
      </c>
      <c r="D13085" s="7" t="n">
        <v>0</v>
      </c>
    </row>
    <row r="13086" spans="1:15">
      <c r="A13086" t="s">
        <v>4</v>
      </c>
      <c r="B13086" s="4" t="s">
        <v>5</v>
      </c>
      <c r="C13086" s="4" t="s">
        <v>7</v>
      </c>
      <c r="D13086" s="4" t="s">
        <v>7</v>
      </c>
      <c r="E13086" s="4" t="s">
        <v>10</v>
      </c>
      <c r="F13086" s="4" t="s">
        <v>10</v>
      </c>
      <c r="G13086" s="4" t="s">
        <v>10</v>
      </c>
      <c r="H13086" s="4" t="s">
        <v>9</v>
      </c>
    </row>
    <row r="13087" spans="1:15">
      <c r="A13087" t="n">
        <v>114734</v>
      </c>
      <c r="B13087" s="55" t="n">
        <v>45</v>
      </c>
      <c r="C13087" s="7" t="n">
        <v>2</v>
      </c>
      <c r="D13087" s="7" t="n">
        <v>3</v>
      </c>
      <c r="E13087" s="7" t="n">
        <v>2.69000005722046</v>
      </c>
      <c r="F13087" s="7" t="n">
        <v>5.38000011444092</v>
      </c>
      <c r="G13087" s="7" t="n">
        <v>-57.939998626709</v>
      </c>
      <c r="H13087" s="7" t="n">
        <v>0</v>
      </c>
    </row>
    <row r="13088" spans="1:15">
      <c r="A13088" t="s">
        <v>4</v>
      </c>
      <c r="B13088" s="4" t="s">
        <v>5</v>
      </c>
      <c r="C13088" s="4" t="s">
        <v>7</v>
      </c>
      <c r="D13088" s="4" t="s">
        <v>7</v>
      </c>
      <c r="E13088" s="4" t="s">
        <v>10</v>
      </c>
      <c r="F13088" s="4" t="s">
        <v>10</v>
      </c>
      <c r="G13088" s="4" t="s">
        <v>10</v>
      </c>
      <c r="H13088" s="4" t="s">
        <v>9</v>
      </c>
      <c r="I13088" s="4" t="s">
        <v>7</v>
      </c>
    </row>
    <row r="13089" spans="1:18">
      <c r="A13089" t="n">
        <v>114751</v>
      </c>
      <c r="B13089" s="55" t="n">
        <v>45</v>
      </c>
      <c r="C13089" s="7" t="n">
        <v>4</v>
      </c>
      <c r="D13089" s="7" t="n">
        <v>3</v>
      </c>
      <c r="E13089" s="7" t="n">
        <v>26.1800003051758</v>
      </c>
      <c r="F13089" s="7" t="n">
        <v>2.53999996185303</v>
      </c>
      <c r="G13089" s="7" t="n">
        <v>0</v>
      </c>
      <c r="H13089" s="7" t="n">
        <v>0</v>
      </c>
      <c r="I13089" s="7" t="n">
        <v>1</v>
      </c>
    </row>
    <row r="13090" spans="1:18">
      <c r="A13090" t="s">
        <v>4</v>
      </c>
      <c r="B13090" s="4" t="s">
        <v>5</v>
      </c>
      <c r="C13090" s="4" t="s">
        <v>7</v>
      </c>
      <c r="D13090" s="4" t="s">
        <v>7</v>
      </c>
      <c r="E13090" s="4" t="s">
        <v>10</v>
      </c>
      <c r="F13090" s="4" t="s">
        <v>9</v>
      </c>
    </row>
    <row r="13091" spans="1:18">
      <c r="A13091" t="n">
        <v>114769</v>
      </c>
      <c r="B13091" s="55" t="n">
        <v>45</v>
      </c>
      <c r="C13091" s="7" t="n">
        <v>5</v>
      </c>
      <c r="D13091" s="7" t="n">
        <v>3</v>
      </c>
      <c r="E13091" s="7" t="n">
        <v>1.10000002384186</v>
      </c>
      <c r="F13091" s="7" t="n">
        <v>0</v>
      </c>
    </row>
    <row r="13092" spans="1:18">
      <c r="A13092" t="s">
        <v>4</v>
      </c>
      <c r="B13092" s="4" t="s">
        <v>5</v>
      </c>
      <c r="C13092" s="4" t="s">
        <v>7</v>
      </c>
      <c r="D13092" s="4" t="s">
        <v>7</v>
      </c>
      <c r="E13092" s="4" t="s">
        <v>10</v>
      </c>
      <c r="F13092" s="4" t="s">
        <v>9</v>
      </c>
    </row>
    <row r="13093" spans="1:18">
      <c r="A13093" t="n">
        <v>114778</v>
      </c>
      <c r="B13093" s="55" t="n">
        <v>45</v>
      </c>
      <c r="C13093" s="7" t="n">
        <v>11</v>
      </c>
      <c r="D13093" s="7" t="n">
        <v>3</v>
      </c>
      <c r="E13093" s="7" t="n">
        <v>40</v>
      </c>
      <c r="F13093" s="7" t="n">
        <v>0</v>
      </c>
    </row>
    <row r="13094" spans="1:18">
      <c r="A13094" t="s">
        <v>4</v>
      </c>
      <c r="B13094" s="4" t="s">
        <v>5</v>
      </c>
      <c r="C13094" s="4" t="s">
        <v>7</v>
      </c>
      <c r="D13094" s="4" t="s">
        <v>9</v>
      </c>
    </row>
    <row r="13095" spans="1:18">
      <c r="A13095" t="n">
        <v>114787</v>
      </c>
      <c r="B13095" s="25" t="n">
        <v>58</v>
      </c>
      <c r="C13095" s="7" t="n">
        <v>255</v>
      </c>
      <c r="D13095" s="7" t="n">
        <v>0</v>
      </c>
    </row>
    <row r="13096" spans="1:18">
      <c r="A13096" t="s">
        <v>4</v>
      </c>
      <c r="B13096" s="4" t="s">
        <v>5</v>
      </c>
      <c r="C13096" s="4" t="s">
        <v>7</v>
      </c>
      <c r="D13096" s="4" t="s">
        <v>9</v>
      </c>
      <c r="E13096" s="4" t="s">
        <v>12</v>
      </c>
    </row>
    <row r="13097" spans="1:18">
      <c r="A13097" t="n">
        <v>114791</v>
      </c>
      <c r="B13097" s="30" t="n">
        <v>51</v>
      </c>
      <c r="C13097" s="7" t="n">
        <v>4</v>
      </c>
      <c r="D13097" s="7" t="n">
        <v>18</v>
      </c>
      <c r="E13097" s="7" t="s">
        <v>879</v>
      </c>
    </row>
    <row r="13098" spans="1:18">
      <c r="A13098" t="s">
        <v>4</v>
      </c>
      <c r="B13098" s="4" t="s">
        <v>5</v>
      </c>
      <c r="C13098" s="4" t="s">
        <v>9</v>
      </c>
    </row>
    <row r="13099" spans="1:18">
      <c r="A13099" t="n">
        <v>114805</v>
      </c>
      <c r="B13099" s="26" t="n">
        <v>16</v>
      </c>
      <c r="C13099" s="7" t="n">
        <v>0</v>
      </c>
    </row>
    <row r="13100" spans="1:18">
      <c r="A13100" t="s">
        <v>4</v>
      </c>
      <c r="B13100" s="4" t="s">
        <v>5</v>
      </c>
      <c r="C13100" s="4" t="s">
        <v>9</v>
      </c>
      <c r="D13100" s="4" t="s">
        <v>7</v>
      </c>
      <c r="E13100" s="4" t="s">
        <v>11</v>
      </c>
      <c r="F13100" s="4" t="s">
        <v>52</v>
      </c>
      <c r="G13100" s="4" t="s">
        <v>7</v>
      </c>
      <c r="H13100" s="4" t="s">
        <v>7</v>
      </c>
    </row>
    <row r="13101" spans="1:18">
      <c r="A13101" t="n">
        <v>114808</v>
      </c>
      <c r="B13101" s="31" t="n">
        <v>26</v>
      </c>
      <c r="C13101" s="7" t="n">
        <v>18</v>
      </c>
      <c r="D13101" s="7" t="n">
        <v>17</v>
      </c>
      <c r="E13101" s="7" t="n">
        <v>17380</v>
      </c>
      <c r="F13101" s="7" t="s">
        <v>1205</v>
      </c>
      <c r="G13101" s="7" t="n">
        <v>2</v>
      </c>
      <c r="H13101" s="7" t="n">
        <v>0</v>
      </c>
    </row>
    <row r="13102" spans="1:18">
      <c r="A13102" t="s">
        <v>4</v>
      </c>
      <c r="B13102" s="4" t="s">
        <v>5</v>
      </c>
    </row>
    <row r="13103" spans="1:18">
      <c r="A13103" t="n">
        <v>114829</v>
      </c>
      <c r="B13103" s="32" t="n">
        <v>28</v>
      </c>
    </row>
    <row r="13104" spans="1:18">
      <c r="A13104" t="s">
        <v>4</v>
      </c>
      <c r="B13104" s="4" t="s">
        <v>5</v>
      </c>
      <c r="C13104" s="4" t="s">
        <v>7</v>
      </c>
      <c r="D13104" s="4" t="s">
        <v>9</v>
      </c>
      <c r="E13104" s="4" t="s">
        <v>12</v>
      </c>
      <c r="F13104" s="4" t="s">
        <v>12</v>
      </c>
      <c r="G13104" s="4" t="s">
        <v>12</v>
      </c>
      <c r="H13104" s="4" t="s">
        <v>12</v>
      </c>
    </row>
    <row r="13105" spans="1:9">
      <c r="A13105" t="n">
        <v>114830</v>
      </c>
      <c r="B13105" s="30" t="n">
        <v>51</v>
      </c>
      <c r="C13105" s="7" t="n">
        <v>3</v>
      </c>
      <c r="D13105" s="7" t="n">
        <v>18</v>
      </c>
      <c r="E13105" s="7" t="s">
        <v>1206</v>
      </c>
      <c r="F13105" s="7" t="s">
        <v>246</v>
      </c>
      <c r="G13105" s="7" t="s">
        <v>245</v>
      </c>
      <c r="H13105" s="7" t="s">
        <v>677</v>
      </c>
    </row>
    <row r="13106" spans="1:9">
      <c r="A13106" t="s">
        <v>4</v>
      </c>
      <c r="B13106" s="4" t="s">
        <v>5</v>
      </c>
      <c r="C13106" s="4" t="s">
        <v>9</v>
      </c>
      <c r="D13106" s="4" t="s">
        <v>7</v>
      </c>
      <c r="E13106" s="4" t="s">
        <v>7</v>
      </c>
      <c r="F13106" s="4" t="s">
        <v>12</v>
      </c>
    </row>
    <row r="13107" spans="1:9">
      <c r="A13107" t="n">
        <v>114844</v>
      </c>
      <c r="B13107" s="48" t="n">
        <v>47</v>
      </c>
      <c r="C13107" s="7" t="n">
        <v>18</v>
      </c>
      <c r="D13107" s="7" t="n">
        <v>0</v>
      </c>
      <c r="E13107" s="7" t="n">
        <v>0</v>
      </c>
      <c r="F13107" s="7" t="s">
        <v>1149</v>
      </c>
    </row>
    <row r="13108" spans="1:9">
      <c r="A13108" t="s">
        <v>4</v>
      </c>
      <c r="B13108" s="4" t="s">
        <v>5</v>
      </c>
      <c r="C13108" s="4" t="s">
        <v>9</v>
      </c>
    </row>
    <row r="13109" spans="1:9">
      <c r="A13109" t="n">
        <v>114859</v>
      </c>
      <c r="B13109" s="26" t="n">
        <v>16</v>
      </c>
      <c r="C13109" s="7" t="n">
        <v>2000</v>
      </c>
    </row>
    <row r="13110" spans="1:9">
      <c r="A13110" t="s">
        <v>4</v>
      </c>
      <c r="B13110" s="4" t="s">
        <v>5</v>
      </c>
      <c r="C13110" s="4" t="s">
        <v>7</v>
      </c>
      <c r="D13110" s="4" t="s">
        <v>9</v>
      </c>
      <c r="E13110" s="4" t="s">
        <v>12</v>
      </c>
    </row>
    <row r="13111" spans="1:9">
      <c r="A13111" t="n">
        <v>114862</v>
      </c>
      <c r="B13111" s="30" t="n">
        <v>51</v>
      </c>
      <c r="C13111" s="7" t="n">
        <v>4</v>
      </c>
      <c r="D13111" s="7" t="n">
        <v>18</v>
      </c>
      <c r="E13111" s="7" t="s">
        <v>1207</v>
      </c>
    </row>
    <row r="13112" spans="1:9">
      <c r="A13112" t="s">
        <v>4</v>
      </c>
      <c r="B13112" s="4" t="s">
        <v>5</v>
      </c>
      <c r="C13112" s="4" t="s">
        <v>9</v>
      </c>
    </row>
    <row r="13113" spans="1:9">
      <c r="A13113" t="n">
        <v>114881</v>
      </c>
      <c r="B13113" s="26" t="n">
        <v>16</v>
      </c>
      <c r="C13113" s="7" t="n">
        <v>0</v>
      </c>
    </row>
    <row r="13114" spans="1:9">
      <c r="A13114" t="s">
        <v>4</v>
      </c>
      <c r="B13114" s="4" t="s">
        <v>5</v>
      </c>
      <c r="C13114" s="4" t="s">
        <v>9</v>
      </c>
      <c r="D13114" s="4" t="s">
        <v>7</v>
      </c>
      <c r="E13114" s="4" t="s">
        <v>11</v>
      </c>
      <c r="F13114" s="4" t="s">
        <v>52</v>
      </c>
      <c r="G13114" s="4" t="s">
        <v>7</v>
      </c>
      <c r="H13114" s="4" t="s">
        <v>7</v>
      </c>
    </row>
    <row r="13115" spans="1:9">
      <c r="A13115" t="n">
        <v>114884</v>
      </c>
      <c r="B13115" s="31" t="n">
        <v>26</v>
      </c>
      <c r="C13115" s="7" t="n">
        <v>18</v>
      </c>
      <c r="D13115" s="7" t="n">
        <v>17</v>
      </c>
      <c r="E13115" s="7" t="n">
        <v>17381</v>
      </c>
      <c r="F13115" s="7" t="s">
        <v>1208</v>
      </c>
      <c r="G13115" s="7" t="n">
        <v>2</v>
      </c>
      <c r="H13115" s="7" t="n">
        <v>0</v>
      </c>
    </row>
    <row r="13116" spans="1:9">
      <c r="A13116" t="s">
        <v>4</v>
      </c>
      <c r="B13116" s="4" t="s">
        <v>5</v>
      </c>
    </row>
    <row r="13117" spans="1:9">
      <c r="A13117" t="n">
        <v>114962</v>
      </c>
      <c r="B13117" s="32" t="n">
        <v>28</v>
      </c>
    </row>
    <row r="13118" spans="1:9">
      <c r="A13118" t="s">
        <v>4</v>
      </c>
      <c r="B13118" s="4" t="s">
        <v>5</v>
      </c>
      <c r="C13118" s="4" t="s">
        <v>7</v>
      </c>
      <c r="D13118" s="4" t="s">
        <v>9</v>
      </c>
      <c r="E13118" s="4" t="s">
        <v>12</v>
      </c>
      <c r="F13118" s="4" t="s">
        <v>12</v>
      </c>
      <c r="G13118" s="4" t="s">
        <v>12</v>
      </c>
      <c r="H13118" s="4" t="s">
        <v>12</v>
      </c>
    </row>
    <row r="13119" spans="1:9">
      <c r="A13119" t="n">
        <v>114963</v>
      </c>
      <c r="B13119" s="30" t="n">
        <v>51</v>
      </c>
      <c r="C13119" s="7" t="n">
        <v>3</v>
      </c>
      <c r="D13119" s="7" t="n">
        <v>18</v>
      </c>
      <c r="E13119" s="7" t="s">
        <v>1209</v>
      </c>
      <c r="F13119" s="7" t="s">
        <v>246</v>
      </c>
      <c r="G13119" s="7" t="s">
        <v>245</v>
      </c>
      <c r="H13119" s="7" t="s">
        <v>677</v>
      </c>
    </row>
    <row r="13120" spans="1:9">
      <c r="A13120" t="s">
        <v>4</v>
      </c>
      <c r="B13120" s="4" t="s">
        <v>5</v>
      </c>
      <c r="C13120" s="4" t="s">
        <v>9</v>
      </c>
      <c r="D13120" s="4" t="s">
        <v>7</v>
      </c>
      <c r="E13120" s="4" t="s">
        <v>7</v>
      </c>
      <c r="F13120" s="4" t="s">
        <v>12</v>
      </c>
    </row>
    <row r="13121" spans="1:8">
      <c r="A13121" t="n">
        <v>114983</v>
      </c>
      <c r="B13121" s="48" t="n">
        <v>47</v>
      </c>
      <c r="C13121" s="7" t="n">
        <v>18</v>
      </c>
      <c r="D13121" s="7" t="n">
        <v>0</v>
      </c>
      <c r="E13121" s="7" t="n">
        <v>0</v>
      </c>
      <c r="F13121" s="7" t="s">
        <v>1150</v>
      </c>
    </row>
    <row r="13122" spans="1:8">
      <c r="A13122" t="s">
        <v>4</v>
      </c>
      <c r="B13122" s="4" t="s">
        <v>5</v>
      </c>
      <c r="C13122" s="4" t="s">
        <v>9</v>
      </c>
    </row>
    <row r="13123" spans="1:8">
      <c r="A13123" t="n">
        <v>114998</v>
      </c>
      <c r="B13123" s="26" t="n">
        <v>16</v>
      </c>
      <c r="C13123" s="7" t="n">
        <v>2000</v>
      </c>
    </row>
    <row r="13124" spans="1:8">
      <c r="A13124" t="s">
        <v>4</v>
      </c>
      <c r="B13124" s="4" t="s">
        <v>5</v>
      </c>
      <c r="C13124" s="4" t="s">
        <v>7</v>
      </c>
      <c r="D13124" s="4" t="s">
        <v>9</v>
      </c>
      <c r="E13124" s="4" t="s">
        <v>10</v>
      </c>
    </row>
    <row r="13125" spans="1:8">
      <c r="A13125" t="n">
        <v>115001</v>
      </c>
      <c r="B13125" s="25" t="n">
        <v>58</v>
      </c>
      <c r="C13125" s="7" t="n">
        <v>101</v>
      </c>
      <c r="D13125" s="7" t="n">
        <v>500</v>
      </c>
      <c r="E13125" s="7" t="n">
        <v>1</v>
      </c>
    </row>
    <row r="13126" spans="1:8">
      <c r="A13126" t="s">
        <v>4</v>
      </c>
      <c r="B13126" s="4" t="s">
        <v>5</v>
      </c>
      <c r="C13126" s="4" t="s">
        <v>7</v>
      </c>
      <c r="D13126" s="4" t="s">
        <v>9</v>
      </c>
    </row>
    <row r="13127" spans="1:8">
      <c r="A13127" t="n">
        <v>115009</v>
      </c>
      <c r="B13127" s="25" t="n">
        <v>58</v>
      </c>
      <c r="C13127" s="7" t="n">
        <v>254</v>
      </c>
      <c r="D13127" s="7" t="n">
        <v>0</v>
      </c>
    </row>
    <row r="13128" spans="1:8">
      <c r="A13128" t="s">
        <v>4</v>
      </c>
      <c r="B13128" s="4" t="s">
        <v>5</v>
      </c>
      <c r="C13128" s="4" t="s">
        <v>7</v>
      </c>
      <c r="D13128" s="4" t="s">
        <v>7</v>
      </c>
      <c r="E13128" s="4" t="s">
        <v>10</v>
      </c>
      <c r="F13128" s="4" t="s">
        <v>10</v>
      </c>
      <c r="G13128" s="4" t="s">
        <v>10</v>
      </c>
      <c r="H13128" s="4" t="s">
        <v>9</v>
      </c>
    </row>
    <row r="13129" spans="1:8">
      <c r="A13129" t="n">
        <v>115013</v>
      </c>
      <c r="B13129" s="55" t="n">
        <v>45</v>
      </c>
      <c r="C13129" s="7" t="n">
        <v>2</v>
      </c>
      <c r="D13129" s="7" t="n">
        <v>3</v>
      </c>
      <c r="E13129" s="7" t="n">
        <v>2.66000008583069</v>
      </c>
      <c r="F13129" s="7" t="n">
        <v>5.13000011444092</v>
      </c>
      <c r="G13129" s="7" t="n">
        <v>-57.9900016784668</v>
      </c>
      <c r="H13129" s="7" t="n">
        <v>0</v>
      </c>
    </row>
    <row r="13130" spans="1:8">
      <c r="A13130" t="s">
        <v>4</v>
      </c>
      <c r="B13130" s="4" t="s">
        <v>5</v>
      </c>
      <c r="C13130" s="4" t="s">
        <v>7</v>
      </c>
      <c r="D13130" s="4" t="s">
        <v>7</v>
      </c>
      <c r="E13130" s="4" t="s">
        <v>10</v>
      </c>
      <c r="F13130" s="4" t="s">
        <v>10</v>
      </c>
      <c r="G13130" s="4" t="s">
        <v>10</v>
      </c>
      <c r="H13130" s="4" t="s">
        <v>9</v>
      </c>
      <c r="I13130" s="4" t="s">
        <v>7</v>
      </c>
    </row>
    <row r="13131" spans="1:8">
      <c r="A13131" t="n">
        <v>115030</v>
      </c>
      <c r="B13131" s="55" t="n">
        <v>45</v>
      </c>
      <c r="C13131" s="7" t="n">
        <v>4</v>
      </c>
      <c r="D13131" s="7" t="n">
        <v>3</v>
      </c>
      <c r="E13131" s="7" t="n">
        <v>3.75</v>
      </c>
      <c r="F13131" s="7" t="n">
        <v>73.1500015258789</v>
      </c>
      <c r="G13131" s="7" t="n">
        <v>0</v>
      </c>
      <c r="H13131" s="7" t="n">
        <v>0</v>
      </c>
      <c r="I13131" s="7" t="n">
        <v>1</v>
      </c>
    </row>
    <row r="13132" spans="1:8">
      <c r="A13132" t="s">
        <v>4</v>
      </c>
      <c r="B13132" s="4" t="s">
        <v>5</v>
      </c>
      <c r="C13132" s="4" t="s">
        <v>7</v>
      </c>
      <c r="D13132" s="4" t="s">
        <v>7</v>
      </c>
      <c r="E13132" s="4" t="s">
        <v>10</v>
      </c>
      <c r="F13132" s="4" t="s">
        <v>9</v>
      </c>
    </row>
    <row r="13133" spans="1:8">
      <c r="A13133" t="n">
        <v>115048</v>
      </c>
      <c r="B13133" s="55" t="n">
        <v>45</v>
      </c>
      <c r="C13133" s="7" t="n">
        <v>5</v>
      </c>
      <c r="D13133" s="7" t="n">
        <v>3</v>
      </c>
      <c r="E13133" s="7" t="n">
        <v>2.70000004768372</v>
      </c>
      <c r="F13133" s="7" t="n">
        <v>0</v>
      </c>
    </row>
    <row r="13134" spans="1:8">
      <c r="A13134" t="s">
        <v>4</v>
      </c>
      <c r="B13134" s="4" t="s">
        <v>5</v>
      </c>
      <c r="C13134" s="4" t="s">
        <v>7</v>
      </c>
      <c r="D13134" s="4" t="s">
        <v>7</v>
      </c>
      <c r="E13134" s="4" t="s">
        <v>10</v>
      </c>
      <c r="F13134" s="4" t="s">
        <v>9</v>
      </c>
    </row>
    <row r="13135" spans="1:8">
      <c r="A13135" t="n">
        <v>115057</v>
      </c>
      <c r="B13135" s="55" t="n">
        <v>45</v>
      </c>
      <c r="C13135" s="7" t="n">
        <v>11</v>
      </c>
      <c r="D13135" s="7" t="n">
        <v>3</v>
      </c>
      <c r="E13135" s="7" t="n">
        <v>40</v>
      </c>
      <c r="F13135" s="7" t="n">
        <v>0</v>
      </c>
    </row>
    <row r="13136" spans="1:8">
      <c r="A13136" t="s">
        <v>4</v>
      </c>
      <c r="B13136" s="4" t="s">
        <v>5</v>
      </c>
      <c r="C13136" s="4" t="s">
        <v>7</v>
      </c>
      <c r="D13136" s="4" t="s">
        <v>7</v>
      </c>
      <c r="E13136" s="4" t="s">
        <v>10</v>
      </c>
      <c r="F13136" s="4" t="s">
        <v>10</v>
      </c>
      <c r="G13136" s="4" t="s">
        <v>10</v>
      </c>
      <c r="H13136" s="4" t="s">
        <v>9</v>
      </c>
      <c r="I13136" s="4" t="s">
        <v>7</v>
      </c>
    </row>
    <row r="13137" spans="1:9">
      <c r="A13137" t="n">
        <v>115066</v>
      </c>
      <c r="B13137" s="55" t="n">
        <v>45</v>
      </c>
      <c r="C13137" s="7" t="n">
        <v>4</v>
      </c>
      <c r="D13137" s="7" t="n">
        <v>3</v>
      </c>
      <c r="E13137" s="7" t="n">
        <v>3.75</v>
      </c>
      <c r="F13137" s="7" t="n">
        <v>104.650001525879</v>
      </c>
      <c r="G13137" s="7" t="n">
        <v>0</v>
      </c>
      <c r="H13137" s="7" t="n">
        <v>50000</v>
      </c>
      <c r="I13137" s="7" t="n">
        <v>1</v>
      </c>
    </row>
    <row r="13138" spans="1:9">
      <c r="A13138" t="s">
        <v>4</v>
      </c>
      <c r="B13138" s="4" t="s">
        <v>5</v>
      </c>
      <c r="C13138" s="4" t="s">
        <v>7</v>
      </c>
      <c r="D13138" s="4" t="s">
        <v>9</v>
      </c>
    </row>
    <row r="13139" spans="1:9">
      <c r="A13139" t="n">
        <v>115084</v>
      </c>
      <c r="B13139" s="25" t="n">
        <v>58</v>
      </c>
      <c r="C13139" s="7" t="n">
        <v>255</v>
      </c>
      <c r="D13139" s="7" t="n">
        <v>0</v>
      </c>
    </row>
    <row r="13140" spans="1:9">
      <c r="A13140" t="s">
        <v>4</v>
      </c>
      <c r="B13140" s="4" t="s">
        <v>5</v>
      </c>
      <c r="C13140" s="4" t="s">
        <v>7</v>
      </c>
      <c r="D13140" s="4" t="s">
        <v>9</v>
      </c>
      <c r="E13140" s="4" t="s">
        <v>12</v>
      </c>
    </row>
    <row r="13141" spans="1:9">
      <c r="A13141" t="n">
        <v>115088</v>
      </c>
      <c r="B13141" s="30" t="n">
        <v>51</v>
      </c>
      <c r="C13141" s="7" t="n">
        <v>4</v>
      </c>
      <c r="D13141" s="7" t="n">
        <v>18</v>
      </c>
      <c r="E13141" s="7" t="s">
        <v>1210</v>
      </c>
    </row>
    <row r="13142" spans="1:9">
      <c r="A13142" t="s">
        <v>4</v>
      </c>
      <c r="B13142" s="4" t="s">
        <v>5</v>
      </c>
      <c r="C13142" s="4" t="s">
        <v>9</v>
      </c>
    </row>
    <row r="13143" spans="1:9">
      <c r="A13143" t="n">
        <v>115107</v>
      </c>
      <c r="B13143" s="26" t="n">
        <v>16</v>
      </c>
      <c r="C13143" s="7" t="n">
        <v>0</v>
      </c>
    </row>
    <row r="13144" spans="1:9">
      <c r="A13144" t="s">
        <v>4</v>
      </c>
      <c r="B13144" s="4" t="s">
        <v>5</v>
      </c>
      <c r="C13144" s="4" t="s">
        <v>9</v>
      </c>
      <c r="D13144" s="4" t="s">
        <v>7</v>
      </c>
      <c r="E13144" s="4" t="s">
        <v>11</v>
      </c>
      <c r="F13144" s="4" t="s">
        <v>52</v>
      </c>
      <c r="G13144" s="4" t="s">
        <v>7</v>
      </c>
      <c r="H13144" s="4" t="s">
        <v>7</v>
      </c>
      <c r="I13144" s="4" t="s">
        <v>7</v>
      </c>
      <c r="J13144" s="4" t="s">
        <v>11</v>
      </c>
      <c r="K13144" s="4" t="s">
        <v>52</v>
      </c>
      <c r="L13144" s="4" t="s">
        <v>7</v>
      </c>
      <c r="M13144" s="4" t="s">
        <v>7</v>
      </c>
    </row>
    <row r="13145" spans="1:9">
      <c r="A13145" t="n">
        <v>115110</v>
      </c>
      <c r="B13145" s="31" t="n">
        <v>26</v>
      </c>
      <c r="C13145" s="7" t="n">
        <v>18</v>
      </c>
      <c r="D13145" s="7" t="n">
        <v>17</v>
      </c>
      <c r="E13145" s="7" t="n">
        <v>17382</v>
      </c>
      <c r="F13145" s="7" t="s">
        <v>1211</v>
      </c>
      <c r="G13145" s="7" t="n">
        <v>2</v>
      </c>
      <c r="H13145" s="7" t="n">
        <v>3</v>
      </c>
      <c r="I13145" s="7" t="n">
        <v>17</v>
      </c>
      <c r="J13145" s="7" t="n">
        <v>17383</v>
      </c>
      <c r="K13145" s="7" t="s">
        <v>1212</v>
      </c>
      <c r="L13145" s="7" t="n">
        <v>2</v>
      </c>
      <c r="M13145" s="7" t="n">
        <v>0</v>
      </c>
    </row>
    <row r="13146" spans="1:9">
      <c r="A13146" t="s">
        <v>4</v>
      </c>
      <c r="B13146" s="4" t="s">
        <v>5</v>
      </c>
    </row>
    <row r="13147" spans="1:9">
      <c r="A13147" t="n">
        <v>115286</v>
      </c>
      <c r="B13147" s="32" t="n">
        <v>28</v>
      </c>
    </row>
    <row r="13148" spans="1:9">
      <c r="A13148" t="s">
        <v>4</v>
      </c>
      <c r="B13148" s="4" t="s">
        <v>5</v>
      </c>
      <c r="C13148" s="4" t="s">
        <v>7</v>
      </c>
      <c r="D13148" s="4" t="s">
        <v>9</v>
      </c>
      <c r="E13148" s="4" t="s">
        <v>12</v>
      </c>
    </row>
    <row r="13149" spans="1:9">
      <c r="A13149" t="n">
        <v>115287</v>
      </c>
      <c r="B13149" s="30" t="n">
        <v>51</v>
      </c>
      <c r="C13149" s="7" t="n">
        <v>4</v>
      </c>
      <c r="D13149" s="7" t="n">
        <v>0</v>
      </c>
      <c r="E13149" s="7" t="s">
        <v>431</v>
      </c>
    </row>
    <row r="13150" spans="1:9">
      <c r="A13150" t="s">
        <v>4</v>
      </c>
      <c r="B13150" s="4" t="s">
        <v>5</v>
      </c>
      <c r="C13150" s="4" t="s">
        <v>9</v>
      </c>
    </row>
    <row r="13151" spans="1:9">
      <c r="A13151" t="n">
        <v>115300</v>
      </c>
      <c r="B13151" s="26" t="n">
        <v>16</v>
      </c>
      <c r="C13151" s="7" t="n">
        <v>0</v>
      </c>
    </row>
    <row r="13152" spans="1:9">
      <c r="A13152" t="s">
        <v>4</v>
      </c>
      <c r="B13152" s="4" t="s">
        <v>5</v>
      </c>
      <c r="C13152" s="4" t="s">
        <v>9</v>
      </c>
      <c r="D13152" s="4" t="s">
        <v>7</v>
      </c>
      <c r="E13152" s="4" t="s">
        <v>11</v>
      </c>
      <c r="F13152" s="4" t="s">
        <v>52</v>
      </c>
      <c r="G13152" s="4" t="s">
        <v>7</v>
      </c>
      <c r="H13152" s="4" t="s">
        <v>7</v>
      </c>
    </row>
    <row r="13153" spans="1:13">
      <c r="A13153" t="n">
        <v>115303</v>
      </c>
      <c r="B13153" s="31" t="n">
        <v>26</v>
      </c>
      <c r="C13153" s="7" t="n">
        <v>0</v>
      </c>
      <c r="D13153" s="7" t="n">
        <v>17</v>
      </c>
      <c r="E13153" s="7" t="n">
        <v>65294</v>
      </c>
      <c r="F13153" s="7" t="s">
        <v>945</v>
      </c>
      <c r="G13153" s="7" t="n">
        <v>2</v>
      </c>
      <c r="H13153" s="7" t="n">
        <v>0</v>
      </c>
    </row>
    <row r="13154" spans="1:13">
      <c r="A13154" t="s">
        <v>4</v>
      </c>
      <c r="B13154" s="4" t="s">
        <v>5</v>
      </c>
      <c r="C13154" s="4" t="s">
        <v>9</v>
      </c>
    </row>
    <row r="13155" spans="1:13">
      <c r="A13155" t="n">
        <v>115320</v>
      </c>
      <c r="B13155" s="26" t="n">
        <v>16</v>
      </c>
      <c r="C13155" s="7" t="n">
        <v>500</v>
      </c>
    </row>
    <row r="13156" spans="1:13">
      <c r="A13156" t="s">
        <v>4</v>
      </c>
      <c r="B13156" s="4" t="s">
        <v>5</v>
      </c>
      <c r="C13156" s="4" t="s">
        <v>9</v>
      </c>
      <c r="D13156" s="4" t="s">
        <v>7</v>
      </c>
      <c r="E13156" s="4" t="s">
        <v>7</v>
      </c>
      <c r="F13156" s="4" t="s">
        <v>12</v>
      </c>
    </row>
    <row r="13157" spans="1:13">
      <c r="A13157" t="n">
        <v>115323</v>
      </c>
      <c r="B13157" s="48" t="n">
        <v>47</v>
      </c>
      <c r="C13157" s="7" t="n">
        <v>0</v>
      </c>
      <c r="D13157" s="7" t="n">
        <v>0</v>
      </c>
      <c r="E13157" s="7" t="n">
        <v>0</v>
      </c>
      <c r="F13157" s="7" t="s">
        <v>1150</v>
      </c>
    </row>
    <row r="13158" spans="1:13">
      <c r="A13158" t="s">
        <v>4</v>
      </c>
      <c r="B13158" s="4" t="s">
        <v>5</v>
      </c>
    </row>
    <row r="13159" spans="1:13">
      <c r="A13159" t="n">
        <v>115338</v>
      </c>
      <c r="B13159" s="32" t="n">
        <v>28</v>
      </c>
    </row>
    <row r="13160" spans="1:13">
      <c r="A13160" t="s">
        <v>4</v>
      </c>
      <c r="B13160" s="4" t="s">
        <v>5</v>
      </c>
      <c r="C13160" s="4" t="s">
        <v>9</v>
      </c>
    </row>
    <row r="13161" spans="1:13">
      <c r="A13161" t="n">
        <v>115339</v>
      </c>
      <c r="B13161" s="26" t="n">
        <v>16</v>
      </c>
      <c r="C13161" s="7" t="n">
        <v>300</v>
      </c>
    </row>
    <row r="13162" spans="1:13">
      <c r="A13162" t="s">
        <v>4</v>
      </c>
      <c r="B13162" s="4" t="s">
        <v>5</v>
      </c>
      <c r="C13162" s="4" t="s">
        <v>7</v>
      </c>
      <c r="D13162" s="4" t="s">
        <v>9</v>
      </c>
      <c r="E13162" s="4" t="s">
        <v>12</v>
      </c>
      <c r="F13162" s="4" t="s">
        <v>12</v>
      </c>
      <c r="G13162" s="4" t="s">
        <v>12</v>
      </c>
      <c r="H13162" s="4" t="s">
        <v>12</v>
      </c>
    </row>
    <row r="13163" spans="1:13">
      <c r="A13163" t="n">
        <v>115342</v>
      </c>
      <c r="B13163" s="30" t="n">
        <v>51</v>
      </c>
      <c r="C13163" s="7" t="n">
        <v>3</v>
      </c>
      <c r="D13163" s="7" t="n">
        <v>0</v>
      </c>
      <c r="E13163" s="7" t="s">
        <v>266</v>
      </c>
      <c r="F13163" s="7" t="s">
        <v>246</v>
      </c>
      <c r="G13163" s="7" t="s">
        <v>245</v>
      </c>
      <c r="H13163" s="7" t="s">
        <v>246</v>
      </c>
    </row>
    <row r="13164" spans="1:13">
      <c r="A13164" t="s">
        <v>4</v>
      </c>
      <c r="B13164" s="4" t="s">
        <v>5</v>
      </c>
      <c r="C13164" s="4" t="s">
        <v>9</v>
      </c>
      <c r="D13164" s="4" t="s">
        <v>7</v>
      </c>
      <c r="E13164" s="4" t="s">
        <v>10</v>
      </c>
      <c r="F13164" s="4" t="s">
        <v>9</v>
      </c>
    </row>
    <row r="13165" spans="1:13">
      <c r="A13165" t="n">
        <v>115355</v>
      </c>
      <c r="B13165" s="47" t="n">
        <v>59</v>
      </c>
      <c r="C13165" s="7" t="n">
        <v>0</v>
      </c>
      <c r="D13165" s="7" t="n">
        <v>9</v>
      </c>
      <c r="E13165" s="7" t="n">
        <v>0.150000005960464</v>
      </c>
      <c r="F13165" s="7" t="n">
        <v>0</v>
      </c>
    </row>
    <row r="13166" spans="1:13">
      <c r="A13166" t="s">
        <v>4</v>
      </c>
      <c r="B13166" s="4" t="s">
        <v>5</v>
      </c>
      <c r="C13166" s="4" t="s">
        <v>9</v>
      </c>
    </row>
    <row r="13167" spans="1:13">
      <c r="A13167" t="n">
        <v>115365</v>
      </c>
      <c r="B13167" s="26" t="n">
        <v>16</v>
      </c>
      <c r="C13167" s="7" t="n">
        <v>2000</v>
      </c>
    </row>
    <row r="13168" spans="1:13">
      <c r="A13168" t="s">
        <v>4</v>
      </c>
      <c r="B13168" s="4" t="s">
        <v>5</v>
      </c>
      <c r="C13168" s="4" t="s">
        <v>7</v>
      </c>
      <c r="D13168" s="4" t="s">
        <v>9</v>
      </c>
      <c r="E13168" s="4" t="s">
        <v>12</v>
      </c>
    </row>
    <row r="13169" spans="1:8">
      <c r="A13169" t="n">
        <v>115368</v>
      </c>
      <c r="B13169" s="30" t="n">
        <v>51</v>
      </c>
      <c r="C13169" s="7" t="n">
        <v>4</v>
      </c>
      <c r="D13169" s="7" t="n">
        <v>0</v>
      </c>
      <c r="E13169" s="7" t="s">
        <v>278</v>
      </c>
    </row>
    <row r="13170" spans="1:8">
      <c r="A13170" t="s">
        <v>4</v>
      </c>
      <c r="B13170" s="4" t="s">
        <v>5</v>
      </c>
      <c r="C13170" s="4" t="s">
        <v>9</v>
      </c>
    </row>
    <row r="13171" spans="1:8">
      <c r="A13171" t="n">
        <v>115382</v>
      </c>
      <c r="B13171" s="26" t="n">
        <v>16</v>
      </c>
      <c r="C13171" s="7" t="n">
        <v>0</v>
      </c>
    </row>
    <row r="13172" spans="1:8">
      <c r="A13172" t="s">
        <v>4</v>
      </c>
      <c r="B13172" s="4" t="s">
        <v>5</v>
      </c>
      <c r="C13172" s="4" t="s">
        <v>9</v>
      </c>
      <c r="D13172" s="4" t="s">
        <v>7</v>
      </c>
      <c r="E13172" s="4" t="s">
        <v>11</v>
      </c>
      <c r="F13172" s="4" t="s">
        <v>52</v>
      </c>
      <c r="G13172" s="4" t="s">
        <v>7</v>
      </c>
      <c r="H13172" s="4" t="s">
        <v>7</v>
      </c>
      <c r="I13172" s="4" t="s">
        <v>7</v>
      </c>
      <c r="J13172" s="4" t="s">
        <v>11</v>
      </c>
      <c r="K13172" s="4" t="s">
        <v>52</v>
      </c>
      <c r="L13172" s="4" t="s">
        <v>7</v>
      </c>
      <c r="M13172" s="4" t="s">
        <v>7</v>
      </c>
      <c r="N13172" s="4" t="s">
        <v>7</v>
      </c>
      <c r="O13172" s="4" t="s">
        <v>11</v>
      </c>
      <c r="P13172" s="4" t="s">
        <v>52</v>
      </c>
      <c r="Q13172" s="4" t="s">
        <v>7</v>
      </c>
      <c r="R13172" s="4" t="s">
        <v>7</v>
      </c>
      <c r="S13172" s="4" t="s">
        <v>7</v>
      </c>
      <c r="T13172" s="4" t="s">
        <v>11</v>
      </c>
      <c r="U13172" s="4" t="s">
        <v>52</v>
      </c>
      <c r="V13172" s="4" t="s">
        <v>7</v>
      </c>
      <c r="W13172" s="4" t="s">
        <v>7</v>
      </c>
    </row>
    <row r="13173" spans="1:8">
      <c r="A13173" t="n">
        <v>115385</v>
      </c>
      <c r="B13173" s="31" t="n">
        <v>26</v>
      </c>
      <c r="C13173" s="7" t="n">
        <v>0</v>
      </c>
      <c r="D13173" s="7" t="n">
        <v>17</v>
      </c>
      <c r="E13173" s="7" t="n">
        <v>62277</v>
      </c>
      <c r="F13173" s="7" t="s">
        <v>1213</v>
      </c>
      <c r="G13173" s="7" t="n">
        <v>2</v>
      </c>
      <c r="H13173" s="7" t="n">
        <v>3</v>
      </c>
      <c r="I13173" s="7" t="n">
        <v>17</v>
      </c>
      <c r="J13173" s="7" t="n">
        <v>62278</v>
      </c>
      <c r="K13173" s="7" t="s">
        <v>1214</v>
      </c>
      <c r="L13173" s="7" t="n">
        <v>2</v>
      </c>
      <c r="M13173" s="7" t="n">
        <v>3</v>
      </c>
      <c r="N13173" s="7" t="n">
        <v>17</v>
      </c>
      <c r="O13173" s="7" t="n">
        <v>62279</v>
      </c>
      <c r="P13173" s="7" t="s">
        <v>1215</v>
      </c>
      <c r="Q13173" s="7" t="n">
        <v>2</v>
      </c>
      <c r="R13173" s="7" t="n">
        <v>3</v>
      </c>
      <c r="S13173" s="7" t="n">
        <v>17</v>
      </c>
      <c r="T13173" s="7" t="n">
        <v>62280</v>
      </c>
      <c r="U13173" s="7" t="s">
        <v>1216</v>
      </c>
      <c r="V13173" s="7" t="n">
        <v>2</v>
      </c>
      <c r="W13173" s="7" t="n">
        <v>0</v>
      </c>
    </row>
    <row r="13174" spans="1:8">
      <c r="A13174" t="s">
        <v>4</v>
      </c>
      <c r="B13174" s="4" t="s">
        <v>5</v>
      </c>
    </row>
    <row r="13175" spans="1:8">
      <c r="A13175" t="n">
        <v>115733</v>
      </c>
      <c r="B13175" s="32" t="n">
        <v>28</v>
      </c>
    </row>
    <row r="13176" spans="1:8">
      <c r="A13176" t="s">
        <v>4</v>
      </c>
      <c r="B13176" s="4" t="s">
        <v>5</v>
      </c>
      <c r="C13176" s="4" t="s">
        <v>7</v>
      </c>
      <c r="D13176" s="4" t="s">
        <v>9</v>
      </c>
      <c r="E13176" s="4" t="s">
        <v>12</v>
      </c>
    </row>
    <row r="13177" spans="1:8">
      <c r="A13177" t="n">
        <v>115734</v>
      </c>
      <c r="B13177" s="30" t="n">
        <v>51</v>
      </c>
      <c r="C13177" s="7" t="n">
        <v>4</v>
      </c>
      <c r="D13177" s="7" t="n">
        <v>18</v>
      </c>
      <c r="E13177" s="7" t="s">
        <v>431</v>
      </c>
    </row>
    <row r="13178" spans="1:8">
      <c r="A13178" t="s">
        <v>4</v>
      </c>
      <c r="B13178" s="4" t="s">
        <v>5</v>
      </c>
      <c r="C13178" s="4" t="s">
        <v>9</v>
      </c>
    </row>
    <row r="13179" spans="1:8">
      <c r="A13179" t="n">
        <v>115747</v>
      </c>
      <c r="B13179" s="26" t="n">
        <v>16</v>
      </c>
      <c r="C13179" s="7" t="n">
        <v>0</v>
      </c>
    </row>
    <row r="13180" spans="1:8">
      <c r="A13180" t="s">
        <v>4</v>
      </c>
      <c r="B13180" s="4" t="s">
        <v>5</v>
      </c>
      <c r="C13180" s="4" t="s">
        <v>9</v>
      </c>
      <c r="D13180" s="4" t="s">
        <v>7</v>
      </c>
      <c r="E13180" s="4" t="s">
        <v>11</v>
      </c>
      <c r="F13180" s="4" t="s">
        <v>52</v>
      </c>
      <c r="G13180" s="4" t="s">
        <v>7</v>
      </c>
      <c r="H13180" s="4" t="s">
        <v>7</v>
      </c>
    </row>
    <row r="13181" spans="1:8">
      <c r="A13181" t="n">
        <v>115750</v>
      </c>
      <c r="B13181" s="31" t="n">
        <v>26</v>
      </c>
      <c r="C13181" s="7" t="n">
        <v>18</v>
      </c>
      <c r="D13181" s="7" t="n">
        <v>17</v>
      </c>
      <c r="E13181" s="7" t="n">
        <v>17384</v>
      </c>
      <c r="F13181" s="7" t="s">
        <v>1217</v>
      </c>
      <c r="G13181" s="7" t="n">
        <v>2</v>
      </c>
      <c r="H13181" s="7" t="n">
        <v>0</v>
      </c>
    </row>
    <row r="13182" spans="1:8">
      <c r="A13182" t="s">
        <v>4</v>
      </c>
      <c r="B13182" s="4" t="s">
        <v>5</v>
      </c>
    </row>
    <row r="13183" spans="1:8">
      <c r="A13183" t="n">
        <v>115771</v>
      </c>
      <c r="B13183" s="32" t="n">
        <v>28</v>
      </c>
    </row>
    <row r="13184" spans="1:8">
      <c r="A13184" t="s">
        <v>4</v>
      </c>
      <c r="B13184" s="4" t="s">
        <v>5</v>
      </c>
      <c r="C13184" s="4" t="s">
        <v>7</v>
      </c>
      <c r="D13184" s="4" t="s">
        <v>9</v>
      </c>
      <c r="E13184" s="4" t="s">
        <v>12</v>
      </c>
    </row>
    <row r="13185" spans="1:23">
      <c r="A13185" t="n">
        <v>115772</v>
      </c>
      <c r="B13185" s="30" t="n">
        <v>51</v>
      </c>
      <c r="C13185" s="7" t="n">
        <v>4</v>
      </c>
      <c r="D13185" s="7" t="n">
        <v>0</v>
      </c>
      <c r="E13185" s="7" t="s">
        <v>668</v>
      </c>
    </row>
    <row r="13186" spans="1:23">
      <c r="A13186" t="s">
        <v>4</v>
      </c>
      <c r="B13186" s="4" t="s">
        <v>5</v>
      </c>
      <c r="C13186" s="4" t="s">
        <v>9</v>
      </c>
    </row>
    <row r="13187" spans="1:23">
      <c r="A13187" t="n">
        <v>115786</v>
      </c>
      <c r="B13187" s="26" t="n">
        <v>16</v>
      </c>
      <c r="C13187" s="7" t="n">
        <v>0</v>
      </c>
    </row>
    <row r="13188" spans="1:23">
      <c r="A13188" t="s">
        <v>4</v>
      </c>
      <c r="B13188" s="4" t="s">
        <v>5</v>
      </c>
      <c r="C13188" s="4" t="s">
        <v>9</v>
      </c>
      <c r="D13188" s="4" t="s">
        <v>7</v>
      </c>
      <c r="E13188" s="4" t="s">
        <v>11</v>
      </c>
      <c r="F13188" s="4" t="s">
        <v>52</v>
      </c>
      <c r="G13188" s="4" t="s">
        <v>7</v>
      </c>
      <c r="H13188" s="4" t="s">
        <v>7</v>
      </c>
      <c r="I13188" s="4" t="s">
        <v>7</v>
      </c>
      <c r="J13188" s="4" t="s">
        <v>11</v>
      </c>
      <c r="K13188" s="4" t="s">
        <v>52</v>
      </c>
      <c r="L13188" s="4" t="s">
        <v>7</v>
      </c>
      <c r="M13188" s="4" t="s">
        <v>7</v>
      </c>
    </row>
    <row r="13189" spans="1:23">
      <c r="A13189" t="n">
        <v>115789</v>
      </c>
      <c r="B13189" s="31" t="n">
        <v>26</v>
      </c>
      <c r="C13189" s="7" t="n">
        <v>0</v>
      </c>
      <c r="D13189" s="7" t="n">
        <v>17</v>
      </c>
      <c r="E13189" s="7" t="n">
        <v>62281</v>
      </c>
      <c r="F13189" s="7" t="s">
        <v>1218</v>
      </c>
      <c r="G13189" s="7" t="n">
        <v>2</v>
      </c>
      <c r="H13189" s="7" t="n">
        <v>3</v>
      </c>
      <c r="I13189" s="7" t="n">
        <v>17</v>
      </c>
      <c r="J13189" s="7" t="n">
        <v>62282</v>
      </c>
      <c r="K13189" s="7" t="s">
        <v>1219</v>
      </c>
      <c r="L13189" s="7" t="n">
        <v>2</v>
      </c>
      <c r="M13189" s="7" t="n">
        <v>0</v>
      </c>
    </row>
    <row r="13190" spans="1:23">
      <c r="A13190" t="s">
        <v>4</v>
      </c>
      <c r="B13190" s="4" t="s">
        <v>5</v>
      </c>
    </row>
    <row r="13191" spans="1:23">
      <c r="A13191" t="n">
        <v>116020</v>
      </c>
      <c r="B13191" s="32" t="n">
        <v>28</v>
      </c>
    </row>
    <row r="13192" spans="1:23">
      <c r="A13192" t="s">
        <v>4</v>
      </c>
      <c r="B13192" s="4" t="s">
        <v>5</v>
      </c>
      <c r="C13192" s="4" t="s">
        <v>7</v>
      </c>
      <c r="D13192" s="4" t="s">
        <v>9</v>
      </c>
      <c r="E13192" s="4" t="s">
        <v>12</v>
      </c>
    </row>
    <row r="13193" spans="1:23">
      <c r="A13193" t="n">
        <v>116021</v>
      </c>
      <c r="B13193" s="30" t="n">
        <v>51</v>
      </c>
      <c r="C13193" s="7" t="n">
        <v>4</v>
      </c>
      <c r="D13193" s="7" t="n">
        <v>18</v>
      </c>
      <c r="E13193" s="7" t="s">
        <v>431</v>
      </c>
    </row>
    <row r="13194" spans="1:23">
      <c r="A13194" t="s">
        <v>4</v>
      </c>
      <c r="B13194" s="4" t="s">
        <v>5</v>
      </c>
      <c r="C13194" s="4" t="s">
        <v>9</v>
      </c>
    </row>
    <row r="13195" spans="1:23">
      <c r="A13195" t="n">
        <v>116034</v>
      </c>
      <c r="B13195" s="26" t="n">
        <v>16</v>
      </c>
      <c r="C13195" s="7" t="n">
        <v>0</v>
      </c>
    </row>
    <row r="13196" spans="1:23">
      <c r="A13196" t="s">
        <v>4</v>
      </c>
      <c r="B13196" s="4" t="s">
        <v>5</v>
      </c>
      <c r="C13196" s="4" t="s">
        <v>9</v>
      </c>
      <c r="D13196" s="4" t="s">
        <v>7</v>
      </c>
      <c r="E13196" s="4" t="s">
        <v>11</v>
      </c>
      <c r="F13196" s="4" t="s">
        <v>52</v>
      </c>
      <c r="G13196" s="4" t="s">
        <v>7</v>
      </c>
      <c r="H13196" s="4" t="s">
        <v>7</v>
      </c>
    </row>
    <row r="13197" spans="1:23">
      <c r="A13197" t="n">
        <v>116037</v>
      </c>
      <c r="B13197" s="31" t="n">
        <v>26</v>
      </c>
      <c r="C13197" s="7" t="n">
        <v>18</v>
      </c>
      <c r="D13197" s="7" t="n">
        <v>17</v>
      </c>
      <c r="E13197" s="7" t="n">
        <v>17385</v>
      </c>
      <c r="F13197" s="7" t="s">
        <v>1220</v>
      </c>
      <c r="G13197" s="7" t="n">
        <v>2</v>
      </c>
      <c r="H13197" s="7" t="n">
        <v>0</v>
      </c>
    </row>
    <row r="13198" spans="1:23">
      <c r="A13198" t="s">
        <v>4</v>
      </c>
      <c r="B13198" s="4" t="s">
        <v>5</v>
      </c>
    </row>
    <row r="13199" spans="1:23">
      <c r="A13199" t="n">
        <v>116081</v>
      </c>
      <c r="B13199" s="32" t="n">
        <v>28</v>
      </c>
    </row>
    <row r="13200" spans="1:23">
      <c r="A13200" t="s">
        <v>4</v>
      </c>
      <c r="B13200" s="4" t="s">
        <v>5</v>
      </c>
      <c r="C13200" s="4" t="s">
        <v>9</v>
      </c>
      <c r="D13200" s="4" t="s">
        <v>7</v>
      </c>
    </row>
    <row r="13201" spans="1:13">
      <c r="A13201" t="n">
        <v>116082</v>
      </c>
      <c r="B13201" s="60" t="n">
        <v>89</v>
      </c>
      <c r="C13201" s="7" t="n">
        <v>65533</v>
      </c>
      <c r="D13201" s="7" t="n">
        <v>1</v>
      </c>
    </row>
    <row r="13202" spans="1:13">
      <c r="A13202" t="s">
        <v>4</v>
      </c>
      <c r="B13202" s="4" t="s">
        <v>5</v>
      </c>
      <c r="C13202" s="4" t="s">
        <v>7</v>
      </c>
      <c r="D13202" s="4" t="s">
        <v>9</v>
      </c>
      <c r="E13202" s="4" t="s">
        <v>10</v>
      </c>
    </row>
    <row r="13203" spans="1:13">
      <c r="A13203" t="n">
        <v>116086</v>
      </c>
      <c r="B13203" s="25" t="n">
        <v>58</v>
      </c>
      <c r="C13203" s="7" t="n">
        <v>101</v>
      </c>
      <c r="D13203" s="7" t="n">
        <v>500</v>
      </c>
      <c r="E13203" s="7" t="n">
        <v>1</v>
      </c>
    </row>
    <row r="13204" spans="1:13">
      <c r="A13204" t="s">
        <v>4</v>
      </c>
      <c r="B13204" s="4" t="s">
        <v>5</v>
      </c>
      <c r="C13204" s="4" t="s">
        <v>7</v>
      </c>
      <c r="D13204" s="4" t="s">
        <v>9</v>
      </c>
    </row>
    <row r="13205" spans="1:13">
      <c r="A13205" t="n">
        <v>116094</v>
      </c>
      <c r="B13205" s="25" t="n">
        <v>58</v>
      </c>
      <c r="C13205" s="7" t="n">
        <v>254</v>
      </c>
      <c r="D13205" s="7" t="n">
        <v>0</v>
      </c>
    </row>
    <row r="13206" spans="1:13">
      <c r="A13206" t="s">
        <v>4</v>
      </c>
      <c r="B13206" s="4" t="s">
        <v>5</v>
      </c>
      <c r="C13206" s="4" t="s">
        <v>7</v>
      </c>
    </row>
    <row r="13207" spans="1:13">
      <c r="A13207" t="n">
        <v>116098</v>
      </c>
      <c r="B13207" s="54" t="n">
        <v>116</v>
      </c>
      <c r="C13207" s="7" t="n">
        <v>0</v>
      </c>
    </row>
    <row r="13208" spans="1:13">
      <c r="A13208" t="s">
        <v>4</v>
      </c>
      <c r="B13208" s="4" t="s">
        <v>5</v>
      </c>
      <c r="C13208" s="4" t="s">
        <v>7</v>
      </c>
      <c r="D13208" s="4" t="s">
        <v>9</v>
      </c>
    </row>
    <row r="13209" spans="1:13">
      <c r="A13209" t="n">
        <v>116100</v>
      </c>
      <c r="B13209" s="54" t="n">
        <v>116</v>
      </c>
      <c r="C13209" s="7" t="n">
        <v>2</v>
      </c>
      <c r="D13209" s="7" t="n">
        <v>1</v>
      </c>
    </row>
    <row r="13210" spans="1:13">
      <c r="A13210" t="s">
        <v>4</v>
      </c>
      <c r="B13210" s="4" t="s">
        <v>5</v>
      </c>
      <c r="C13210" s="4" t="s">
        <v>7</v>
      </c>
      <c r="D13210" s="4" t="s">
        <v>11</v>
      </c>
    </row>
    <row r="13211" spans="1:13">
      <c r="A13211" t="n">
        <v>116104</v>
      </c>
      <c r="B13211" s="54" t="n">
        <v>116</v>
      </c>
      <c r="C13211" s="7" t="n">
        <v>5</v>
      </c>
      <c r="D13211" s="7" t="n">
        <v>1097859072</v>
      </c>
    </row>
    <row r="13212" spans="1:13">
      <c r="A13212" t="s">
        <v>4</v>
      </c>
      <c r="B13212" s="4" t="s">
        <v>5</v>
      </c>
      <c r="C13212" s="4" t="s">
        <v>7</v>
      </c>
      <c r="D13212" s="4" t="s">
        <v>9</v>
      </c>
    </row>
    <row r="13213" spans="1:13">
      <c r="A13213" t="n">
        <v>116110</v>
      </c>
      <c r="B13213" s="54" t="n">
        <v>116</v>
      </c>
      <c r="C13213" s="7" t="n">
        <v>6</v>
      </c>
      <c r="D13213" s="7" t="n">
        <v>1</v>
      </c>
    </row>
    <row r="13214" spans="1:13">
      <c r="A13214" t="s">
        <v>4</v>
      </c>
      <c r="B13214" s="4" t="s">
        <v>5</v>
      </c>
      <c r="C13214" s="4" t="s">
        <v>7</v>
      </c>
      <c r="D13214" s="4" t="s">
        <v>7</v>
      </c>
      <c r="E13214" s="4" t="s">
        <v>10</v>
      </c>
      <c r="F13214" s="4" t="s">
        <v>10</v>
      </c>
      <c r="G13214" s="4" t="s">
        <v>10</v>
      </c>
      <c r="H13214" s="4" t="s">
        <v>9</v>
      </c>
    </row>
    <row r="13215" spans="1:13">
      <c r="A13215" t="n">
        <v>116114</v>
      </c>
      <c r="B13215" s="55" t="n">
        <v>45</v>
      </c>
      <c r="C13215" s="7" t="n">
        <v>2</v>
      </c>
      <c r="D13215" s="7" t="n">
        <v>3</v>
      </c>
      <c r="E13215" s="7" t="n">
        <v>2.45000004768372</v>
      </c>
      <c r="F13215" s="7" t="n">
        <v>5.28000020980835</v>
      </c>
      <c r="G13215" s="7" t="n">
        <v>-57.8899993896484</v>
      </c>
      <c r="H13215" s="7" t="n">
        <v>0</v>
      </c>
    </row>
    <row r="13216" spans="1:13">
      <c r="A13216" t="s">
        <v>4</v>
      </c>
      <c r="B13216" s="4" t="s">
        <v>5</v>
      </c>
      <c r="C13216" s="4" t="s">
        <v>7</v>
      </c>
      <c r="D13216" s="4" t="s">
        <v>7</v>
      </c>
      <c r="E13216" s="4" t="s">
        <v>10</v>
      </c>
      <c r="F13216" s="4" t="s">
        <v>10</v>
      </c>
      <c r="G13216" s="4" t="s">
        <v>10</v>
      </c>
      <c r="H13216" s="4" t="s">
        <v>9</v>
      </c>
      <c r="I13216" s="4" t="s">
        <v>7</v>
      </c>
    </row>
    <row r="13217" spans="1:9">
      <c r="A13217" t="n">
        <v>116131</v>
      </c>
      <c r="B13217" s="55" t="n">
        <v>45</v>
      </c>
      <c r="C13217" s="7" t="n">
        <v>4</v>
      </c>
      <c r="D13217" s="7" t="n">
        <v>3</v>
      </c>
      <c r="E13217" s="7" t="n">
        <v>17.3999996185303</v>
      </c>
      <c r="F13217" s="7" t="n">
        <v>248.440002441406</v>
      </c>
      <c r="G13217" s="7" t="n">
        <v>0</v>
      </c>
      <c r="H13217" s="7" t="n">
        <v>0</v>
      </c>
      <c r="I13217" s="7" t="n">
        <v>1</v>
      </c>
    </row>
    <row r="13218" spans="1:9">
      <c r="A13218" t="s">
        <v>4</v>
      </c>
      <c r="B13218" s="4" t="s">
        <v>5</v>
      </c>
      <c r="C13218" s="4" t="s">
        <v>7</v>
      </c>
      <c r="D13218" s="4" t="s">
        <v>7</v>
      </c>
      <c r="E13218" s="4" t="s">
        <v>10</v>
      </c>
      <c r="F13218" s="4" t="s">
        <v>9</v>
      </c>
    </row>
    <row r="13219" spans="1:9">
      <c r="A13219" t="n">
        <v>116149</v>
      </c>
      <c r="B13219" s="55" t="n">
        <v>45</v>
      </c>
      <c r="C13219" s="7" t="n">
        <v>5</v>
      </c>
      <c r="D13219" s="7" t="n">
        <v>3</v>
      </c>
      <c r="E13219" s="7" t="n">
        <v>1.70000004768372</v>
      </c>
      <c r="F13219" s="7" t="n">
        <v>0</v>
      </c>
    </row>
    <row r="13220" spans="1:9">
      <c r="A13220" t="s">
        <v>4</v>
      </c>
      <c r="B13220" s="4" t="s">
        <v>5</v>
      </c>
      <c r="C13220" s="4" t="s">
        <v>7</v>
      </c>
      <c r="D13220" s="4" t="s">
        <v>7</v>
      </c>
      <c r="E13220" s="4" t="s">
        <v>10</v>
      </c>
      <c r="F13220" s="4" t="s">
        <v>9</v>
      </c>
    </row>
    <row r="13221" spans="1:9">
      <c r="A13221" t="n">
        <v>116158</v>
      </c>
      <c r="B13221" s="55" t="n">
        <v>45</v>
      </c>
      <c r="C13221" s="7" t="n">
        <v>11</v>
      </c>
      <c r="D13221" s="7" t="n">
        <v>3</v>
      </c>
      <c r="E13221" s="7" t="n">
        <v>40</v>
      </c>
      <c r="F13221" s="7" t="n">
        <v>0</v>
      </c>
    </row>
    <row r="13222" spans="1:9">
      <c r="A13222" t="s">
        <v>4</v>
      </c>
      <c r="B13222" s="4" t="s">
        <v>5</v>
      </c>
      <c r="C13222" s="4" t="s">
        <v>7</v>
      </c>
      <c r="D13222" s="4" t="s">
        <v>7</v>
      </c>
      <c r="E13222" s="4" t="s">
        <v>10</v>
      </c>
      <c r="F13222" s="4" t="s">
        <v>10</v>
      </c>
      <c r="G13222" s="4" t="s">
        <v>10</v>
      </c>
      <c r="H13222" s="4" t="s">
        <v>9</v>
      </c>
    </row>
    <row r="13223" spans="1:9">
      <c r="A13223" t="n">
        <v>116167</v>
      </c>
      <c r="B13223" s="55" t="n">
        <v>45</v>
      </c>
      <c r="C13223" s="7" t="n">
        <v>2</v>
      </c>
      <c r="D13223" s="7" t="n">
        <v>3</v>
      </c>
      <c r="E13223" s="7" t="n">
        <v>2.45000004768372</v>
      </c>
      <c r="F13223" s="7" t="n">
        <v>5.28000020980835</v>
      </c>
      <c r="G13223" s="7" t="n">
        <v>-57.8899993896484</v>
      </c>
      <c r="H13223" s="7" t="n">
        <v>2000</v>
      </c>
    </row>
    <row r="13224" spans="1:9">
      <c r="A13224" t="s">
        <v>4</v>
      </c>
      <c r="B13224" s="4" t="s">
        <v>5</v>
      </c>
      <c r="C13224" s="4" t="s">
        <v>7</v>
      </c>
      <c r="D13224" s="4" t="s">
        <v>7</v>
      </c>
      <c r="E13224" s="4" t="s">
        <v>10</v>
      </c>
      <c r="F13224" s="4" t="s">
        <v>10</v>
      </c>
      <c r="G13224" s="4" t="s">
        <v>10</v>
      </c>
      <c r="H13224" s="4" t="s">
        <v>9</v>
      </c>
      <c r="I13224" s="4" t="s">
        <v>7</v>
      </c>
    </row>
    <row r="13225" spans="1:9">
      <c r="A13225" t="n">
        <v>116184</v>
      </c>
      <c r="B13225" s="55" t="n">
        <v>45</v>
      </c>
      <c r="C13225" s="7" t="n">
        <v>4</v>
      </c>
      <c r="D13225" s="7" t="n">
        <v>3</v>
      </c>
      <c r="E13225" s="7" t="n">
        <v>17.3999996185303</v>
      </c>
      <c r="F13225" s="7" t="n">
        <v>248.440002441406</v>
      </c>
      <c r="G13225" s="7" t="n">
        <v>0</v>
      </c>
      <c r="H13225" s="7" t="n">
        <v>2000</v>
      </c>
      <c r="I13225" s="7" t="n">
        <v>1</v>
      </c>
    </row>
    <row r="13226" spans="1:9">
      <c r="A13226" t="s">
        <v>4</v>
      </c>
      <c r="B13226" s="4" t="s">
        <v>5</v>
      </c>
      <c r="C13226" s="4" t="s">
        <v>7</v>
      </c>
      <c r="D13226" s="4" t="s">
        <v>7</v>
      </c>
      <c r="E13226" s="4" t="s">
        <v>10</v>
      </c>
      <c r="F13226" s="4" t="s">
        <v>9</v>
      </c>
    </row>
    <row r="13227" spans="1:9">
      <c r="A13227" t="n">
        <v>116202</v>
      </c>
      <c r="B13227" s="55" t="n">
        <v>45</v>
      </c>
      <c r="C13227" s="7" t="n">
        <v>5</v>
      </c>
      <c r="D13227" s="7" t="n">
        <v>3</v>
      </c>
      <c r="E13227" s="7" t="n">
        <v>1.70000004768372</v>
      </c>
      <c r="F13227" s="7" t="n">
        <v>2000</v>
      </c>
    </row>
    <row r="13228" spans="1:9">
      <c r="A13228" t="s">
        <v>4</v>
      </c>
      <c r="B13228" s="4" t="s">
        <v>5</v>
      </c>
      <c r="C13228" s="4" t="s">
        <v>9</v>
      </c>
      <c r="D13228" s="4" t="s">
        <v>9</v>
      </c>
      <c r="E13228" s="4" t="s">
        <v>9</v>
      </c>
    </row>
    <row r="13229" spans="1:9">
      <c r="A13229" t="n">
        <v>116211</v>
      </c>
      <c r="B13229" s="63" t="n">
        <v>61</v>
      </c>
      <c r="C13229" s="7" t="n">
        <v>0</v>
      </c>
      <c r="D13229" s="7" t="n">
        <v>65533</v>
      </c>
      <c r="E13229" s="7" t="n">
        <v>1000</v>
      </c>
    </row>
    <row r="13230" spans="1:9">
      <c r="A13230" t="s">
        <v>4</v>
      </c>
      <c r="B13230" s="4" t="s">
        <v>5</v>
      </c>
      <c r="C13230" s="4" t="s">
        <v>9</v>
      </c>
      <c r="D13230" s="4" t="s">
        <v>9</v>
      </c>
      <c r="E13230" s="4" t="s">
        <v>10</v>
      </c>
      <c r="F13230" s="4" t="s">
        <v>10</v>
      </c>
      <c r="G13230" s="4" t="s">
        <v>10</v>
      </c>
      <c r="H13230" s="4" t="s">
        <v>10</v>
      </c>
      <c r="I13230" s="4" t="s">
        <v>7</v>
      </c>
      <c r="J13230" s="4" t="s">
        <v>9</v>
      </c>
    </row>
    <row r="13231" spans="1:9">
      <c r="A13231" t="n">
        <v>116218</v>
      </c>
      <c r="B13231" s="66" t="n">
        <v>55</v>
      </c>
      <c r="C13231" s="7" t="n">
        <v>0</v>
      </c>
      <c r="D13231" s="7" t="n">
        <v>65533</v>
      </c>
      <c r="E13231" s="7" t="n">
        <v>2.02999997138977</v>
      </c>
      <c r="F13231" s="7" t="n">
        <v>4</v>
      </c>
      <c r="G13231" s="7" t="n">
        <v>-57.810001373291</v>
      </c>
      <c r="H13231" s="7" t="n">
        <v>0.600000023841858</v>
      </c>
      <c r="I13231" s="7" t="n">
        <v>1</v>
      </c>
      <c r="J13231" s="7" t="n">
        <v>0</v>
      </c>
    </row>
    <row r="13232" spans="1:9">
      <c r="A13232" t="s">
        <v>4</v>
      </c>
      <c r="B13232" s="4" t="s">
        <v>5</v>
      </c>
      <c r="C13232" s="4" t="s">
        <v>9</v>
      </c>
      <c r="D13232" s="4" t="s">
        <v>7</v>
      </c>
    </row>
    <row r="13233" spans="1:10">
      <c r="A13233" t="n">
        <v>116242</v>
      </c>
      <c r="B13233" s="67" t="n">
        <v>56</v>
      </c>
      <c r="C13233" s="7" t="n">
        <v>0</v>
      </c>
      <c r="D13233" s="7" t="n">
        <v>0</v>
      </c>
    </row>
    <row r="13234" spans="1:10">
      <c r="A13234" t="s">
        <v>4</v>
      </c>
      <c r="B13234" s="4" t="s">
        <v>5</v>
      </c>
      <c r="C13234" s="4" t="s">
        <v>9</v>
      </c>
    </row>
    <row r="13235" spans="1:10">
      <c r="A13235" t="n">
        <v>116246</v>
      </c>
      <c r="B13235" s="26" t="n">
        <v>16</v>
      </c>
      <c r="C13235" s="7" t="n">
        <v>800</v>
      </c>
    </row>
    <row r="13236" spans="1:10">
      <c r="A13236" t="s">
        <v>4</v>
      </c>
      <c r="B13236" s="4" t="s">
        <v>5</v>
      </c>
      <c r="C13236" s="4" t="s">
        <v>7</v>
      </c>
      <c r="D13236" s="4" t="s">
        <v>9</v>
      </c>
      <c r="E13236" s="4" t="s">
        <v>12</v>
      </c>
    </row>
    <row r="13237" spans="1:10">
      <c r="A13237" t="n">
        <v>116249</v>
      </c>
      <c r="B13237" s="30" t="n">
        <v>51</v>
      </c>
      <c r="C13237" s="7" t="n">
        <v>4</v>
      </c>
      <c r="D13237" s="7" t="n">
        <v>0</v>
      </c>
      <c r="E13237" s="7" t="s">
        <v>433</v>
      </c>
    </row>
    <row r="13238" spans="1:10">
      <c r="A13238" t="s">
        <v>4</v>
      </c>
      <c r="B13238" s="4" t="s">
        <v>5</v>
      </c>
      <c r="C13238" s="4" t="s">
        <v>9</v>
      </c>
    </row>
    <row r="13239" spans="1:10">
      <c r="A13239" t="n">
        <v>116263</v>
      </c>
      <c r="B13239" s="26" t="n">
        <v>16</v>
      </c>
      <c r="C13239" s="7" t="n">
        <v>0</v>
      </c>
    </row>
    <row r="13240" spans="1:10">
      <c r="A13240" t="s">
        <v>4</v>
      </c>
      <c r="B13240" s="4" t="s">
        <v>5</v>
      </c>
      <c r="C13240" s="4" t="s">
        <v>9</v>
      </c>
      <c r="D13240" s="4" t="s">
        <v>7</v>
      </c>
      <c r="E13240" s="4" t="s">
        <v>11</v>
      </c>
      <c r="F13240" s="4" t="s">
        <v>52</v>
      </c>
      <c r="G13240" s="4" t="s">
        <v>7</v>
      </c>
      <c r="H13240" s="4" t="s">
        <v>7</v>
      </c>
      <c r="I13240" s="4" t="s">
        <v>7</v>
      </c>
      <c r="J13240" s="4" t="s">
        <v>11</v>
      </c>
      <c r="K13240" s="4" t="s">
        <v>52</v>
      </c>
      <c r="L13240" s="4" t="s">
        <v>7</v>
      </c>
      <c r="M13240" s="4" t="s">
        <v>7</v>
      </c>
    </row>
    <row r="13241" spans="1:10">
      <c r="A13241" t="n">
        <v>116266</v>
      </c>
      <c r="B13241" s="31" t="n">
        <v>26</v>
      </c>
      <c r="C13241" s="7" t="n">
        <v>0</v>
      </c>
      <c r="D13241" s="7" t="n">
        <v>17</v>
      </c>
      <c r="E13241" s="7" t="n">
        <v>62283</v>
      </c>
      <c r="F13241" s="7" t="s">
        <v>1221</v>
      </c>
      <c r="G13241" s="7" t="n">
        <v>2</v>
      </c>
      <c r="H13241" s="7" t="n">
        <v>3</v>
      </c>
      <c r="I13241" s="7" t="n">
        <v>17</v>
      </c>
      <c r="J13241" s="7" t="n">
        <v>62284</v>
      </c>
      <c r="K13241" s="7" t="s">
        <v>1222</v>
      </c>
      <c r="L13241" s="7" t="n">
        <v>2</v>
      </c>
      <c r="M13241" s="7" t="n">
        <v>0</v>
      </c>
    </row>
    <row r="13242" spans="1:10">
      <c r="A13242" t="s">
        <v>4</v>
      </c>
      <c r="B13242" s="4" t="s">
        <v>5</v>
      </c>
    </row>
    <row r="13243" spans="1:10">
      <c r="A13243" t="n">
        <v>116391</v>
      </c>
      <c r="B13243" s="32" t="n">
        <v>28</v>
      </c>
    </row>
    <row r="13244" spans="1:10">
      <c r="A13244" t="s">
        <v>4</v>
      </c>
      <c r="B13244" s="4" t="s">
        <v>5</v>
      </c>
      <c r="C13244" s="4" t="s">
        <v>7</v>
      </c>
      <c r="D13244" s="4" t="s">
        <v>9</v>
      </c>
      <c r="E13244" s="4" t="s">
        <v>11</v>
      </c>
      <c r="F13244" s="4" t="s">
        <v>9</v>
      </c>
    </row>
    <row r="13245" spans="1:10">
      <c r="A13245" t="n">
        <v>116392</v>
      </c>
      <c r="B13245" s="9" t="n">
        <v>50</v>
      </c>
      <c r="C13245" s="7" t="n">
        <v>3</v>
      </c>
      <c r="D13245" s="7" t="n">
        <v>5043</v>
      </c>
      <c r="E13245" s="7" t="n">
        <v>1008981770</v>
      </c>
      <c r="F13245" s="7" t="n">
        <v>500</v>
      </c>
    </row>
    <row r="13246" spans="1:10">
      <c r="A13246" t="s">
        <v>4</v>
      </c>
      <c r="B13246" s="4" t="s">
        <v>5</v>
      </c>
      <c r="C13246" s="4" t="s">
        <v>7</v>
      </c>
      <c r="D13246" s="4" t="s">
        <v>7</v>
      </c>
      <c r="E13246" s="4" t="s">
        <v>7</v>
      </c>
      <c r="F13246" s="4" t="s">
        <v>10</v>
      </c>
      <c r="G13246" s="4" t="s">
        <v>10</v>
      </c>
      <c r="H13246" s="4" t="s">
        <v>10</v>
      </c>
      <c r="I13246" s="4" t="s">
        <v>10</v>
      </c>
      <c r="J13246" s="4" t="s">
        <v>10</v>
      </c>
    </row>
    <row r="13247" spans="1:10">
      <c r="A13247" t="n">
        <v>116402</v>
      </c>
      <c r="B13247" s="52" t="n">
        <v>76</v>
      </c>
      <c r="C13247" s="7" t="n">
        <v>8</v>
      </c>
      <c r="D13247" s="7" t="n">
        <v>3</v>
      </c>
      <c r="E13247" s="7" t="n">
        <v>0</v>
      </c>
      <c r="F13247" s="7" t="n">
        <v>1</v>
      </c>
      <c r="G13247" s="7" t="n">
        <v>1</v>
      </c>
      <c r="H13247" s="7" t="n">
        <v>1</v>
      </c>
      <c r="I13247" s="7" t="n">
        <v>1</v>
      </c>
      <c r="J13247" s="7" t="n">
        <v>1000</v>
      </c>
    </row>
    <row r="13248" spans="1:10">
      <c r="A13248" t="s">
        <v>4</v>
      </c>
      <c r="B13248" s="4" t="s">
        <v>5</v>
      </c>
      <c r="C13248" s="4" t="s">
        <v>7</v>
      </c>
      <c r="D13248" s="4" t="s">
        <v>7</v>
      </c>
    </row>
    <row r="13249" spans="1:13">
      <c r="A13249" t="n">
        <v>116426</v>
      </c>
      <c r="B13249" s="58" t="n">
        <v>77</v>
      </c>
      <c r="C13249" s="7" t="n">
        <v>8</v>
      </c>
      <c r="D13249" s="7" t="n">
        <v>3</v>
      </c>
    </row>
    <row r="13250" spans="1:13">
      <c r="A13250" t="s">
        <v>4</v>
      </c>
      <c r="B13250" s="4" t="s">
        <v>5</v>
      </c>
      <c r="C13250" s="4" t="s">
        <v>9</v>
      </c>
    </row>
    <row r="13251" spans="1:13">
      <c r="A13251" t="n">
        <v>116429</v>
      </c>
      <c r="B13251" s="26" t="n">
        <v>16</v>
      </c>
      <c r="C13251" s="7" t="n">
        <v>1000</v>
      </c>
    </row>
    <row r="13252" spans="1:13">
      <c r="A13252" t="s">
        <v>4</v>
      </c>
      <c r="B13252" s="4" t="s">
        <v>5</v>
      </c>
      <c r="C13252" s="4" t="s">
        <v>7</v>
      </c>
      <c r="D13252" s="4" t="s">
        <v>9</v>
      </c>
      <c r="E13252" s="4" t="s">
        <v>9</v>
      </c>
      <c r="F13252" s="4" t="s">
        <v>7</v>
      </c>
    </row>
    <row r="13253" spans="1:13">
      <c r="A13253" t="n">
        <v>116432</v>
      </c>
      <c r="B13253" s="35" t="n">
        <v>25</v>
      </c>
      <c r="C13253" s="7" t="n">
        <v>1</v>
      </c>
      <c r="D13253" s="7" t="n">
        <v>260</v>
      </c>
      <c r="E13253" s="7" t="n">
        <v>640</v>
      </c>
      <c r="F13253" s="7" t="n">
        <v>1</v>
      </c>
    </row>
    <row r="13254" spans="1:13">
      <c r="A13254" t="s">
        <v>4</v>
      </c>
      <c r="B13254" s="4" t="s">
        <v>5</v>
      </c>
      <c r="C13254" s="4" t="s">
        <v>7</v>
      </c>
      <c r="D13254" s="4" t="s">
        <v>9</v>
      </c>
      <c r="E13254" s="4" t="s">
        <v>12</v>
      </c>
    </row>
    <row r="13255" spans="1:13">
      <c r="A13255" t="n">
        <v>116439</v>
      </c>
      <c r="B13255" s="30" t="n">
        <v>51</v>
      </c>
      <c r="C13255" s="7" t="n">
        <v>4</v>
      </c>
      <c r="D13255" s="7" t="n">
        <v>0</v>
      </c>
      <c r="E13255" s="7" t="s">
        <v>795</v>
      </c>
    </row>
    <row r="13256" spans="1:13">
      <c r="A13256" t="s">
        <v>4</v>
      </c>
      <c r="B13256" s="4" t="s">
        <v>5</v>
      </c>
      <c r="C13256" s="4" t="s">
        <v>9</v>
      </c>
    </row>
    <row r="13257" spans="1:13">
      <c r="A13257" t="n">
        <v>116453</v>
      </c>
      <c r="B13257" s="26" t="n">
        <v>16</v>
      </c>
      <c r="C13257" s="7" t="n">
        <v>0</v>
      </c>
    </row>
    <row r="13258" spans="1:13">
      <c r="A13258" t="s">
        <v>4</v>
      </c>
      <c r="B13258" s="4" t="s">
        <v>5</v>
      </c>
      <c r="C13258" s="4" t="s">
        <v>9</v>
      </c>
      <c r="D13258" s="4" t="s">
        <v>7</v>
      </c>
      <c r="E13258" s="4" t="s">
        <v>11</v>
      </c>
      <c r="F13258" s="4" t="s">
        <v>52</v>
      </c>
      <c r="G13258" s="4" t="s">
        <v>7</v>
      </c>
      <c r="H13258" s="4" t="s">
        <v>7</v>
      </c>
      <c r="I13258" s="4" t="s">
        <v>7</v>
      </c>
      <c r="J13258" s="4" t="s">
        <v>11</v>
      </c>
      <c r="K13258" s="4" t="s">
        <v>52</v>
      </c>
      <c r="L13258" s="4" t="s">
        <v>7</v>
      </c>
      <c r="M13258" s="4" t="s">
        <v>7</v>
      </c>
      <c r="N13258" s="4" t="s">
        <v>7</v>
      </c>
      <c r="O13258" s="4" t="s">
        <v>11</v>
      </c>
      <c r="P13258" s="4" t="s">
        <v>52</v>
      </c>
      <c r="Q13258" s="4" t="s">
        <v>7</v>
      </c>
      <c r="R13258" s="4" t="s">
        <v>7</v>
      </c>
    </row>
    <row r="13259" spans="1:13">
      <c r="A13259" t="n">
        <v>116456</v>
      </c>
      <c r="B13259" s="31" t="n">
        <v>26</v>
      </c>
      <c r="C13259" s="7" t="n">
        <v>0</v>
      </c>
      <c r="D13259" s="7" t="n">
        <v>17</v>
      </c>
      <c r="E13259" s="7" t="n">
        <v>62285</v>
      </c>
      <c r="F13259" s="7" t="s">
        <v>1223</v>
      </c>
      <c r="G13259" s="7" t="n">
        <v>2</v>
      </c>
      <c r="H13259" s="7" t="n">
        <v>3</v>
      </c>
      <c r="I13259" s="7" t="n">
        <v>17</v>
      </c>
      <c r="J13259" s="7" t="n">
        <v>62286</v>
      </c>
      <c r="K13259" s="7" t="s">
        <v>1224</v>
      </c>
      <c r="L13259" s="7" t="n">
        <v>2</v>
      </c>
      <c r="M13259" s="7" t="n">
        <v>3</v>
      </c>
      <c r="N13259" s="7" t="n">
        <v>17</v>
      </c>
      <c r="O13259" s="7" t="n">
        <v>62287</v>
      </c>
      <c r="P13259" s="7" t="s">
        <v>1225</v>
      </c>
      <c r="Q13259" s="7" t="n">
        <v>2</v>
      </c>
      <c r="R13259" s="7" t="n">
        <v>0</v>
      </c>
    </row>
    <row r="13260" spans="1:13">
      <c r="A13260" t="s">
        <v>4</v>
      </c>
      <c r="B13260" s="4" t="s">
        <v>5</v>
      </c>
    </row>
    <row r="13261" spans="1:13">
      <c r="A13261" t="n">
        <v>116723</v>
      </c>
      <c r="B13261" s="32" t="n">
        <v>28</v>
      </c>
    </row>
    <row r="13262" spans="1:13">
      <c r="A13262" t="s">
        <v>4</v>
      </c>
      <c r="B13262" s="4" t="s">
        <v>5</v>
      </c>
      <c r="C13262" s="4" t="s">
        <v>7</v>
      </c>
      <c r="D13262" s="4" t="s">
        <v>9</v>
      </c>
      <c r="E13262" s="4" t="s">
        <v>9</v>
      </c>
      <c r="F13262" s="4" t="s">
        <v>7</v>
      </c>
    </row>
    <row r="13263" spans="1:13">
      <c r="A13263" t="n">
        <v>116724</v>
      </c>
      <c r="B13263" s="35" t="n">
        <v>25</v>
      </c>
      <c r="C13263" s="7" t="n">
        <v>1</v>
      </c>
      <c r="D13263" s="7" t="n">
        <v>60</v>
      </c>
      <c r="E13263" s="7" t="n">
        <v>500</v>
      </c>
      <c r="F13263" s="7" t="n">
        <v>1</v>
      </c>
    </row>
    <row r="13264" spans="1:13">
      <c r="A13264" t="s">
        <v>4</v>
      </c>
      <c r="B13264" s="4" t="s">
        <v>5</v>
      </c>
      <c r="C13264" s="4" t="s">
        <v>7</v>
      </c>
      <c r="D13264" s="4" t="s">
        <v>9</v>
      </c>
      <c r="E13264" s="4" t="s">
        <v>12</v>
      </c>
    </row>
    <row r="13265" spans="1:18">
      <c r="A13265" t="n">
        <v>116731</v>
      </c>
      <c r="B13265" s="30" t="n">
        <v>51</v>
      </c>
      <c r="C13265" s="7" t="n">
        <v>4</v>
      </c>
      <c r="D13265" s="7" t="n">
        <v>18</v>
      </c>
      <c r="E13265" s="7" t="s">
        <v>1226</v>
      </c>
    </row>
    <row r="13266" spans="1:18">
      <c r="A13266" t="s">
        <v>4</v>
      </c>
      <c r="B13266" s="4" t="s">
        <v>5</v>
      </c>
      <c r="C13266" s="4" t="s">
        <v>9</v>
      </c>
    </row>
    <row r="13267" spans="1:18">
      <c r="A13267" t="n">
        <v>116744</v>
      </c>
      <c r="B13267" s="26" t="n">
        <v>16</v>
      </c>
      <c r="C13267" s="7" t="n">
        <v>0</v>
      </c>
    </row>
    <row r="13268" spans="1:18">
      <c r="A13268" t="s">
        <v>4</v>
      </c>
      <c r="B13268" s="4" t="s">
        <v>5</v>
      </c>
      <c r="C13268" s="4" t="s">
        <v>9</v>
      </c>
      <c r="D13268" s="4" t="s">
        <v>7</v>
      </c>
      <c r="E13268" s="4" t="s">
        <v>11</v>
      </c>
      <c r="F13268" s="4" t="s">
        <v>52</v>
      </c>
      <c r="G13268" s="4" t="s">
        <v>7</v>
      </c>
      <c r="H13268" s="4" t="s">
        <v>7</v>
      </c>
    </row>
    <row r="13269" spans="1:18">
      <c r="A13269" t="n">
        <v>116747</v>
      </c>
      <c r="B13269" s="31" t="n">
        <v>26</v>
      </c>
      <c r="C13269" s="7" t="n">
        <v>18</v>
      </c>
      <c r="D13269" s="7" t="n">
        <v>17</v>
      </c>
      <c r="E13269" s="7" t="n">
        <v>17386</v>
      </c>
      <c r="F13269" s="7" t="s">
        <v>1227</v>
      </c>
      <c r="G13269" s="7" t="n">
        <v>2</v>
      </c>
      <c r="H13269" s="7" t="n">
        <v>0</v>
      </c>
    </row>
    <row r="13270" spans="1:18">
      <c r="A13270" t="s">
        <v>4</v>
      </c>
      <c r="B13270" s="4" t="s">
        <v>5</v>
      </c>
    </row>
    <row r="13271" spans="1:18">
      <c r="A13271" t="n">
        <v>116785</v>
      </c>
      <c r="B13271" s="32" t="n">
        <v>28</v>
      </c>
    </row>
    <row r="13272" spans="1:18">
      <c r="A13272" t="s">
        <v>4</v>
      </c>
      <c r="B13272" s="4" t="s">
        <v>5</v>
      </c>
      <c r="C13272" s="4" t="s">
        <v>7</v>
      </c>
      <c r="D13272" s="4" t="s">
        <v>7</v>
      </c>
      <c r="E13272" s="4" t="s">
        <v>7</v>
      </c>
      <c r="F13272" s="4" t="s">
        <v>10</v>
      </c>
      <c r="G13272" s="4" t="s">
        <v>10</v>
      </c>
      <c r="H13272" s="4" t="s">
        <v>10</v>
      </c>
      <c r="I13272" s="4" t="s">
        <v>10</v>
      </c>
      <c r="J13272" s="4" t="s">
        <v>10</v>
      </c>
    </row>
    <row r="13273" spans="1:18">
      <c r="A13273" t="n">
        <v>116786</v>
      </c>
      <c r="B13273" s="52" t="n">
        <v>76</v>
      </c>
      <c r="C13273" s="7" t="n">
        <v>0</v>
      </c>
      <c r="D13273" s="7" t="n">
        <v>3</v>
      </c>
      <c r="E13273" s="7" t="n">
        <v>0</v>
      </c>
      <c r="F13273" s="7" t="n">
        <v>1</v>
      </c>
      <c r="G13273" s="7" t="n">
        <v>1</v>
      </c>
      <c r="H13273" s="7" t="n">
        <v>1</v>
      </c>
      <c r="I13273" s="7" t="n">
        <v>1</v>
      </c>
      <c r="J13273" s="7" t="n">
        <v>0</v>
      </c>
    </row>
    <row r="13274" spans="1:18">
      <c r="A13274" t="s">
        <v>4</v>
      </c>
      <c r="B13274" s="4" t="s">
        <v>5</v>
      </c>
      <c r="C13274" s="4" t="s">
        <v>7</v>
      </c>
      <c r="D13274" s="4" t="s">
        <v>7</v>
      </c>
    </row>
    <row r="13275" spans="1:18">
      <c r="A13275" t="n">
        <v>116810</v>
      </c>
      <c r="B13275" s="58" t="n">
        <v>77</v>
      </c>
      <c r="C13275" s="7" t="n">
        <v>0</v>
      </c>
      <c r="D13275" s="7" t="n">
        <v>3</v>
      </c>
    </row>
    <row r="13276" spans="1:18">
      <c r="A13276" t="s">
        <v>4</v>
      </c>
      <c r="B13276" s="4" t="s">
        <v>5</v>
      </c>
      <c r="C13276" s="4" t="s">
        <v>7</v>
      </c>
      <c r="D13276" s="4" t="s">
        <v>7</v>
      </c>
      <c r="E13276" s="4" t="s">
        <v>7</v>
      </c>
      <c r="F13276" s="4" t="s">
        <v>10</v>
      </c>
      <c r="G13276" s="4" t="s">
        <v>10</v>
      </c>
      <c r="H13276" s="4" t="s">
        <v>10</v>
      </c>
      <c r="I13276" s="4" t="s">
        <v>10</v>
      </c>
      <c r="J13276" s="4" t="s">
        <v>10</v>
      </c>
    </row>
    <row r="13277" spans="1:18">
      <c r="A13277" t="n">
        <v>116813</v>
      </c>
      <c r="B13277" s="52" t="n">
        <v>76</v>
      </c>
      <c r="C13277" s="7" t="n">
        <v>8</v>
      </c>
      <c r="D13277" s="7" t="n">
        <v>3</v>
      </c>
      <c r="E13277" s="7" t="n">
        <v>0</v>
      </c>
      <c r="F13277" s="7" t="n">
        <v>1</v>
      </c>
      <c r="G13277" s="7" t="n">
        <v>1</v>
      </c>
      <c r="H13277" s="7" t="n">
        <v>1</v>
      </c>
      <c r="I13277" s="7" t="n">
        <v>0</v>
      </c>
      <c r="J13277" s="7" t="n">
        <v>1000</v>
      </c>
    </row>
    <row r="13278" spans="1:18">
      <c r="A13278" t="s">
        <v>4</v>
      </c>
      <c r="B13278" s="4" t="s">
        <v>5</v>
      </c>
      <c r="C13278" s="4" t="s">
        <v>9</v>
      </c>
    </row>
    <row r="13279" spans="1:18">
      <c r="A13279" t="n">
        <v>116837</v>
      </c>
      <c r="B13279" s="26" t="n">
        <v>16</v>
      </c>
      <c r="C13279" s="7" t="n">
        <v>1000</v>
      </c>
    </row>
    <row r="13280" spans="1:18">
      <c r="A13280" t="s">
        <v>4</v>
      </c>
      <c r="B13280" s="4" t="s">
        <v>5</v>
      </c>
      <c r="C13280" s="4" t="s">
        <v>7</v>
      </c>
      <c r="D13280" s="4" t="s">
        <v>9</v>
      </c>
      <c r="E13280" s="4" t="s">
        <v>9</v>
      </c>
      <c r="F13280" s="4" t="s">
        <v>7</v>
      </c>
    </row>
    <row r="13281" spans="1:10">
      <c r="A13281" t="n">
        <v>116840</v>
      </c>
      <c r="B13281" s="35" t="n">
        <v>25</v>
      </c>
      <c r="C13281" s="7" t="n">
        <v>1</v>
      </c>
      <c r="D13281" s="7" t="n">
        <v>260</v>
      </c>
      <c r="E13281" s="7" t="n">
        <v>640</v>
      </c>
      <c r="F13281" s="7" t="n">
        <v>1</v>
      </c>
    </row>
    <row r="13282" spans="1:10">
      <c r="A13282" t="s">
        <v>4</v>
      </c>
      <c r="B13282" s="4" t="s">
        <v>5</v>
      </c>
      <c r="C13282" s="4" t="s">
        <v>7</v>
      </c>
      <c r="D13282" s="4" t="s">
        <v>9</v>
      </c>
      <c r="E13282" s="4" t="s">
        <v>12</v>
      </c>
    </row>
    <row r="13283" spans="1:10">
      <c r="A13283" t="n">
        <v>116847</v>
      </c>
      <c r="B13283" s="30" t="n">
        <v>51</v>
      </c>
      <c r="C13283" s="7" t="n">
        <v>4</v>
      </c>
      <c r="D13283" s="7" t="n">
        <v>0</v>
      </c>
      <c r="E13283" s="7" t="s">
        <v>349</v>
      </c>
    </row>
    <row r="13284" spans="1:10">
      <c r="A13284" t="s">
        <v>4</v>
      </c>
      <c r="B13284" s="4" t="s">
        <v>5</v>
      </c>
      <c r="C13284" s="4" t="s">
        <v>9</v>
      </c>
    </row>
    <row r="13285" spans="1:10">
      <c r="A13285" t="n">
        <v>116861</v>
      </c>
      <c r="B13285" s="26" t="n">
        <v>16</v>
      </c>
      <c r="C13285" s="7" t="n">
        <v>0</v>
      </c>
    </row>
    <row r="13286" spans="1:10">
      <c r="A13286" t="s">
        <v>4</v>
      </c>
      <c r="B13286" s="4" t="s">
        <v>5</v>
      </c>
      <c r="C13286" s="4" t="s">
        <v>9</v>
      </c>
      <c r="D13286" s="4" t="s">
        <v>7</v>
      </c>
      <c r="E13286" s="4" t="s">
        <v>11</v>
      </c>
      <c r="F13286" s="4" t="s">
        <v>52</v>
      </c>
      <c r="G13286" s="4" t="s">
        <v>7</v>
      </c>
      <c r="H13286" s="4" t="s">
        <v>7</v>
      </c>
      <c r="I13286" s="4" t="s">
        <v>7</v>
      </c>
      <c r="J13286" s="4" t="s">
        <v>11</v>
      </c>
      <c r="K13286" s="4" t="s">
        <v>52</v>
      </c>
      <c r="L13286" s="4" t="s">
        <v>7</v>
      </c>
      <c r="M13286" s="4" t="s">
        <v>7</v>
      </c>
    </row>
    <row r="13287" spans="1:10">
      <c r="A13287" t="n">
        <v>116864</v>
      </c>
      <c r="B13287" s="31" t="n">
        <v>26</v>
      </c>
      <c r="C13287" s="7" t="n">
        <v>0</v>
      </c>
      <c r="D13287" s="7" t="n">
        <v>17</v>
      </c>
      <c r="E13287" s="7" t="n">
        <v>62288</v>
      </c>
      <c r="F13287" s="7" t="s">
        <v>1228</v>
      </c>
      <c r="G13287" s="7" t="n">
        <v>2</v>
      </c>
      <c r="H13287" s="7" t="n">
        <v>3</v>
      </c>
      <c r="I13287" s="7" t="n">
        <v>17</v>
      </c>
      <c r="J13287" s="7" t="n">
        <v>62289</v>
      </c>
      <c r="K13287" s="7" t="s">
        <v>1229</v>
      </c>
      <c r="L13287" s="7" t="n">
        <v>2</v>
      </c>
      <c r="M13287" s="7" t="n">
        <v>0</v>
      </c>
    </row>
    <row r="13288" spans="1:10">
      <c r="A13288" t="s">
        <v>4</v>
      </c>
      <c r="B13288" s="4" t="s">
        <v>5</v>
      </c>
    </row>
    <row r="13289" spans="1:10">
      <c r="A13289" t="n">
        <v>117126</v>
      </c>
      <c r="B13289" s="32" t="n">
        <v>28</v>
      </c>
    </row>
    <row r="13290" spans="1:10">
      <c r="A13290" t="s">
        <v>4</v>
      </c>
      <c r="B13290" s="4" t="s">
        <v>5</v>
      </c>
      <c r="C13290" s="4" t="s">
        <v>7</v>
      </c>
      <c r="D13290" s="4" t="s">
        <v>7</v>
      </c>
      <c r="E13290" s="4" t="s">
        <v>7</v>
      </c>
      <c r="F13290" s="4" t="s">
        <v>10</v>
      </c>
      <c r="G13290" s="4" t="s">
        <v>10</v>
      </c>
      <c r="H13290" s="4" t="s">
        <v>10</v>
      </c>
      <c r="I13290" s="4" t="s">
        <v>10</v>
      </c>
      <c r="J13290" s="4" t="s">
        <v>10</v>
      </c>
    </row>
    <row r="13291" spans="1:10">
      <c r="A13291" t="n">
        <v>117127</v>
      </c>
      <c r="B13291" s="52" t="n">
        <v>76</v>
      </c>
      <c r="C13291" s="7" t="n">
        <v>5</v>
      </c>
      <c r="D13291" s="7" t="n">
        <v>3</v>
      </c>
      <c r="E13291" s="7" t="n">
        <v>0</v>
      </c>
      <c r="F13291" s="7" t="n">
        <v>1</v>
      </c>
      <c r="G13291" s="7" t="n">
        <v>1</v>
      </c>
      <c r="H13291" s="7" t="n">
        <v>1</v>
      </c>
      <c r="I13291" s="7" t="n">
        <v>1</v>
      </c>
      <c r="J13291" s="7" t="n">
        <v>1000</v>
      </c>
    </row>
    <row r="13292" spans="1:10">
      <c r="A13292" t="s">
        <v>4</v>
      </c>
      <c r="B13292" s="4" t="s">
        <v>5</v>
      </c>
      <c r="C13292" s="4" t="s">
        <v>7</v>
      </c>
      <c r="D13292" s="4" t="s">
        <v>7</v>
      </c>
    </row>
    <row r="13293" spans="1:10">
      <c r="A13293" t="n">
        <v>117151</v>
      </c>
      <c r="B13293" s="58" t="n">
        <v>77</v>
      </c>
      <c r="C13293" s="7" t="n">
        <v>5</v>
      </c>
      <c r="D13293" s="7" t="n">
        <v>3</v>
      </c>
    </row>
    <row r="13294" spans="1:10">
      <c r="A13294" t="s">
        <v>4</v>
      </c>
      <c r="B13294" s="4" t="s">
        <v>5</v>
      </c>
      <c r="C13294" s="4" t="s">
        <v>7</v>
      </c>
      <c r="D13294" s="4" t="s">
        <v>7</v>
      </c>
      <c r="E13294" s="4" t="s">
        <v>7</v>
      </c>
      <c r="F13294" s="4" t="s">
        <v>10</v>
      </c>
      <c r="G13294" s="4" t="s">
        <v>10</v>
      </c>
      <c r="H13294" s="4" t="s">
        <v>10</v>
      </c>
      <c r="I13294" s="4" t="s">
        <v>10</v>
      </c>
      <c r="J13294" s="4" t="s">
        <v>10</v>
      </c>
    </row>
    <row r="13295" spans="1:10">
      <c r="A13295" t="n">
        <v>117154</v>
      </c>
      <c r="B13295" s="52" t="n">
        <v>76</v>
      </c>
      <c r="C13295" s="7" t="n">
        <v>0</v>
      </c>
      <c r="D13295" s="7" t="n">
        <v>3</v>
      </c>
      <c r="E13295" s="7" t="n">
        <v>0</v>
      </c>
      <c r="F13295" s="7" t="n">
        <v>1</v>
      </c>
      <c r="G13295" s="7" t="n">
        <v>1</v>
      </c>
      <c r="H13295" s="7" t="n">
        <v>1</v>
      </c>
      <c r="I13295" s="7" t="n">
        <v>0</v>
      </c>
      <c r="J13295" s="7" t="n">
        <v>1000</v>
      </c>
    </row>
    <row r="13296" spans="1:10">
      <c r="A13296" t="s">
        <v>4</v>
      </c>
      <c r="B13296" s="4" t="s">
        <v>5</v>
      </c>
      <c r="C13296" s="4" t="s">
        <v>9</v>
      </c>
    </row>
    <row r="13297" spans="1:13">
      <c r="A13297" t="n">
        <v>117178</v>
      </c>
      <c r="B13297" s="26" t="n">
        <v>16</v>
      </c>
      <c r="C13297" s="7" t="n">
        <v>1000</v>
      </c>
    </row>
    <row r="13298" spans="1:13">
      <c r="A13298" t="s">
        <v>4</v>
      </c>
      <c r="B13298" s="4" t="s">
        <v>5</v>
      </c>
      <c r="C13298" s="4" t="s">
        <v>7</v>
      </c>
      <c r="D13298" s="4" t="s">
        <v>7</v>
      </c>
      <c r="E13298" s="4" t="s">
        <v>7</v>
      </c>
      <c r="F13298" s="4" t="s">
        <v>10</v>
      </c>
      <c r="G13298" s="4" t="s">
        <v>10</v>
      </c>
      <c r="H13298" s="4" t="s">
        <v>10</v>
      </c>
      <c r="I13298" s="4" t="s">
        <v>10</v>
      </c>
      <c r="J13298" s="4" t="s">
        <v>10</v>
      </c>
    </row>
    <row r="13299" spans="1:13">
      <c r="A13299" t="n">
        <v>117181</v>
      </c>
      <c r="B13299" s="52" t="n">
        <v>76</v>
      </c>
      <c r="C13299" s="7" t="n">
        <v>6</v>
      </c>
      <c r="D13299" s="7" t="n">
        <v>3</v>
      </c>
      <c r="E13299" s="7" t="n">
        <v>0</v>
      </c>
      <c r="F13299" s="7" t="n">
        <v>1</v>
      </c>
      <c r="G13299" s="7" t="n">
        <v>1</v>
      </c>
      <c r="H13299" s="7" t="n">
        <v>1</v>
      </c>
      <c r="I13299" s="7" t="n">
        <v>1</v>
      </c>
      <c r="J13299" s="7" t="n">
        <v>1000</v>
      </c>
    </row>
    <row r="13300" spans="1:13">
      <c r="A13300" t="s">
        <v>4</v>
      </c>
      <c r="B13300" s="4" t="s">
        <v>5</v>
      </c>
      <c r="C13300" s="4" t="s">
        <v>7</v>
      </c>
      <c r="D13300" s="4" t="s">
        <v>7</v>
      </c>
    </row>
    <row r="13301" spans="1:13">
      <c r="A13301" t="n">
        <v>117205</v>
      </c>
      <c r="B13301" s="58" t="n">
        <v>77</v>
      </c>
      <c r="C13301" s="7" t="n">
        <v>6</v>
      </c>
      <c r="D13301" s="7" t="n">
        <v>3</v>
      </c>
    </row>
    <row r="13302" spans="1:13">
      <c r="A13302" t="s">
        <v>4</v>
      </c>
      <c r="B13302" s="4" t="s">
        <v>5</v>
      </c>
      <c r="C13302" s="4" t="s">
        <v>7</v>
      </c>
      <c r="D13302" s="4" t="s">
        <v>7</v>
      </c>
      <c r="E13302" s="4" t="s">
        <v>7</v>
      </c>
      <c r="F13302" s="4" t="s">
        <v>10</v>
      </c>
      <c r="G13302" s="4" t="s">
        <v>10</v>
      </c>
      <c r="H13302" s="4" t="s">
        <v>10</v>
      </c>
      <c r="I13302" s="4" t="s">
        <v>10</v>
      </c>
      <c r="J13302" s="4" t="s">
        <v>10</v>
      </c>
    </row>
    <row r="13303" spans="1:13">
      <c r="A13303" t="n">
        <v>117208</v>
      </c>
      <c r="B13303" s="52" t="n">
        <v>76</v>
      </c>
      <c r="C13303" s="7" t="n">
        <v>5</v>
      </c>
      <c r="D13303" s="7" t="n">
        <v>3</v>
      </c>
      <c r="E13303" s="7" t="n">
        <v>0</v>
      </c>
      <c r="F13303" s="7" t="n">
        <v>1</v>
      </c>
      <c r="G13303" s="7" t="n">
        <v>1</v>
      </c>
      <c r="H13303" s="7" t="n">
        <v>1</v>
      </c>
      <c r="I13303" s="7" t="n">
        <v>0</v>
      </c>
      <c r="J13303" s="7" t="n">
        <v>1000</v>
      </c>
    </row>
    <row r="13304" spans="1:13">
      <c r="A13304" t="s">
        <v>4</v>
      </c>
      <c r="B13304" s="4" t="s">
        <v>5</v>
      </c>
      <c r="C13304" s="4" t="s">
        <v>9</v>
      </c>
    </row>
    <row r="13305" spans="1:13">
      <c r="A13305" t="n">
        <v>117232</v>
      </c>
      <c r="B13305" s="26" t="n">
        <v>16</v>
      </c>
      <c r="C13305" s="7" t="n">
        <v>1000</v>
      </c>
    </row>
    <row r="13306" spans="1:13">
      <c r="A13306" t="s">
        <v>4</v>
      </c>
      <c r="B13306" s="4" t="s">
        <v>5</v>
      </c>
      <c r="C13306" s="4" t="s">
        <v>7</v>
      </c>
      <c r="D13306" s="4" t="s">
        <v>7</v>
      </c>
      <c r="E13306" s="4" t="s">
        <v>7</v>
      </c>
      <c r="F13306" s="4" t="s">
        <v>10</v>
      </c>
      <c r="G13306" s="4" t="s">
        <v>10</v>
      </c>
      <c r="H13306" s="4" t="s">
        <v>10</v>
      </c>
      <c r="I13306" s="4" t="s">
        <v>10</v>
      </c>
      <c r="J13306" s="4" t="s">
        <v>10</v>
      </c>
    </row>
    <row r="13307" spans="1:13">
      <c r="A13307" t="n">
        <v>117235</v>
      </c>
      <c r="B13307" s="52" t="n">
        <v>76</v>
      </c>
      <c r="C13307" s="7" t="n">
        <v>7</v>
      </c>
      <c r="D13307" s="7" t="n">
        <v>3</v>
      </c>
      <c r="E13307" s="7" t="n">
        <v>0</v>
      </c>
      <c r="F13307" s="7" t="n">
        <v>1</v>
      </c>
      <c r="G13307" s="7" t="n">
        <v>1</v>
      </c>
      <c r="H13307" s="7" t="n">
        <v>1</v>
      </c>
      <c r="I13307" s="7" t="n">
        <v>1</v>
      </c>
      <c r="J13307" s="7" t="n">
        <v>1000</v>
      </c>
    </row>
    <row r="13308" spans="1:13">
      <c r="A13308" t="s">
        <v>4</v>
      </c>
      <c r="B13308" s="4" t="s">
        <v>5</v>
      </c>
      <c r="C13308" s="4" t="s">
        <v>7</v>
      </c>
      <c r="D13308" s="4" t="s">
        <v>7</v>
      </c>
    </row>
    <row r="13309" spans="1:13">
      <c r="A13309" t="n">
        <v>117259</v>
      </c>
      <c r="B13309" s="58" t="n">
        <v>77</v>
      </c>
      <c r="C13309" s="7" t="n">
        <v>7</v>
      </c>
      <c r="D13309" s="7" t="n">
        <v>3</v>
      </c>
    </row>
    <row r="13310" spans="1:13">
      <c r="A13310" t="s">
        <v>4</v>
      </c>
      <c r="B13310" s="4" t="s">
        <v>5</v>
      </c>
      <c r="C13310" s="4" t="s">
        <v>7</v>
      </c>
      <c r="D13310" s="4" t="s">
        <v>7</v>
      </c>
      <c r="E13310" s="4" t="s">
        <v>7</v>
      </c>
      <c r="F13310" s="4" t="s">
        <v>10</v>
      </c>
      <c r="G13310" s="4" t="s">
        <v>10</v>
      </c>
      <c r="H13310" s="4" t="s">
        <v>10</v>
      </c>
      <c r="I13310" s="4" t="s">
        <v>10</v>
      </c>
      <c r="J13310" s="4" t="s">
        <v>10</v>
      </c>
    </row>
    <row r="13311" spans="1:13">
      <c r="A13311" t="n">
        <v>117262</v>
      </c>
      <c r="B13311" s="52" t="n">
        <v>76</v>
      </c>
      <c r="C13311" s="7" t="n">
        <v>6</v>
      </c>
      <c r="D13311" s="7" t="n">
        <v>3</v>
      </c>
      <c r="E13311" s="7" t="n">
        <v>0</v>
      </c>
      <c r="F13311" s="7" t="n">
        <v>1</v>
      </c>
      <c r="G13311" s="7" t="n">
        <v>1</v>
      </c>
      <c r="H13311" s="7" t="n">
        <v>1</v>
      </c>
      <c r="I13311" s="7" t="n">
        <v>0</v>
      </c>
      <c r="J13311" s="7" t="n">
        <v>1000</v>
      </c>
    </row>
    <row r="13312" spans="1:13">
      <c r="A13312" t="s">
        <v>4</v>
      </c>
      <c r="B13312" s="4" t="s">
        <v>5</v>
      </c>
      <c r="C13312" s="4" t="s">
        <v>9</v>
      </c>
    </row>
    <row r="13313" spans="1:10">
      <c r="A13313" t="n">
        <v>117286</v>
      </c>
      <c r="B13313" s="26" t="n">
        <v>16</v>
      </c>
      <c r="C13313" s="7" t="n">
        <v>1000</v>
      </c>
    </row>
    <row r="13314" spans="1:10">
      <c r="A13314" t="s">
        <v>4</v>
      </c>
      <c r="B13314" s="4" t="s">
        <v>5</v>
      </c>
      <c r="C13314" s="4" t="s">
        <v>7</v>
      </c>
      <c r="D13314" s="4" t="s">
        <v>9</v>
      </c>
      <c r="E13314" s="4" t="s">
        <v>9</v>
      </c>
      <c r="F13314" s="4" t="s">
        <v>7</v>
      </c>
    </row>
    <row r="13315" spans="1:10">
      <c r="A13315" t="n">
        <v>117289</v>
      </c>
      <c r="B13315" s="35" t="n">
        <v>25</v>
      </c>
      <c r="C13315" s="7" t="n">
        <v>1</v>
      </c>
      <c r="D13315" s="7" t="n">
        <v>260</v>
      </c>
      <c r="E13315" s="7" t="n">
        <v>640</v>
      </c>
      <c r="F13315" s="7" t="n">
        <v>1</v>
      </c>
    </row>
    <row r="13316" spans="1:10">
      <c r="A13316" t="s">
        <v>4</v>
      </c>
      <c r="B13316" s="4" t="s">
        <v>5</v>
      </c>
      <c r="C13316" s="4" t="s">
        <v>7</v>
      </c>
      <c r="D13316" s="4" t="s">
        <v>9</v>
      </c>
      <c r="E13316" s="4" t="s">
        <v>12</v>
      </c>
    </row>
    <row r="13317" spans="1:10">
      <c r="A13317" t="n">
        <v>117296</v>
      </c>
      <c r="B13317" s="30" t="n">
        <v>51</v>
      </c>
      <c r="C13317" s="7" t="n">
        <v>4</v>
      </c>
      <c r="D13317" s="7" t="n">
        <v>0</v>
      </c>
      <c r="E13317" s="7" t="s">
        <v>349</v>
      </c>
    </row>
    <row r="13318" spans="1:10">
      <c r="A13318" t="s">
        <v>4</v>
      </c>
      <c r="B13318" s="4" t="s">
        <v>5</v>
      </c>
      <c r="C13318" s="4" t="s">
        <v>9</v>
      </c>
    </row>
    <row r="13319" spans="1:10">
      <c r="A13319" t="n">
        <v>117310</v>
      </c>
      <c r="B13319" s="26" t="n">
        <v>16</v>
      </c>
      <c r="C13319" s="7" t="n">
        <v>0</v>
      </c>
    </row>
    <row r="13320" spans="1:10">
      <c r="A13320" t="s">
        <v>4</v>
      </c>
      <c r="B13320" s="4" t="s">
        <v>5</v>
      </c>
      <c r="C13320" s="4" t="s">
        <v>9</v>
      </c>
      <c r="D13320" s="4" t="s">
        <v>7</v>
      </c>
      <c r="E13320" s="4" t="s">
        <v>11</v>
      </c>
      <c r="F13320" s="4" t="s">
        <v>52</v>
      </c>
      <c r="G13320" s="4" t="s">
        <v>7</v>
      </c>
      <c r="H13320" s="4" t="s">
        <v>7</v>
      </c>
      <c r="I13320" s="4" t="s">
        <v>7</v>
      </c>
      <c r="J13320" s="4" t="s">
        <v>11</v>
      </c>
      <c r="K13320" s="4" t="s">
        <v>52</v>
      </c>
      <c r="L13320" s="4" t="s">
        <v>7</v>
      </c>
      <c r="M13320" s="4" t="s">
        <v>7</v>
      </c>
    </row>
    <row r="13321" spans="1:10">
      <c r="A13321" t="n">
        <v>117313</v>
      </c>
      <c r="B13321" s="31" t="n">
        <v>26</v>
      </c>
      <c r="C13321" s="7" t="n">
        <v>0</v>
      </c>
      <c r="D13321" s="7" t="n">
        <v>17</v>
      </c>
      <c r="E13321" s="7" t="n">
        <v>62290</v>
      </c>
      <c r="F13321" s="7" t="s">
        <v>1230</v>
      </c>
      <c r="G13321" s="7" t="n">
        <v>2</v>
      </c>
      <c r="H13321" s="7" t="n">
        <v>3</v>
      </c>
      <c r="I13321" s="7" t="n">
        <v>17</v>
      </c>
      <c r="J13321" s="7" t="n">
        <v>62291</v>
      </c>
      <c r="K13321" s="7" t="s">
        <v>1231</v>
      </c>
      <c r="L13321" s="7" t="n">
        <v>2</v>
      </c>
      <c r="M13321" s="7" t="n">
        <v>0</v>
      </c>
    </row>
    <row r="13322" spans="1:10">
      <c r="A13322" t="s">
        <v>4</v>
      </c>
      <c r="B13322" s="4" t="s">
        <v>5</v>
      </c>
    </row>
    <row r="13323" spans="1:10">
      <c r="A13323" t="n">
        <v>117473</v>
      </c>
      <c r="B13323" s="32" t="n">
        <v>28</v>
      </c>
    </row>
    <row r="13324" spans="1:10">
      <c r="A13324" t="s">
        <v>4</v>
      </c>
      <c r="B13324" s="4" t="s">
        <v>5</v>
      </c>
      <c r="C13324" s="4" t="s">
        <v>7</v>
      </c>
      <c r="D13324" s="4" t="s">
        <v>9</v>
      </c>
      <c r="E13324" s="4" t="s">
        <v>9</v>
      </c>
      <c r="F13324" s="4" t="s">
        <v>7</v>
      </c>
    </row>
    <row r="13325" spans="1:10">
      <c r="A13325" t="n">
        <v>117474</v>
      </c>
      <c r="B13325" s="35" t="n">
        <v>25</v>
      </c>
      <c r="C13325" s="7" t="n">
        <v>1</v>
      </c>
      <c r="D13325" s="7" t="n">
        <v>65535</v>
      </c>
      <c r="E13325" s="7" t="n">
        <v>65535</v>
      </c>
      <c r="F13325" s="7" t="n">
        <v>0</v>
      </c>
    </row>
    <row r="13326" spans="1:10">
      <c r="A13326" t="s">
        <v>4</v>
      </c>
      <c r="B13326" s="4" t="s">
        <v>5</v>
      </c>
      <c r="C13326" s="4" t="s">
        <v>7</v>
      </c>
      <c r="D13326" s="4" t="s">
        <v>9</v>
      </c>
      <c r="E13326" s="4" t="s">
        <v>11</v>
      </c>
      <c r="F13326" s="4" t="s">
        <v>9</v>
      </c>
    </row>
    <row r="13327" spans="1:10">
      <c r="A13327" t="n">
        <v>117481</v>
      </c>
      <c r="B13327" s="9" t="n">
        <v>50</v>
      </c>
      <c r="C13327" s="7" t="n">
        <v>3</v>
      </c>
      <c r="D13327" s="7" t="n">
        <v>5043</v>
      </c>
      <c r="E13327" s="7" t="n">
        <v>1036831949</v>
      </c>
      <c r="F13327" s="7" t="n">
        <v>1000</v>
      </c>
    </row>
    <row r="13328" spans="1:10">
      <c r="A13328" t="s">
        <v>4</v>
      </c>
      <c r="B13328" s="4" t="s">
        <v>5</v>
      </c>
      <c r="C13328" s="4" t="s">
        <v>7</v>
      </c>
      <c r="D13328" s="4" t="s">
        <v>7</v>
      </c>
      <c r="E13328" s="4" t="s">
        <v>7</v>
      </c>
      <c r="F13328" s="4" t="s">
        <v>10</v>
      </c>
      <c r="G13328" s="4" t="s">
        <v>10</v>
      </c>
      <c r="H13328" s="4" t="s">
        <v>10</v>
      </c>
      <c r="I13328" s="4" t="s">
        <v>10</v>
      </c>
      <c r="J13328" s="4" t="s">
        <v>10</v>
      </c>
    </row>
    <row r="13329" spans="1:13">
      <c r="A13329" t="n">
        <v>117491</v>
      </c>
      <c r="B13329" s="52" t="n">
        <v>76</v>
      </c>
      <c r="C13329" s="7" t="n">
        <v>7</v>
      </c>
      <c r="D13329" s="7" t="n">
        <v>3</v>
      </c>
      <c r="E13329" s="7" t="n">
        <v>0</v>
      </c>
      <c r="F13329" s="7" t="n">
        <v>1</v>
      </c>
      <c r="G13329" s="7" t="n">
        <v>1</v>
      </c>
      <c r="H13329" s="7" t="n">
        <v>1</v>
      </c>
      <c r="I13329" s="7" t="n">
        <v>0</v>
      </c>
      <c r="J13329" s="7" t="n">
        <v>1000</v>
      </c>
    </row>
    <row r="13330" spans="1:13">
      <c r="A13330" t="s">
        <v>4</v>
      </c>
      <c r="B13330" s="4" t="s">
        <v>5</v>
      </c>
      <c r="C13330" s="4" t="s">
        <v>7</v>
      </c>
      <c r="D13330" s="4" t="s">
        <v>7</v>
      </c>
    </row>
    <row r="13331" spans="1:13">
      <c r="A13331" t="n">
        <v>117515</v>
      </c>
      <c r="B13331" s="58" t="n">
        <v>77</v>
      </c>
      <c r="C13331" s="7" t="n">
        <v>7</v>
      </c>
      <c r="D13331" s="7" t="n">
        <v>3</v>
      </c>
    </row>
    <row r="13332" spans="1:13">
      <c r="A13332" t="s">
        <v>4</v>
      </c>
      <c r="B13332" s="4" t="s">
        <v>5</v>
      </c>
      <c r="C13332" s="4" t="s">
        <v>7</v>
      </c>
      <c r="D13332" s="4" t="s">
        <v>9</v>
      </c>
      <c r="E13332" s="4" t="s">
        <v>12</v>
      </c>
    </row>
    <row r="13333" spans="1:13">
      <c r="A13333" t="n">
        <v>117518</v>
      </c>
      <c r="B13333" s="30" t="n">
        <v>51</v>
      </c>
      <c r="C13333" s="7" t="n">
        <v>4</v>
      </c>
      <c r="D13333" s="7" t="n">
        <v>0</v>
      </c>
      <c r="E13333" s="7" t="s">
        <v>952</v>
      </c>
    </row>
    <row r="13334" spans="1:13">
      <c r="A13334" t="s">
        <v>4</v>
      </c>
      <c r="B13334" s="4" t="s">
        <v>5</v>
      </c>
      <c r="C13334" s="4" t="s">
        <v>9</v>
      </c>
    </row>
    <row r="13335" spans="1:13">
      <c r="A13335" t="n">
        <v>117531</v>
      </c>
      <c r="B13335" s="26" t="n">
        <v>16</v>
      </c>
      <c r="C13335" s="7" t="n">
        <v>0</v>
      </c>
    </row>
    <row r="13336" spans="1:13">
      <c r="A13336" t="s">
        <v>4</v>
      </c>
      <c r="B13336" s="4" t="s">
        <v>5</v>
      </c>
      <c r="C13336" s="4" t="s">
        <v>9</v>
      </c>
      <c r="D13336" s="4" t="s">
        <v>7</v>
      </c>
      <c r="E13336" s="4" t="s">
        <v>11</v>
      </c>
      <c r="F13336" s="4" t="s">
        <v>52</v>
      </c>
      <c r="G13336" s="4" t="s">
        <v>7</v>
      </c>
      <c r="H13336" s="4" t="s">
        <v>7</v>
      </c>
      <c r="I13336" s="4" t="s">
        <v>7</v>
      </c>
      <c r="J13336" s="4" t="s">
        <v>11</v>
      </c>
      <c r="K13336" s="4" t="s">
        <v>52</v>
      </c>
      <c r="L13336" s="4" t="s">
        <v>7</v>
      </c>
      <c r="M13336" s="4" t="s">
        <v>7</v>
      </c>
      <c r="N13336" s="4" t="s">
        <v>7</v>
      </c>
      <c r="O13336" s="4" t="s">
        <v>11</v>
      </c>
      <c r="P13336" s="4" t="s">
        <v>52</v>
      </c>
      <c r="Q13336" s="4" t="s">
        <v>7</v>
      </c>
      <c r="R13336" s="4" t="s">
        <v>7</v>
      </c>
    </row>
    <row r="13337" spans="1:13">
      <c r="A13337" t="n">
        <v>117534</v>
      </c>
      <c r="B13337" s="31" t="n">
        <v>26</v>
      </c>
      <c r="C13337" s="7" t="n">
        <v>0</v>
      </c>
      <c r="D13337" s="7" t="n">
        <v>17</v>
      </c>
      <c r="E13337" s="7" t="n">
        <v>62292</v>
      </c>
      <c r="F13337" s="7" t="s">
        <v>1232</v>
      </c>
      <c r="G13337" s="7" t="n">
        <v>2</v>
      </c>
      <c r="H13337" s="7" t="n">
        <v>3</v>
      </c>
      <c r="I13337" s="7" t="n">
        <v>17</v>
      </c>
      <c r="J13337" s="7" t="n">
        <v>62293</v>
      </c>
      <c r="K13337" s="7" t="s">
        <v>1233</v>
      </c>
      <c r="L13337" s="7" t="n">
        <v>2</v>
      </c>
      <c r="M13337" s="7" t="n">
        <v>3</v>
      </c>
      <c r="N13337" s="7" t="n">
        <v>17</v>
      </c>
      <c r="O13337" s="7" t="n">
        <v>62294</v>
      </c>
      <c r="P13337" s="7" t="s">
        <v>1234</v>
      </c>
      <c r="Q13337" s="7" t="n">
        <v>2</v>
      </c>
      <c r="R13337" s="7" t="n">
        <v>0</v>
      </c>
    </row>
    <row r="13338" spans="1:13">
      <c r="A13338" t="s">
        <v>4</v>
      </c>
      <c r="B13338" s="4" t="s">
        <v>5</v>
      </c>
    </row>
    <row r="13339" spans="1:13">
      <c r="A13339" t="n">
        <v>117807</v>
      </c>
      <c r="B13339" s="32" t="n">
        <v>28</v>
      </c>
    </row>
    <row r="13340" spans="1:13">
      <c r="A13340" t="s">
        <v>4</v>
      </c>
      <c r="B13340" s="4" t="s">
        <v>5</v>
      </c>
      <c r="C13340" s="4" t="s">
        <v>7</v>
      </c>
      <c r="D13340" s="4" t="s">
        <v>9</v>
      </c>
      <c r="E13340" s="4" t="s">
        <v>10</v>
      </c>
    </row>
    <row r="13341" spans="1:13">
      <c r="A13341" t="n">
        <v>117808</v>
      </c>
      <c r="B13341" s="25" t="n">
        <v>58</v>
      </c>
      <c r="C13341" s="7" t="n">
        <v>101</v>
      </c>
      <c r="D13341" s="7" t="n">
        <v>500</v>
      </c>
      <c r="E13341" s="7" t="n">
        <v>1</v>
      </c>
    </row>
    <row r="13342" spans="1:13">
      <c r="A13342" t="s">
        <v>4</v>
      </c>
      <c r="B13342" s="4" t="s">
        <v>5</v>
      </c>
      <c r="C13342" s="4" t="s">
        <v>7</v>
      </c>
      <c r="D13342" s="4" t="s">
        <v>9</v>
      </c>
    </row>
    <row r="13343" spans="1:13">
      <c r="A13343" t="n">
        <v>117816</v>
      </c>
      <c r="B13343" s="25" t="n">
        <v>58</v>
      </c>
      <c r="C13343" s="7" t="n">
        <v>254</v>
      </c>
      <c r="D13343" s="7" t="n">
        <v>0</v>
      </c>
    </row>
    <row r="13344" spans="1:13">
      <c r="A13344" t="s">
        <v>4</v>
      </c>
      <c r="B13344" s="4" t="s">
        <v>5</v>
      </c>
      <c r="C13344" s="4" t="s">
        <v>7</v>
      </c>
      <c r="D13344" s="4" t="s">
        <v>7</v>
      </c>
      <c r="E13344" s="4" t="s">
        <v>10</v>
      </c>
      <c r="F13344" s="4" t="s">
        <v>10</v>
      </c>
      <c r="G13344" s="4" t="s">
        <v>10</v>
      </c>
      <c r="H13344" s="4" t="s">
        <v>9</v>
      </c>
    </row>
    <row r="13345" spans="1:18">
      <c r="A13345" t="n">
        <v>117820</v>
      </c>
      <c r="B13345" s="55" t="n">
        <v>45</v>
      </c>
      <c r="C13345" s="7" t="n">
        <v>2</v>
      </c>
      <c r="D13345" s="7" t="n">
        <v>3</v>
      </c>
      <c r="E13345" s="7" t="n">
        <v>2.89000010490417</v>
      </c>
      <c r="F13345" s="7" t="n">
        <v>5.28000020980835</v>
      </c>
      <c r="G13345" s="7" t="n">
        <v>-58.0999984741211</v>
      </c>
      <c r="H13345" s="7" t="n">
        <v>0</v>
      </c>
    </row>
    <row r="13346" spans="1:18">
      <c r="A13346" t="s">
        <v>4</v>
      </c>
      <c r="B13346" s="4" t="s">
        <v>5</v>
      </c>
      <c r="C13346" s="4" t="s">
        <v>7</v>
      </c>
      <c r="D13346" s="4" t="s">
        <v>7</v>
      </c>
      <c r="E13346" s="4" t="s">
        <v>10</v>
      </c>
      <c r="F13346" s="4" t="s">
        <v>10</v>
      </c>
      <c r="G13346" s="4" t="s">
        <v>10</v>
      </c>
      <c r="H13346" s="4" t="s">
        <v>9</v>
      </c>
      <c r="I13346" s="4" t="s">
        <v>7</v>
      </c>
    </row>
    <row r="13347" spans="1:18">
      <c r="A13347" t="n">
        <v>117837</v>
      </c>
      <c r="B13347" s="55" t="n">
        <v>45</v>
      </c>
      <c r="C13347" s="7" t="n">
        <v>4</v>
      </c>
      <c r="D13347" s="7" t="n">
        <v>3</v>
      </c>
      <c r="E13347" s="7" t="n">
        <v>4.15000009536743</v>
      </c>
      <c r="F13347" s="7" t="n">
        <v>268.589996337891</v>
      </c>
      <c r="G13347" s="7" t="n">
        <v>0</v>
      </c>
      <c r="H13347" s="7" t="n">
        <v>0</v>
      </c>
      <c r="I13347" s="7" t="n">
        <v>1</v>
      </c>
    </row>
    <row r="13348" spans="1:18">
      <c r="A13348" t="s">
        <v>4</v>
      </c>
      <c r="B13348" s="4" t="s">
        <v>5</v>
      </c>
      <c r="C13348" s="4" t="s">
        <v>7</v>
      </c>
      <c r="D13348" s="4" t="s">
        <v>7</v>
      </c>
      <c r="E13348" s="4" t="s">
        <v>10</v>
      </c>
      <c r="F13348" s="4" t="s">
        <v>9</v>
      </c>
    </row>
    <row r="13349" spans="1:18">
      <c r="A13349" t="n">
        <v>117855</v>
      </c>
      <c r="B13349" s="55" t="n">
        <v>45</v>
      </c>
      <c r="C13349" s="7" t="n">
        <v>5</v>
      </c>
      <c r="D13349" s="7" t="n">
        <v>3</v>
      </c>
      <c r="E13349" s="7" t="n">
        <v>1</v>
      </c>
      <c r="F13349" s="7" t="n">
        <v>0</v>
      </c>
    </row>
    <row r="13350" spans="1:18">
      <c r="A13350" t="s">
        <v>4</v>
      </c>
      <c r="B13350" s="4" t="s">
        <v>5</v>
      </c>
      <c r="C13350" s="4" t="s">
        <v>7</v>
      </c>
      <c r="D13350" s="4" t="s">
        <v>7</v>
      </c>
      <c r="E13350" s="4" t="s">
        <v>10</v>
      </c>
      <c r="F13350" s="4" t="s">
        <v>9</v>
      </c>
    </row>
    <row r="13351" spans="1:18">
      <c r="A13351" t="n">
        <v>117864</v>
      </c>
      <c r="B13351" s="55" t="n">
        <v>45</v>
      </c>
      <c r="C13351" s="7" t="n">
        <v>11</v>
      </c>
      <c r="D13351" s="7" t="n">
        <v>3</v>
      </c>
      <c r="E13351" s="7" t="n">
        <v>40</v>
      </c>
      <c r="F13351" s="7" t="n">
        <v>0</v>
      </c>
    </row>
    <row r="13352" spans="1:18">
      <c r="A13352" t="s">
        <v>4</v>
      </c>
      <c r="B13352" s="4" t="s">
        <v>5</v>
      </c>
      <c r="C13352" s="4" t="s">
        <v>7</v>
      </c>
      <c r="D13352" s="4" t="s">
        <v>7</v>
      </c>
      <c r="E13352" s="4" t="s">
        <v>10</v>
      </c>
      <c r="F13352" s="4" t="s">
        <v>10</v>
      </c>
      <c r="G13352" s="4" t="s">
        <v>10</v>
      </c>
      <c r="H13352" s="4" t="s">
        <v>9</v>
      </c>
    </row>
    <row r="13353" spans="1:18">
      <c r="A13353" t="n">
        <v>117873</v>
      </c>
      <c r="B13353" s="55" t="n">
        <v>45</v>
      </c>
      <c r="C13353" s="7" t="n">
        <v>2</v>
      </c>
      <c r="D13353" s="7" t="n">
        <v>3</v>
      </c>
      <c r="E13353" s="7" t="n">
        <v>2.89000010490417</v>
      </c>
      <c r="F13353" s="7" t="n">
        <v>5.30000019073486</v>
      </c>
      <c r="G13353" s="7" t="n">
        <v>-58.0999984741211</v>
      </c>
      <c r="H13353" s="7" t="n">
        <v>0</v>
      </c>
    </row>
    <row r="13354" spans="1:18">
      <c r="A13354" t="s">
        <v>4</v>
      </c>
      <c r="B13354" s="4" t="s">
        <v>5</v>
      </c>
      <c r="C13354" s="4" t="s">
        <v>7</v>
      </c>
      <c r="D13354" s="4" t="s">
        <v>7</v>
      </c>
      <c r="E13354" s="4" t="s">
        <v>10</v>
      </c>
      <c r="F13354" s="4" t="s">
        <v>10</v>
      </c>
      <c r="G13354" s="4" t="s">
        <v>10</v>
      </c>
      <c r="H13354" s="4" t="s">
        <v>9</v>
      </c>
      <c r="I13354" s="4" t="s">
        <v>7</v>
      </c>
    </row>
    <row r="13355" spans="1:18">
      <c r="A13355" t="n">
        <v>117890</v>
      </c>
      <c r="B13355" s="55" t="n">
        <v>45</v>
      </c>
      <c r="C13355" s="7" t="n">
        <v>4</v>
      </c>
      <c r="D13355" s="7" t="n">
        <v>3</v>
      </c>
      <c r="E13355" s="7" t="n">
        <v>8.34000015258789</v>
      </c>
      <c r="F13355" s="7" t="n">
        <v>263.429992675781</v>
      </c>
      <c r="G13355" s="7" t="n">
        <v>10</v>
      </c>
      <c r="H13355" s="7" t="n">
        <v>0</v>
      </c>
      <c r="I13355" s="7" t="n">
        <v>0</v>
      </c>
    </row>
    <row r="13356" spans="1:18">
      <c r="A13356" t="s">
        <v>4</v>
      </c>
      <c r="B13356" s="4" t="s">
        <v>5</v>
      </c>
      <c r="C13356" s="4" t="s">
        <v>7</v>
      </c>
      <c r="D13356" s="4" t="s">
        <v>7</v>
      </c>
      <c r="E13356" s="4" t="s">
        <v>10</v>
      </c>
      <c r="F13356" s="4" t="s">
        <v>9</v>
      </c>
    </row>
    <row r="13357" spans="1:18">
      <c r="A13357" t="n">
        <v>117908</v>
      </c>
      <c r="B13357" s="55" t="n">
        <v>45</v>
      </c>
      <c r="C13357" s="7" t="n">
        <v>5</v>
      </c>
      <c r="D13357" s="7" t="n">
        <v>3</v>
      </c>
      <c r="E13357" s="7" t="n">
        <v>1.29999995231628</v>
      </c>
      <c r="F13357" s="7" t="n">
        <v>0</v>
      </c>
    </row>
    <row r="13358" spans="1:18">
      <c r="A13358" t="s">
        <v>4</v>
      </c>
      <c r="B13358" s="4" t="s">
        <v>5</v>
      </c>
      <c r="C13358" s="4" t="s">
        <v>7</v>
      </c>
      <c r="D13358" s="4" t="s">
        <v>7</v>
      </c>
      <c r="E13358" s="4" t="s">
        <v>10</v>
      </c>
      <c r="F13358" s="4" t="s">
        <v>9</v>
      </c>
    </row>
    <row r="13359" spans="1:18">
      <c r="A13359" t="n">
        <v>117917</v>
      </c>
      <c r="B13359" s="55" t="n">
        <v>45</v>
      </c>
      <c r="C13359" s="7" t="n">
        <v>5</v>
      </c>
      <c r="D13359" s="7" t="n">
        <v>3</v>
      </c>
      <c r="E13359" s="7" t="n">
        <v>1.10000002384186</v>
      </c>
      <c r="F13359" s="7" t="n">
        <v>30000</v>
      </c>
    </row>
    <row r="13360" spans="1:18">
      <c r="A13360" t="s">
        <v>4</v>
      </c>
      <c r="B13360" s="4" t="s">
        <v>5</v>
      </c>
      <c r="C13360" s="4" t="s">
        <v>7</v>
      </c>
      <c r="D13360" s="4" t="s">
        <v>7</v>
      </c>
      <c r="E13360" s="4" t="s">
        <v>10</v>
      </c>
      <c r="F13360" s="4" t="s">
        <v>9</v>
      </c>
    </row>
    <row r="13361" spans="1:9">
      <c r="A13361" t="n">
        <v>117926</v>
      </c>
      <c r="B13361" s="55" t="n">
        <v>45</v>
      </c>
      <c r="C13361" s="7" t="n">
        <v>11</v>
      </c>
      <c r="D13361" s="7" t="n">
        <v>3</v>
      </c>
      <c r="E13361" s="7" t="n">
        <v>40</v>
      </c>
      <c r="F13361" s="7" t="n">
        <v>0</v>
      </c>
    </row>
    <row r="13362" spans="1:9">
      <c r="A13362" t="s">
        <v>4</v>
      </c>
      <c r="B13362" s="4" t="s">
        <v>5</v>
      </c>
      <c r="C13362" s="4" t="s">
        <v>7</v>
      </c>
      <c r="D13362" s="4" t="s">
        <v>9</v>
      </c>
    </row>
    <row r="13363" spans="1:9">
      <c r="A13363" t="n">
        <v>117935</v>
      </c>
      <c r="B13363" s="25" t="n">
        <v>58</v>
      </c>
      <c r="C13363" s="7" t="n">
        <v>255</v>
      </c>
      <c r="D13363" s="7" t="n">
        <v>0</v>
      </c>
    </row>
    <row r="13364" spans="1:9">
      <c r="A13364" t="s">
        <v>4</v>
      </c>
      <c r="B13364" s="4" t="s">
        <v>5</v>
      </c>
      <c r="C13364" s="4" t="s">
        <v>7</v>
      </c>
      <c r="D13364" s="4" t="s">
        <v>9</v>
      </c>
      <c r="E13364" s="4" t="s">
        <v>12</v>
      </c>
    </row>
    <row r="13365" spans="1:9">
      <c r="A13365" t="n">
        <v>117939</v>
      </c>
      <c r="B13365" s="30" t="n">
        <v>51</v>
      </c>
      <c r="C13365" s="7" t="n">
        <v>4</v>
      </c>
      <c r="D13365" s="7" t="n">
        <v>18</v>
      </c>
      <c r="E13365" s="7" t="s">
        <v>431</v>
      </c>
    </row>
    <row r="13366" spans="1:9">
      <c r="A13366" t="s">
        <v>4</v>
      </c>
      <c r="B13366" s="4" t="s">
        <v>5</v>
      </c>
      <c r="C13366" s="4" t="s">
        <v>9</v>
      </c>
    </row>
    <row r="13367" spans="1:9">
      <c r="A13367" t="n">
        <v>117952</v>
      </c>
      <c r="B13367" s="26" t="n">
        <v>16</v>
      </c>
      <c r="C13367" s="7" t="n">
        <v>0</v>
      </c>
    </row>
    <row r="13368" spans="1:9">
      <c r="A13368" t="s">
        <v>4</v>
      </c>
      <c r="B13368" s="4" t="s">
        <v>5</v>
      </c>
      <c r="C13368" s="4" t="s">
        <v>9</v>
      </c>
      <c r="D13368" s="4" t="s">
        <v>7</v>
      </c>
      <c r="E13368" s="4" t="s">
        <v>11</v>
      </c>
      <c r="F13368" s="4" t="s">
        <v>52</v>
      </c>
      <c r="G13368" s="4" t="s">
        <v>7</v>
      </c>
      <c r="H13368" s="4" t="s">
        <v>7</v>
      </c>
      <c r="I13368" s="4" t="s">
        <v>7</v>
      </c>
      <c r="J13368" s="4" t="s">
        <v>11</v>
      </c>
      <c r="K13368" s="4" t="s">
        <v>52</v>
      </c>
      <c r="L13368" s="4" t="s">
        <v>7</v>
      </c>
      <c r="M13368" s="4" t="s">
        <v>7</v>
      </c>
    </row>
    <row r="13369" spans="1:9">
      <c r="A13369" t="n">
        <v>117955</v>
      </c>
      <c r="B13369" s="31" t="n">
        <v>26</v>
      </c>
      <c r="C13369" s="7" t="n">
        <v>18</v>
      </c>
      <c r="D13369" s="7" t="n">
        <v>17</v>
      </c>
      <c r="E13369" s="7" t="n">
        <v>17387</v>
      </c>
      <c r="F13369" s="7" t="s">
        <v>1235</v>
      </c>
      <c r="G13369" s="7" t="n">
        <v>2</v>
      </c>
      <c r="H13369" s="7" t="n">
        <v>3</v>
      </c>
      <c r="I13369" s="7" t="n">
        <v>17</v>
      </c>
      <c r="J13369" s="7" t="n">
        <v>17951</v>
      </c>
      <c r="K13369" s="7" t="s">
        <v>1236</v>
      </c>
      <c r="L13369" s="7" t="n">
        <v>2</v>
      </c>
      <c r="M13369" s="7" t="n">
        <v>0</v>
      </c>
    </row>
    <row r="13370" spans="1:9">
      <c r="A13370" t="s">
        <v>4</v>
      </c>
      <c r="B13370" s="4" t="s">
        <v>5</v>
      </c>
    </row>
    <row r="13371" spans="1:9">
      <c r="A13371" t="n">
        <v>117995</v>
      </c>
      <c r="B13371" s="32" t="n">
        <v>28</v>
      </c>
    </row>
    <row r="13372" spans="1:9">
      <c r="A13372" t="s">
        <v>4</v>
      </c>
      <c r="B13372" s="4" t="s">
        <v>5</v>
      </c>
      <c r="C13372" s="4" t="s">
        <v>7</v>
      </c>
      <c r="D13372" s="4" t="s">
        <v>9</v>
      </c>
      <c r="E13372" s="4" t="s">
        <v>7</v>
      </c>
    </row>
    <row r="13373" spans="1:9">
      <c r="A13373" t="n">
        <v>117996</v>
      </c>
      <c r="B13373" s="13" t="n">
        <v>49</v>
      </c>
      <c r="C13373" s="7" t="n">
        <v>1</v>
      </c>
      <c r="D13373" s="7" t="n">
        <v>4000</v>
      </c>
      <c r="E13373" s="7" t="n">
        <v>0</v>
      </c>
    </row>
    <row r="13374" spans="1:9">
      <c r="A13374" t="s">
        <v>4</v>
      </c>
      <c r="B13374" s="4" t="s">
        <v>5</v>
      </c>
      <c r="C13374" s="4" t="s">
        <v>7</v>
      </c>
      <c r="D13374" s="4" t="s">
        <v>9</v>
      </c>
      <c r="E13374" s="4" t="s">
        <v>12</v>
      </c>
      <c r="F13374" s="4" t="s">
        <v>12</v>
      </c>
      <c r="G13374" s="4" t="s">
        <v>12</v>
      </c>
      <c r="H13374" s="4" t="s">
        <v>12</v>
      </c>
    </row>
    <row r="13375" spans="1:9">
      <c r="A13375" t="n">
        <v>118001</v>
      </c>
      <c r="B13375" s="30" t="n">
        <v>51</v>
      </c>
      <c r="C13375" s="7" t="n">
        <v>3</v>
      </c>
      <c r="D13375" s="7" t="n">
        <v>18</v>
      </c>
      <c r="E13375" s="7" t="s">
        <v>243</v>
      </c>
      <c r="F13375" s="7" t="s">
        <v>244</v>
      </c>
      <c r="G13375" s="7" t="s">
        <v>245</v>
      </c>
      <c r="H13375" s="7" t="s">
        <v>246</v>
      </c>
    </row>
    <row r="13376" spans="1:9">
      <c r="A13376" t="s">
        <v>4</v>
      </c>
      <c r="B13376" s="4" t="s">
        <v>5</v>
      </c>
      <c r="C13376" s="4" t="s">
        <v>9</v>
      </c>
      <c r="D13376" s="4" t="s">
        <v>7</v>
      </c>
      <c r="E13376" s="4" t="s">
        <v>7</v>
      </c>
      <c r="F13376" s="4" t="s">
        <v>12</v>
      </c>
    </row>
    <row r="13377" spans="1:13">
      <c r="A13377" t="n">
        <v>118014</v>
      </c>
      <c r="B13377" s="48" t="n">
        <v>47</v>
      </c>
      <c r="C13377" s="7" t="n">
        <v>18</v>
      </c>
      <c r="D13377" s="7" t="n">
        <v>0</v>
      </c>
      <c r="E13377" s="7" t="n">
        <v>0</v>
      </c>
      <c r="F13377" s="7" t="s">
        <v>624</v>
      </c>
    </row>
    <row r="13378" spans="1:13">
      <c r="A13378" t="s">
        <v>4</v>
      </c>
      <c r="B13378" s="4" t="s">
        <v>5</v>
      </c>
      <c r="C13378" s="4" t="s">
        <v>9</v>
      </c>
      <c r="D13378" s="4" t="s">
        <v>11</v>
      </c>
      <c r="E13378" s="4" t="s">
        <v>7</v>
      </c>
    </row>
    <row r="13379" spans="1:13">
      <c r="A13379" t="n">
        <v>118031</v>
      </c>
      <c r="B13379" s="76" t="n">
        <v>35</v>
      </c>
      <c r="C13379" s="7" t="n">
        <v>18</v>
      </c>
      <c r="D13379" s="7" t="n">
        <v>0</v>
      </c>
      <c r="E13379" s="7" t="n">
        <v>0</v>
      </c>
    </row>
    <row r="13380" spans="1:13">
      <c r="A13380" t="s">
        <v>4</v>
      </c>
      <c r="B13380" s="4" t="s">
        <v>5</v>
      </c>
      <c r="C13380" s="4" t="s">
        <v>9</v>
      </c>
    </row>
    <row r="13381" spans="1:13">
      <c r="A13381" t="n">
        <v>118039</v>
      </c>
      <c r="B13381" s="26" t="n">
        <v>16</v>
      </c>
      <c r="C13381" s="7" t="n">
        <v>1000</v>
      </c>
    </row>
    <row r="13382" spans="1:13">
      <c r="A13382" t="s">
        <v>4</v>
      </c>
      <c r="B13382" s="4" t="s">
        <v>5</v>
      </c>
      <c r="C13382" s="4" t="s">
        <v>7</v>
      </c>
      <c r="D13382" s="4" t="s">
        <v>9</v>
      </c>
      <c r="E13382" s="4" t="s">
        <v>10</v>
      </c>
    </row>
    <row r="13383" spans="1:13">
      <c r="A13383" t="n">
        <v>118042</v>
      </c>
      <c r="B13383" s="25" t="n">
        <v>58</v>
      </c>
      <c r="C13383" s="7" t="n">
        <v>101</v>
      </c>
      <c r="D13383" s="7" t="n">
        <v>500</v>
      </c>
      <c r="E13383" s="7" t="n">
        <v>1</v>
      </c>
    </row>
    <row r="13384" spans="1:13">
      <c r="A13384" t="s">
        <v>4</v>
      </c>
      <c r="B13384" s="4" t="s">
        <v>5</v>
      </c>
      <c r="C13384" s="4" t="s">
        <v>7</v>
      </c>
      <c r="D13384" s="4" t="s">
        <v>9</v>
      </c>
    </row>
    <row r="13385" spans="1:13">
      <c r="A13385" t="n">
        <v>118050</v>
      </c>
      <c r="B13385" s="25" t="n">
        <v>58</v>
      </c>
      <c r="C13385" s="7" t="n">
        <v>254</v>
      </c>
      <c r="D13385" s="7" t="n">
        <v>0</v>
      </c>
    </row>
    <row r="13386" spans="1:13">
      <c r="A13386" t="s">
        <v>4</v>
      </c>
      <c r="B13386" s="4" t="s">
        <v>5</v>
      </c>
      <c r="C13386" s="4" t="s">
        <v>7</v>
      </c>
      <c r="D13386" s="4" t="s">
        <v>7</v>
      </c>
      <c r="E13386" s="4" t="s">
        <v>10</v>
      </c>
      <c r="F13386" s="4" t="s">
        <v>10</v>
      </c>
      <c r="G13386" s="4" t="s">
        <v>10</v>
      </c>
      <c r="H13386" s="4" t="s">
        <v>9</v>
      </c>
    </row>
    <row r="13387" spans="1:13">
      <c r="A13387" t="n">
        <v>118054</v>
      </c>
      <c r="B13387" s="55" t="n">
        <v>45</v>
      </c>
      <c r="C13387" s="7" t="n">
        <v>2</v>
      </c>
      <c r="D13387" s="7" t="n">
        <v>3</v>
      </c>
      <c r="E13387" s="7" t="n">
        <v>2.38000011444092</v>
      </c>
      <c r="F13387" s="7" t="n">
        <v>5.28000020980835</v>
      </c>
      <c r="G13387" s="7" t="n">
        <v>-57.9300003051758</v>
      </c>
      <c r="H13387" s="7" t="n">
        <v>0</v>
      </c>
    </row>
    <row r="13388" spans="1:13">
      <c r="A13388" t="s">
        <v>4</v>
      </c>
      <c r="B13388" s="4" t="s">
        <v>5</v>
      </c>
      <c r="C13388" s="4" t="s">
        <v>7</v>
      </c>
      <c r="D13388" s="4" t="s">
        <v>7</v>
      </c>
      <c r="E13388" s="4" t="s">
        <v>10</v>
      </c>
      <c r="F13388" s="4" t="s">
        <v>10</v>
      </c>
      <c r="G13388" s="4" t="s">
        <v>10</v>
      </c>
      <c r="H13388" s="4" t="s">
        <v>9</v>
      </c>
      <c r="I13388" s="4" t="s">
        <v>7</v>
      </c>
    </row>
    <row r="13389" spans="1:13">
      <c r="A13389" t="n">
        <v>118071</v>
      </c>
      <c r="B13389" s="55" t="n">
        <v>45</v>
      </c>
      <c r="C13389" s="7" t="n">
        <v>4</v>
      </c>
      <c r="D13389" s="7" t="n">
        <v>3</v>
      </c>
      <c r="E13389" s="7" t="n">
        <v>30.2800006866455</v>
      </c>
      <c r="F13389" s="7" t="n">
        <v>256.200012207031</v>
      </c>
      <c r="G13389" s="7" t="n">
        <v>0</v>
      </c>
      <c r="H13389" s="7" t="n">
        <v>0</v>
      </c>
      <c r="I13389" s="7" t="n">
        <v>1</v>
      </c>
    </row>
    <row r="13390" spans="1:13">
      <c r="A13390" t="s">
        <v>4</v>
      </c>
      <c r="B13390" s="4" t="s">
        <v>5</v>
      </c>
      <c r="C13390" s="4" t="s">
        <v>7</v>
      </c>
      <c r="D13390" s="4" t="s">
        <v>7</v>
      </c>
      <c r="E13390" s="4" t="s">
        <v>10</v>
      </c>
      <c r="F13390" s="4" t="s">
        <v>9</v>
      </c>
    </row>
    <row r="13391" spans="1:13">
      <c r="A13391" t="n">
        <v>118089</v>
      </c>
      <c r="B13391" s="55" t="n">
        <v>45</v>
      </c>
      <c r="C13391" s="7" t="n">
        <v>5</v>
      </c>
      <c r="D13391" s="7" t="n">
        <v>3</v>
      </c>
      <c r="E13391" s="7" t="n">
        <v>1.70000004768372</v>
      </c>
      <c r="F13391" s="7" t="n">
        <v>0</v>
      </c>
    </row>
    <row r="13392" spans="1:13">
      <c r="A13392" t="s">
        <v>4</v>
      </c>
      <c r="B13392" s="4" t="s">
        <v>5</v>
      </c>
      <c r="C13392" s="4" t="s">
        <v>7</v>
      </c>
      <c r="D13392" s="4" t="s">
        <v>7</v>
      </c>
      <c r="E13392" s="4" t="s">
        <v>10</v>
      </c>
      <c r="F13392" s="4" t="s">
        <v>9</v>
      </c>
    </row>
    <row r="13393" spans="1:9">
      <c r="A13393" t="n">
        <v>118098</v>
      </c>
      <c r="B13393" s="55" t="n">
        <v>45</v>
      </c>
      <c r="C13393" s="7" t="n">
        <v>11</v>
      </c>
      <c r="D13393" s="7" t="n">
        <v>3</v>
      </c>
      <c r="E13393" s="7" t="n">
        <v>40</v>
      </c>
      <c r="F13393" s="7" t="n">
        <v>0</v>
      </c>
    </row>
    <row r="13394" spans="1:9">
      <c r="A13394" t="s">
        <v>4</v>
      </c>
      <c r="B13394" s="4" t="s">
        <v>5</v>
      </c>
      <c r="C13394" s="4" t="s">
        <v>7</v>
      </c>
      <c r="D13394" s="4" t="s">
        <v>9</v>
      </c>
    </row>
    <row r="13395" spans="1:9">
      <c r="A13395" t="n">
        <v>118107</v>
      </c>
      <c r="B13395" s="25" t="n">
        <v>58</v>
      </c>
      <c r="C13395" s="7" t="n">
        <v>255</v>
      </c>
      <c r="D13395" s="7" t="n">
        <v>0</v>
      </c>
    </row>
    <row r="13396" spans="1:9">
      <c r="A13396" t="s">
        <v>4</v>
      </c>
      <c r="B13396" s="4" t="s">
        <v>5</v>
      </c>
      <c r="C13396" s="4" t="s">
        <v>7</v>
      </c>
      <c r="D13396" s="4" t="s">
        <v>10</v>
      </c>
      <c r="E13396" s="4" t="s">
        <v>10</v>
      </c>
      <c r="F13396" s="4" t="s">
        <v>10</v>
      </c>
    </row>
    <row r="13397" spans="1:9">
      <c r="A13397" t="n">
        <v>118111</v>
      </c>
      <c r="B13397" s="55" t="n">
        <v>45</v>
      </c>
      <c r="C13397" s="7" t="n">
        <v>9</v>
      </c>
      <c r="D13397" s="7" t="n">
        <v>0.0199999995529652</v>
      </c>
      <c r="E13397" s="7" t="n">
        <v>0.0199999995529652</v>
      </c>
      <c r="F13397" s="7" t="n">
        <v>0.5</v>
      </c>
    </row>
    <row r="13398" spans="1:9">
      <c r="A13398" t="s">
        <v>4</v>
      </c>
      <c r="B13398" s="4" t="s">
        <v>5</v>
      </c>
      <c r="C13398" s="4" t="s">
        <v>7</v>
      </c>
      <c r="D13398" s="4" t="s">
        <v>9</v>
      </c>
      <c r="E13398" s="4" t="s">
        <v>12</v>
      </c>
    </row>
    <row r="13399" spans="1:9">
      <c r="A13399" t="n">
        <v>118125</v>
      </c>
      <c r="B13399" s="30" t="n">
        <v>51</v>
      </c>
      <c r="C13399" s="7" t="n">
        <v>4</v>
      </c>
      <c r="D13399" s="7" t="n">
        <v>18</v>
      </c>
      <c r="E13399" s="7" t="s">
        <v>877</v>
      </c>
    </row>
    <row r="13400" spans="1:9">
      <c r="A13400" t="s">
        <v>4</v>
      </c>
      <c r="B13400" s="4" t="s">
        <v>5</v>
      </c>
      <c r="C13400" s="4" t="s">
        <v>9</v>
      </c>
    </row>
    <row r="13401" spans="1:9">
      <c r="A13401" t="n">
        <v>118138</v>
      </c>
      <c r="B13401" s="26" t="n">
        <v>16</v>
      </c>
      <c r="C13401" s="7" t="n">
        <v>0</v>
      </c>
    </row>
    <row r="13402" spans="1:9">
      <c r="A13402" t="s">
        <v>4</v>
      </c>
      <c r="B13402" s="4" t="s">
        <v>5</v>
      </c>
      <c r="C13402" s="4" t="s">
        <v>9</v>
      </c>
      <c r="D13402" s="4" t="s">
        <v>7</v>
      </c>
      <c r="E13402" s="4" t="s">
        <v>11</v>
      </c>
      <c r="F13402" s="4" t="s">
        <v>52</v>
      </c>
      <c r="G13402" s="4" t="s">
        <v>7</v>
      </c>
      <c r="H13402" s="4" t="s">
        <v>7</v>
      </c>
    </row>
    <row r="13403" spans="1:9">
      <c r="A13403" t="n">
        <v>118141</v>
      </c>
      <c r="B13403" s="31" t="n">
        <v>26</v>
      </c>
      <c r="C13403" s="7" t="n">
        <v>18</v>
      </c>
      <c r="D13403" s="7" t="n">
        <v>17</v>
      </c>
      <c r="E13403" s="7" t="n">
        <v>17388</v>
      </c>
      <c r="F13403" s="7" t="s">
        <v>1237</v>
      </c>
      <c r="G13403" s="7" t="n">
        <v>2</v>
      </c>
      <c r="H13403" s="7" t="n">
        <v>0</v>
      </c>
    </row>
    <row r="13404" spans="1:9">
      <c r="A13404" t="s">
        <v>4</v>
      </c>
      <c r="B13404" s="4" t="s">
        <v>5</v>
      </c>
    </row>
    <row r="13405" spans="1:9">
      <c r="A13405" t="n">
        <v>118224</v>
      </c>
      <c r="B13405" s="32" t="n">
        <v>28</v>
      </c>
    </row>
    <row r="13406" spans="1:9">
      <c r="A13406" t="s">
        <v>4</v>
      </c>
      <c r="B13406" s="4" t="s">
        <v>5</v>
      </c>
      <c r="C13406" s="4" t="s">
        <v>7</v>
      </c>
      <c r="D13406" s="4" t="s">
        <v>9</v>
      </c>
      <c r="E13406" s="4" t="s">
        <v>12</v>
      </c>
      <c r="F13406" s="4" t="s">
        <v>12</v>
      </c>
      <c r="G13406" s="4" t="s">
        <v>12</v>
      </c>
      <c r="H13406" s="4" t="s">
        <v>12</v>
      </c>
    </row>
    <row r="13407" spans="1:9">
      <c r="A13407" t="n">
        <v>118225</v>
      </c>
      <c r="B13407" s="30" t="n">
        <v>51</v>
      </c>
      <c r="C13407" s="7" t="n">
        <v>3</v>
      </c>
      <c r="D13407" s="7" t="n">
        <v>0</v>
      </c>
      <c r="E13407" s="7" t="s">
        <v>262</v>
      </c>
      <c r="F13407" s="7" t="s">
        <v>263</v>
      </c>
      <c r="G13407" s="7" t="s">
        <v>245</v>
      </c>
      <c r="H13407" s="7" t="s">
        <v>246</v>
      </c>
    </row>
    <row r="13408" spans="1:9">
      <c r="A13408" t="s">
        <v>4</v>
      </c>
      <c r="B13408" s="4" t="s">
        <v>5</v>
      </c>
      <c r="C13408" s="4" t="s">
        <v>9</v>
      </c>
      <c r="D13408" s="4" t="s">
        <v>7</v>
      </c>
      <c r="E13408" s="4" t="s">
        <v>10</v>
      </c>
      <c r="F13408" s="4" t="s">
        <v>9</v>
      </c>
    </row>
    <row r="13409" spans="1:8">
      <c r="A13409" t="n">
        <v>118238</v>
      </c>
      <c r="B13409" s="47" t="n">
        <v>59</v>
      </c>
      <c r="C13409" s="7" t="n">
        <v>0</v>
      </c>
      <c r="D13409" s="7" t="n">
        <v>1</v>
      </c>
      <c r="E13409" s="7" t="n">
        <v>0.150000005960464</v>
      </c>
      <c r="F13409" s="7" t="n">
        <v>0</v>
      </c>
    </row>
    <row r="13410" spans="1:8">
      <c r="A13410" t="s">
        <v>4</v>
      </c>
      <c r="B13410" s="4" t="s">
        <v>5</v>
      </c>
      <c r="C13410" s="4" t="s">
        <v>9</v>
      </c>
    </row>
    <row r="13411" spans="1:8">
      <c r="A13411" t="n">
        <v>118248</v>
      </c>
      <c r="B13411" s="26" t="n">
        <v>16</v>
      </c>
      <c r="C13411" s="7" t="n">
        <v>1000</v>
      </c>
    </row>
    <row r="13412" spans="1:8">
      <c r="A13412" t="s">
        <v>4</v>
      </c>
      <c r="B13412" s="4" t="s">
        <v>5</v>
      </c>
      <c r="C13412" s="4" t="s">
        <v>7</v>
      </c>
      <c r="D13412" s="4" t="s">
        <v>9</v>
      </c>
      <c r="E13412" s="4" t="s">
        <v>12</v>
      </c>
    </row>
    <row r="13413" spans="1:8">
      <c r="A13413" t="n">
        <v>118251</v>
      </c>
      <c r="B13413" s="30" t="n">
        <v>51</v>
      </c>
      <c r="C13413" s="7" t="n">
        <v>4</v>
      </c>
      <c r="D13413" s="7" t="n">
        <v>0</v>
      </c>
      <c r="E13413" s="7" t="s">
        <v>51</v>
      </c>
    </row>
    <row r="13414" spans="1:8">
      <c r="A13414" t="s">
        <v>4</v>
      </c>
      <c r="B13414" s="4" t="s">
        <v>5</v>
      </c>
      <c r="C13414" s="4" t="s">
        <v>9</v>
      </c>
    </row>
    <row r="13415" spans="1:8">
      <c r="A13415" t="n">
        <v>118266</v>
      </c>
      <c r="B13415" s="26" t="n">
        <v>16</v>
      </c>
      <c r="C13415" s="7" t="n">
        <v>0</v>
      </c>
    </row>
    <row r="13416" spans="1:8">
      <c r="A13416" t="s">
        <v>4</v>
      </c>
      <c r="B13416" s="4" t="s">
        <v>5</v>
      </c>
      <c r="C13416" s="4" t="s">
        <v>9</v>
      </c>
      <c r="D13416" s="4" t="s">
        <v>7</v>
      </c>
      <c r="E13416" s="4" t="s">
        <v>11</v>
      </c>
      <c r="F13416" s="4" t="s">
        <v>52</v>
      </c>
      <c r="G13416" s="4" t="s">
        <v>7</v>
      </c>
      <c r="H13416" s="4" t="s">
        <v>7</v>
      </c>
    </row>
    <row r="13417" spans="1:8">
      <c r="A13417" t="n">
        <v>118269</v>
      </c>
      <c r="B13417" s="31" t="n">
        <v>26</v>
      </c>
      <c r="C13417" s="7" t="n">
        <v>0</v>
      </c>
      <c r="D13417" s="7" t="n">
        <v>17</v>
      </c>
      <c r="E13417" s="7" t="n">
        <v>62295</v>
      </c>
      <c r="F13417" s="7" t="s">
        <v>1238</v>
      </c>
      <c r="G13417" s="7" t="n">
        <v>2</v>
      </c>
      <c r="H13417" s="7" t="n">
        <v>0</v>
      </c>
    </row>
    <row r="13418" spans="1:8">
      <c r="A13418" t="s">
        <v>4</v>
      </c>
      <c r="B13418" s="4" t="s">
        <v>5</v>
      </c>
    </row>
    <row r="13419" spans="1:8">
      <c r="A13419" t="n">
        <v>118287</v>
      </c>
      <c r="B13419" s="32" t="n">
        <v>28</v>
      </c>
    </row>
    <row r="13420" spans="1:8">
      <c r="A13420" t="s">
        <v>4</v>
      </c>
      <c r="B13420" s="4" t="s">
        <v>5</v>
      </c>
      <c r="C13420" s="4" t="s">
        <v>7</v>
      </c>
      <c r="D13420" s="4" t="s">
        <v>9</v>
      </c>
      <c r="E13420" s="4" t="s">
        <v>11</v>
      </c>
      <c r="F13420" s="4" t="s">
        <v>9</v>
      </c>
      <c r="G13420" s="4" t="s">
        <v>11</v>
      </c>
      <c r="H13420" s="4" t="s">
        <v>7</v>
      </c>
    </row>
    <row r="13421" spans="1:8">
      <c r="A13421" t="n">
        <v>118288</v>
      </c>
      <c r="B13421" s="13" t="n">
        <v>49</v>
      </c>
      <c r="C13421" s="7" t="n">
        <v>0</v>
      </c>
      <c r="D13421" s="7" t="n">
        <v>551</v>
      </c>
      <c r="E13421" s="7" t="n">
        <v>1060320051</v>
      </c>
      <c r="F13421" s="7" t="n">
        <v>0</v>
      </c>
      <c r="G13421" s="7" t="n">
        <v>0</v>
      </c>
      <c r="H13421" s="7" t="n">
        <v>0</v>
      </c>
    </row>
    <row r="13422" spans="1:8">
      <c r="A13422" t="s">
        <v>4</v>
      </c>
      <c r="B13422" s="4" t="s">
        <v>5</v>
      </c>
      <c r="C13422" s="4" t="s">
        <v>7</v>
      </c>
      <c r="D13422" s="4" t="s">
        <v>9</v>
      </c>
      <c r="E13422" s="4" t="s">
        <v>10</v>
      </c>
    </row>
    <row r="13423" spans="1:8">
      <c r="A13423" t="n">
        <v>118303</v>
      </c>
      <c r="B13423" s="25" t="n">
        <v>58</v>
      </c>
      <c r="C13423" s="7" t="n">
        <v>101</v>
      </c>
      <c r="D13423" s="7" t="n">
        <v>500</v>
      </c>
      <c r="E13423" s="7" t="n">
        <v>1</v>
      </c>
    </row>
    <row r="13424" spans="1:8">
      <c r="A13424" t="s">
        <v>4</v>
      </c>
      <c r="B13424" s="4" t="s">
        <v>5</v>
      </c>
      <c r="C13424" s="4" t="s">
        <v>7</v>
      </c>
      <c r="D13424" s="4" t="s">
        <v>9</v>
      </c>
    </row>
    <row r="13425" spans="1:8">
      <c r="A13425" t="n">
        <v>118311</v>
      </c>
      <c r="B13425" s="25" t="n">
        <v>58</v>
      </c>
      <c r="C13425" s="7" t="n">
        <v>254</v>
      </c>
      <c r="D13425" s="7" t="n">
        <v>0</v>
      </c>
    </row>
    <row r="13426" spans="1:8">
      <c r="A13426" t="s">
        <v>4</v>
      </c>
      <c r="B13426" s="4" t="s">
        <v>5</v>
      </c>
      <c r="C13426" s="4" t="s">
        <v>7</v>
      </c>
      <c r="D13426" s="4" t="s">
        <v>7</v>
      </c>
      <c r="E13426" s="4" t="s">
        <v>10</v>
      </c>
      <c r="F13426" s="4" t="s">
        <v>10</v>
      </c>
      <c r="G13426" s="4" t="s">
        <v>10</v>
      </c>
      <c r="H13426" s="4" t="s">
        <v>9</v>
      </c>
    </row>
    <row r="13427" spans="1:8">
      <c r="A13427" t="n">
        <v>118315</v>
      </c>
      <c r="B13427" s="55" t="n">
        <v>45</v>
      </c>
      <c r="C13427" s="7" t="n">
        <v>2</v>
      </c>
      <c r="D13427" s="7" t="n">
        <v>3</v>
      </c>
      <c r="E13427" s="7" t="n">
        <v>2.11999988555908</v>
      </c>
      <c r="F13427" s="7" t="n">
        <v>5.28000020980835</v>
      </c>
      <c r="G13427" s="7" t="n">
        <v>-57.8300018310547</v>
      </c>
      <c r="H13427" s="7" t="n">
        <v>0</v>
      </c>
    </row>
    <row r="13428" spans="1:8">
      <c r="A13428" t="s">
        <v>4</v>
      </c>
      <c r="B13428" s="4" t="s">
        <v>5</v>
      </c>
      <c r="C13428" s="4" t="s">
        <v>7</v>
      </c>
      <c r="D13428" s="4" t="s">
        <v>7</v>
      </c>
      <c r="E13428" s="4" t="s">
        <v>10</v>
      </c>
      <c r="F13428" s="4" t="s">
        <v>10</v>
      </c>
      <c r="G13428" s="4" t="s">
        <v>10</v>
      </c>
      <c r="H13428" s="4" t="s">
        <v>9</v>
      </c>
      <c r="I13428" s="4" t="s">
        <v>7</v>
      </c>
    </row>
    <row r="13429" spans="1:8">
      <c r="A13429" t="n">
        <v>118332</v>
      </c>
      <c r="B13429" s="55" t="n">
        <v>45</v>
      </c>
      <c r="C13429" s="7" t="n">
        <v>4</v>
      </c>
      <c r="D13429" s="7" t="n">
        <v>3</v>
      </c>
      <c r="E13429" s="7" t="n">
        <v>21.1299991607666</v>
      </c>
      <c r="F13429" s="7" t="n">
        <v>18.6800003051758</v>
      </c>
      <c r="G13429" s="7" t="n">
        <v>0</v>
      </c>
      <c r="H13429" s="7" t="n">
        <v>0</v>
      </c>
      <c r="I13429" s="7" t="n">
        <v>1</v>
      </c>
    </row>
    <row r="13430" spans="1:8">
      <c r="A13430" t="s">
        <v>4</v>
      </c>
      <c r="B13430" s="4" t="s">
        <v>5</v>
      </c>
      <c r="C13430" s="4" t="s">
        <v>7</v>
      </c>
      <c r="D13430" s="4" t="s">
        <v>7</v>
      </c>
      <c r="E13430" s="4" t="s">
        <v>10</v>
      </c>
      <c r="F13430" s="4" t="s">
        <v>9</v>
      </c>
    </row>
    <row r="13431" spans="1:8">
      <c r="A13431" t="n">
        <v>118350</v>
      </c>
      <c r="B13431" s="55" t="n">
        <v>45</v>
      </c>
      <c r="C13431" s="7" t="n">
        <v>5</v>
      </c>
      <c r="D13431" s="7" t="n">
        <v>3</v>
      </c>
      <c r="E13431" s="7" t="n">
        <v>1.79999995231628</v>
      </c>
      <c r="F13431" s="7" t="n">
        <v>0</v>
      </c>
    </row>
    <row r="13432" spans="1:8">
      <c r="A13432" t="s">
        <v>4</v>
      </c>
      <c r="B13432" s="4" t="s">
        <v>5</v>
      </c>
      <c r="C13432" s="4" t="s">
        <v>7</v>
      </c>
      <c r="D13432" s="4" t="s">
        <v>7</v>
      </c>
      <c r="E13432" s="4" t="s">
        <v>10</v>
      </c>
      <c r="F13432" s="4" t="s">
        <v>9</v>
      </c>
    </row>
    <row r="13433" spans="1:8">
      <c r="A13433" t="n">
        <v>118359</v>
      </c>
      <c r="B13433" s="55" t="n">
        <v>45</v>
      </c>
      <c r="C13433" s="7" t="n">
        <v>11</v>
      </c>
      <c r="D13433" s="7" t="n">
        <v>3</v>
      </c>
      <c r="E13433" s="7" t="n">
        <v>40</v>
      </c>
      <c r="F13433" s="7" t="n">
        <v>0</v>
      </c>
    </row>
    <row r="13434" spans="1:8">
      <c r="A13434" t="s">
        <v>4</v>
      </c>
      <c r="B13434" s="4" t="s">
        <v>5</v>
      </c>
      <c r="C13434" s="4" t="s">
        <v>7</v>
      </c>
      <c r="D13434" s="4" t="s">
        <v>7</v>
      </c>
      <c r="E13434" s="4" t="s">
        <v>10</v>
      </c>
      <c r="F13434" s="4" t="s">
        <v>10</v>
      </c>
      <c r="G13434" s="4" t="s">
        <v>10</v>
      </c>
      <c r="H13434" s="4" t="s">
        <v>9</v>
      </c>
    </row>
    <row r="13435" spans="1:8">
      <c r="A13435" t="n">
        <v>118368</v>
      </c>
      <c r="B13435" s="55" t="n">
        <v>45</v>
      </c>
      <c r="C13435" s="7" t="n">
        <v>2</v>
      </c>
      <c r="D13435" s="7" t="n">
        <v>3</v>
      </c>
      <c r="E13435" s="7" t="n">
        <v>2.10999989509583</v>
      </c>
      <c r="F13435" s="7" t="n">
        <v>5.28000020980835</v>
      </c>
      <c r="G13435" s="7" t="n">
        <v>-57.7700004577637</v>
      </c>
      <c r="H13435" s="7" t="n">
        <v>3000</v>
      </c>
    </row>
    <row r="13436" spans="1:8">
      <c r="A13436" t="s">
        <v>4</v>
      </c>
      <c r="B13436" s="4" t="s">
        <v>5</v>
      </c>
      <c r="C13436" s="4" t="s">
        <v>7</v>
      </c>
      <c r="D13436" s="4" t="s">
        <v>7</v>
      </c>
      <c r="E13436" s="4" t="s">
        <v>10</v>
      </c>
      <c r="F13436" s="4" t="s">
        <v>10</v>
      </c>
      <c r="G13436" s="4" t="s">
        <v>10</v>
      </c>
      <c r="H13436" s="4" t="s">
        <v>9</v>
      </c>
      <c r="I13436" s="4" t="s">
        <v>7</v>
      </c>
    </row>
    <row r="13437" spans="1:8">
      <c r="A13437" t="n">
        <v>118385</v>
      </c>
      <c r="B13437" s="55" t="n">
        <v>45</v>
      </c>
      <c r="C13437" s="7" t="n">
        <v>4</v>
      </c>
      <c r="D13437" s="7" t="n">
        <v>3</v>
      </c>
      <c r="E13437" s="7" t="n">
        <v>19.7399997711182</v>
      </c>
      <c r="F13437" s="7" t="n">
        <v>335.049987792969</v>
      </c>
      <c r="G13437" s="7" t="n">
        <v>0</v>
      </c>
      <c r="H13437" s="7" t="n">
        <v>3000</v>
      </c>
      <c r="I13437" s="7" t="n">
        <v>1</v>
      </c>
    </row>
    <row r="13438" spans="1:8">
      <c r="A13438" t="s">
        <v>4</v>
      </c>
      <c r="B13438" s="4" t="s">
        <v>5</v>
      </c>
      <c r="C13438" s="4" t="s">
        <v>7</v>
      </c>
      <c r="D13438" s="4" t="s">
        <v>7</v>
      </c>
      <c r="E13438" s="4" t="s">
        <v>10</v>
      </c>
      <c r="F13438" s="4" t="s">
        <v>9</v>
      </c>
    </row>
    <row r="13439" spans="1:8">
      <c r="A13439" t="n">
        <v>118403</v>
      </c>
      <c r="B13439" s="55" t="n">
        <v>45</v>
      </c>
      <c r="C13439" s="7" t="n">
        <v>5</v>
      </c>
      <c r="D13439" s="7" t="n">
        <v>3</v>
      </c>
      <c r="E13439" s="7" t="n">
        <v>1.20000004768372</v>
      </c>
      <c r="F13439" s="7" t="n">
        <v>3000</v>
      </c>
    </row>
    <row r="13440" spans="1:8">
      <c r="A13440" t="s">
        <v>4</v>
      </c>
      <c r="B13440" s="4" t="s">
        <v>5</v>
      </c>
      <c r="C13440" s="4" t="s">
        <v>7</v>
      </c>
      <c r="D13440" s="4" t="s">
        <v>9</v>
      </c>
      <c r="E13440" s="4" t="s">
        <v>12</v>
      </c>
      <c r="F13440" s="4" t="s">
        <v>12</v>
      </c>
      <c r="G13440" s="4" t="s">
        <v>12</v>
      </c>
      <c r="H13440" s="4" t="s">
        <v>12</v>
      </c>
    </row>
    <row r="13441" spans="1:9">
      <c r="A13441" t="n">
        <v>118412</v>
      </c>
      <c r="B13441" s="30" t="n">
        <v>51</v>
      </c>
      <c r="C13441" s="7" t="n">
        <v>3</v>
      </c>
      <c r="D13441" s="7" t="n">
        <v>18</v>
      </c>
      <c r="E13441" s="7" t="s">
        <v>1201</v>
      </c>
      <c r="F13441" s="7" t="s">
        <v>244</v>
      </c>
      <c r="G13441" s="7" t="s">
        <v>245</v>
      </c>
      <c r="H13441" s="7" t="s">
        <v>246</v>
      </c>
    </row>
    <row r="13442" spans="1:9">
      <c r="A13442" t="s">
        <v>4</v>
      </c>
      <c r="B13442" s="4" t="s">
        <v>5</v>
      </c>
      <c r="C13442" s="4" t="s">
        <v>9</v>
      </c>
      <c r="D13442" s="4" t="s">
        <v>10</v>
      </c>
      <c r="E13442" s="4" t="s">
        <v>10</v>
      </c>
      <c r="F13442" s="4" t="s">
        <v>10</v>
      </c>
      <c r="G13442" s="4" t="s">
        <v>10</v>
      </c>
    </row>
    <row r="13443" spans="1:9">
      <c r="A13443" t="n">
        <v>118425</v>
      </c>
      <c r="B13443" s="42" t="n">
        <v>46</v>
      </c>
      <c r="C13443" s="7" t="n">
        <v>18</v>
      </c>
      <c r="D13443" s="7" t="n">
        <v>2.42000007629395</v>
      </c>
      <c r="E13443" s="7" t="n">
        <v>4</v>
      </c>
      <c r="F13443" s="7" t="n">
        <v>-57.7599983215332</v>
      </c>
      <c r="G13443" s="7" t="n">
        <v>264.799987792969</v>
      </c>
    </row>
    <row r="13444" spans="1:9">
      <c r="A13444" t="s">
        <v>4</v>
      </c>
      <c r="B13444" s="4" t="s">
        <v>5</v>
      </c>
      <c r="C13444" s="4" t="s">
        <v>9</v>
      </c>
      <c r="D13444" s="4" t="s">
        <v>7</v>
      </c>
      <c r="E13444" s="4" t="s">
        <v>7</v>
      </c>
      <c r="F13444" s="4" t="s">
        <v>12</v>
      </c>
    </row>
    <row r="13445" spans="1:9">
      <c r="A13445" t="n">
        <v>118444</v>
      </c>
      <c r="B13445" s="48" t="n">
        <v>47</v>
      </c>
      <c r="C13445" s="7" t="n">
        <v>0</v>
      </c>
      <c r="D13445" s="7" t="n">
        <v>0</v>
      </c>
      <c r="E13445" s="7" t="n">
        <v>0</v>
      </c>
      <c r="F13445" s="7" t="s">
        <v>1151</v>
      </c>
    </row>
    <row r="13446" spans="1:9">
      <c r="A13446" t="s">
        <v>4</v>
      </c>
      <c r="B13446" s="4" t="s">
        <v>5</v>
      </c>
      <c r="C13446" s="4" t="s">
        <v>9</v>
      </c>
    </row>
    <row r="13447" spans="1:9">
      <c r="A13447" t="n">
        <v>118459</v>
      </c>
      <c r="B13447" s="26" t="n">
        <v>16</v>
      </c>
      <c r="C13447" s="7" t="n">
        <v>1000</v>
      </c>
    </row>
    <row r="13448" spans="1:9">
      <c r="A13448" t="s">
        <v>4</v>
      </c>
      <c r="B13448" s="4" t="s">
        <v>5</v>
      </c>
      <c r="C13448" s="4" t="s">
        <v>9</v>
      </c>
      <c r="D13448" s="4" t="s">
        <v>7</v>
      </c>
      <c r="E13448" s="4" t="s">
        <v>7</v>
      </c>
      <c r="F13448" s="4" t="s">
        <v>12</v>
      </c>
    </row>
    <row r="13449" spans="1:9">
      <c r="A13449" t="n">
        <v>118462</v>
      </c>
      <c r="B13449" s="48" t="n">
        <v>47</v>
      </c>
      <c r="C13449" s="7" t="n">
        <v>18</v>
      </c>
      <c r="D13449" s="7" t="n">
        <v>0</v>
      </c>
      <c r="E13449" s="7" t="n">
        <v>0</v>
      </c>
      <c r="F13449" s="7" t="s">
        <v>1151</v>
      </c>
    </row>
    <row r="13450" spans="1:9">
      <c r="A13450" t="s">
        <v>4</v>
      </c>
      <c r="B13450" s="4" t="s">
        <v>5</v>
      </c>
      <c r="C13450" s="4" t="s">
        <v>7</v>
      </c>
      <c r="D13450" s="4" t="s">
        <v>9</v>
      </c>
    </row>
    <row r="13451" spans="1:9">
      <c r="A13451" t="n">
        <v>118477</v>
      </c>
      <c r="B13451" s="25" t="n">
        <v>58</v>
      </c>
      <c r="C13451" s="7" t="n">
        <v>255</v>
      </c>
      <c r="D13451" s="7" t="n">
        <v>0</v>
      </c>
    </row>
    <row r="13452" spans="1:9">
      <c r="A13452" t="s">
        <v>4</v>
      </c>
      <c r="B13452" s="4" t="s">
        <v>5</v>
      </c>
      <c r="C13452" s="4" t="s">
        <v>9</v>
      </c>
    </row>
    <row r="13453" spans="1:9">
      <c r="A13453" t="n">
        <v>118481</v>
      </c>
      <c r="B13453" s="26" t="n">
        <v>16</v>
      </c>
      <c r="C13453" s="7" t="n">
        <v>200</v>
      </c>
    </row>
    <row r="13454" spans="1:9">
      <c r="A13454" t="s">
        <v>4</v>
      </c>
      <c r="B13454" s="4" t="s">
        <v>5</v>
      </c>
      <c r="C13454" s="4" t="s">
        <v>7</v>
      </c>
      <c r="D13454" s="4" t="s">
        <v>9</v>
      </c>
      <c r="E13454" s="4" t="s">
        <v>10</v>
      </c>
      <c r="F13454" s="4" t="s">
        <v>9</v>
      </c>
      <c r="G13454" s="4" t="s">
        <v>11</v>
      </c>
      <c r="H13454" s="4" t="s">
        <v>11</v>
      </c>
      <c r="I13454" s="4" t="s">
        <v>9</v>
      </c>
      <c r="J13454" s="4" t="s">
        <v>9</v>
      </c>
      <c r="K13454" s="4" t="s">
        <v>11</v>
      </c>
      <c r="L13454" s="4" t="s">
        <v>11</v>
      </c>
      <c r="M13454" s="4" t="s">
        <v>11</v>
      </c>
      <c r="N13454" s="4" t="s">
        <v>11</v>
      </c>
      <c r="O13454" s="4" t="s">
        <v>12</v>
      </c>
    </row>
    <row r="13455" spans="1:9">
      <c r="A13455" t="n">
        <v>118484</v>
      </c>
      <c r="B13455" s="9" t="n">
        <v>50</v>
      </c>
      <c r="C13455" s="7" t="n">
        <v>0</v>
      </c>
      <c r="D13455" s="7" t="n">
        <v>2004</v>
      </c>
      <c r="E13455" s="7" t="n">
        <v>0.300000011920929</v>
      </c>
      <c r="F13455" s="7" t="n">
        <v>0</v>
      </c>
      <c r="G13455" s="7" t="n">
        <v>0</v>
      </c>
      <c r="H13455" s="7" t="n">
        <v>0</v>
      </c>
      <c r="I13455" s="7" t="n">
        <v>0</v>
      </c>
      <c r="J13455" s="7" t="n">
        <v>65533</v>
      </c>
      <c r="K13455" s="7" t="n">
        <v>0</v>
      </c>
      <c r="L13455" s="7" t="n">
        <v>0</v>
      </c>
      <c r="M13455" s="7" t="n">
        <v>0</v>
      </c>
      <c r="N13455" s="7" t="n">
        <v>0</v>
      </c>
      <c r="O13455" s="7" t="s">
        <v>13</v>
      </c>
    </row>
    <row r="13456" spans="1:9">
      <c r="A13456" t="s">
        <v>4</v>
      </c>
      <c r="B13456" s="4" t="s">
        <v>5</v>
      </c>
      <c r="C13456" s="4" t="s">
        <v>9</v>
      </c>
      <c r="D13456" s="4" t="s">
        <v>11</v>
      </c>
      <c r="E13456" s="4" t="s">
        <v>7</v>
      </c>
    </row>
    <row r="13457" spans="1:15">
      <c r="A13457" t="n">
        <v>118523</v>
      </c>
      <c r="B13457" s="76" t="n">
        <v>35</v>
      </c>
      <c r="C13457" s="7" t="n">
        <v>18</v>
      </c>
      <c r="D13457" s="7" t="n">
        <v>0</v>
      </c>
      <c r="E13457" s="7" t="n">
        <v>0</v>
      </c>
    </row>
    <row r="13458" spans="1:15">
      <c r="A13458" t="s">
        <v>4</v>
      </c>
      <c r="B13458" s="4" t="s">
        <v>5</v>
      </c>
      <c r="C13458" s="4" t="s">
        <v>7</v>
      </c>
      <c r="D13458" s="4" t="s">
        <v>9</v>
      </c>
      <c r="E13458" s="4" t="s">
        <v>12</v>
      </c>
      <c r="F13458" s="4" t="s">
        <v>12</v>
      </c>
      <c r="G13458" s="4" t="s">
        <v>12</v>
      </c>
      <c r="H13458" s="4" t="s">
        <v>12</v>
      </c>
    </row>
    <row r="13459" spans="1:15">
      <c r="A13459" t="n">
        <v>118531</v>
      </c>
      <c r="B13459" s="30" t="n">
        <v>51</v>
      </c>
      <c r="C13459" s="7" t="n">
        <v>3</v>
      </c>
      <c r="D13459" s="7" t="n">
        <v>0</v>
      </c>
      <c r="E13459" s="7" t="s">
        <v>944</v>
      </c>
      <c r="F13459" s="7" t="s">
        <v>760</v>
      </c>
      <c r="G13459" s="7" t="s">
        <v>245</v>
      </c>
      <c r="H13459" s="7" t="s">
        <v>246</v>
      </c>
    </row>
    <row r="13460" spans="1:15">
      <c r="A13460" t="s">
        <v>4</v>
      </c>
      <c r="B13460" s="4" t="s">
        <v>5</v>
      </c>
      <c r="C13460" s="4" t="s">
        <v>9</v>
      </c>
      <c r="D13460" s="4" t="s">
        <v>10</v>
      </c>
      <c r="E13460" s="4" t="s">
        <v>10</v>
      </c>
      <c r="F13460" s="4" t="s">
        <v>10</v>
      </c>
      <c r="G13460" s="4" t="s">
        <v>9</v>
      </c>
      <c r="H13460" s="4" t="s">
        <v>9</v>
      </c>
    </row>
    <row r="13461" spans="1:15">
      <c r="A13461" t="n">
        <v>118552</v>
      </c>
      <c r="B13461" s="65" t="n">
        <v>60</v>
      </c>
      <c r="C13461" s="7" t="n">
        <v>0</v>
      </c>
      <c r="D13461" s="7" t="n">
        <v>30</v>
      </c>
      <c r="E13461" s="7" t="n">
        <v>-10</v>
      </c>
      <c r="F13461" s="7" t="n">
        <v>0</v>
      </c>
      <c r="G13461" s="7" t="n">
        <v>500</v>
      </c>
      <c r="H13461" s="7" t="n">
        <v>0</v>
      </c>
    </row>
    <row r="13462" spans="1:15">
      <c r="A13462" t="s">
        <v>4</v>
      </c>
      <c r="B13462" s="4" t="s">
        <v>5</v>
      </c>
      <c r="C13462" s="4" t="s">
        <v>9</v>
      </c>
    </row>
    <row r="13463" spans="1:15">
      <c r="A13463" t="n">
        <v>118571</v>
      </c>
      <c r="B13463" s="26" t="n">
        <v>16</v>
      </c>
      <c r="C13463" s="7" t="n">
        <v>1000</v>
      </c>
    </row>
    <row r="13464" spans="1:15">
      <c r="A13464" t="s">
        <v>4</v>
      </c>
      <c r="B13464" s="4" t="s">
        <v>5</v>
      </c>
      <c r="C13464" s="4" t="s">
        <v>7</v>
      </c>
      <c r="D13464" s="4" t="s">
        <v>7</v>
      </c>
      <c r="E13464" s="4" t="s">
        <v>10</v>
      </c>
      <c r="F13464" s="4" t="s">
        <v>9</v>
      </c>
    </row>
    <row r="13465" spans="1:15">
      <c r="A13465" t="n">
        <v>118574</v>
      </c>
      <c r="B13465" s="55" t="n">
        <v>45</v>
      </c>
      <c r="C13465" s="7" t="n">
        <v>5</v>
      </c>
      <c r="D13465" s="7" t="n">
        <v>3</v>
      </c>
      <c r="E13465" s="7" t="n">
        <v>1.10000002384186</v>
      </c>
      <c r="F13465" s="7" t="n">
        <v>30000</v>
      </c>
    </row>
    <row r="13466" spans="1:15">
      <c r="A13466" t="s">
        <v>4</v>
      </c>
      <c r="B13466" s="4" t="s">
        <v>5</v>
      </c>
      <c r="C13466" s="4" t="s">
        <v>7</v>
      </c>
      <c r="D13466" s="4" t="s">
        <v>9</v>
      </c>
      <c r="E13466" s="4" t="s">
        <v>12</v>
      </c>
    </row>
    <row r="13467" spans="1:15">
      <c r="A13467" t="n">
        <v>118583</v>
      </c>
      <c r="B13467" s="30" t="n">
        <v>51</v>
      </c>
      <c r="C13467" s="7" t="n">
        <v>4</v>
      </c>
      <c r="D13467" s="7" t="n">
        <v>0</v>
      </c>
      <c r="E13467" s="7" t="s">
        <v>742</v>
      </c>
    </row>
    <row r="13468" spans="1:15">
      <c r="A13468" t="s">
        <v>4</v>
      </c>
      <c r="B13468" s="4" t="s">
        <v>5</v>
      </c>
      <c r="C13468" s="4" t="s">
        <v>9</v>
      </c>
    </row>
    <row r="13469" spans="1:15">
      <c r="A13469" t="n">
        <v>118596</v>
      </c>
      <c r="B13469" s="26" t="n">
        <v>16</v>
      </c>
      <c r="C13469" s="7" t="n">
        <v>0</v>
      </c>
    </row>
    <row r="13470" spans="1:15">
      <c r="A13470" t="s">
        <v>4</v>
      </c>
      <c r="B13470" s="4" t="s">
        <v>5</v>
      </c>
      <c r="C13470" s="4" t="s">
        <v>9</v>
      </c>
      <c r="D13470" s="4" t="s">
        <v>7</v>
      </c>
      <c r="E13470" s="4" t="s">
        <v>11</v>
      </c>
      <c r="F13470" s="4" t="s">
        <v>52</v>
      </c>
      <c r="G13470" s="4" t="s">
        <v>7</v>
      </c>
      <c r="H13470" s="4" t="s">
        <v>7</v>
      </c>
    </row>
    <row r="13471" spans="1:15">
      <c r="A13471" t="n">
        <v>118599</v>
      </c>
      <c r="B13471" s="31" t="n">
        <v>26</v>
      </c>
      <c r="C13471" s="7" t="n">
        <v>0</v>
      </c>
      <c r="D13471" s="7" t="n">
        <v>17</v>
      </c>
      <c r="E13471" s="7" t="n">
        <v>62296</v>
      </c>
      <c r="F13471" s="7" t="s">
        <v>1239</v>
      </c>
      <c r="G13471" s="7" t="n">
        <v>2</v>
      </c>
      <c r="H13471" s="7" t="n">
        <v>0</v>
      </c>
    </row>
    <row r="13472" spans="1:15">
      <c r="A13472" t="s">
        <v>4</v>
      </c>
      <c r="B13472" s="4" t="s">
        <v>5</v>
      </c>
    </row>
    <row r="13473" spans="1:8">
      <c r="A13473" t="n">
        <v>118631</v>
      </c>
      <c r="B13473" s="32" t="n">
        <v>28</v>
      </c>
    </row>
    <row r="13474" spans="1:8">
      <c r="A13474" t="s">
        <v>4</v>
      </c>
      <c r="B13474" s="4" t="s">
        <v>5</v>
      </c>
      <c r="C13474" s="4" t="s">
        <v>7</v>
      </c>
      <c r="D13474" s="4" t="s">
        <v>9</v>
      </c>
      <c r="E13474" s="4" t="s">
        <v>12</v>
      </c>
    </row>
    <row r="13475" spans="1:8">
      <c r="A13475" t="n">
        <v>118632</v>
      </c>
      <c r="B13475" s="30" t="n">
        <v>51</v>
      </c>
      <c r="C13475" s="7" t="n">
        <v>4</v>
      </c>
      <c r="D13475" s="7" t="n">
        <v>18</v>
      </c>
      <c r="E13475" s="7" t="s">
        <v>1168</v>
      </c>
    </row>
    <row r="13476" spans="1:8">
      <c r="A13476" t="s">
        <v>4</v>
      </c>
      <c r="B13476" s="4" t="s">
        <v>5</v>
      </c>
      <c r="C13476" s="4" t="s">
        <v>9</v>
      </c>
    </row>
    <row r="13477" spans="1:8">
      <c r="A13477" t="n">
        <v>118646</v>
      </c>
      <c r="B13477" s="26" t="n">
        <v>16</v>
      </c>
      <c r="C13477" s="7" t="n">
        <v>0</v>
      </c>
    </row>
    <row r="13478" spans="1:8">
      <c r="A13478" t="s">
        <v>4</v>
      </c>
      <c r="B13478" s="4" t="s">
        <v>5</v>
      </c>
      <c r="C13478" s="4" t="s">
        <v>9</v>
      </c>
      <c r="D13478" s="4" t="s">
        <v>7</v>
      </c>
      <c r="E13478" s="4" t="s">
        <v>11</v>
      </c>
      <c r="F13478" s="4" t="s">
        <v>52</v>
      </c>
      <c r="G13478" s="4" t="s">
        <v>7</v>
      </c>
      <c r="H13478" s="4" t="s">
        <v>7</v>
      </c>
      <c r="I13478" s="4" t="s">
        <v>7</v>
      </c>
      <c r="J13478" s="4" t="s">
        <v>11</v>
      </c>
      <c r="K13478" s="4" t="s">
        <v>52</v>
      </c>
      <c r="L13478" s="4" t="s">
        <v>7</v>
      </c>
      <c r="M13478" s="4" t="s">
        <v>7</v>
      </c>
    </row>
    <row r="13479" spans="1:8">
      <c r="A13479" t="n">
        <v>118649</v>
      </c>
      <c r="B13479" s="31" t="n">
        <v>26</v>
      </c>
      <c r="C13479" s="7" t="n">
        <v>18</v>
      </c>
      <c r="D13479" s="7" t="n">
        <v>17</v>
      </c>
      <c r="E13479" s="7" t="n">
        <v>17389</v>
      </c>
      <c r="F13479" s="7" t="s">
        <v>1240</v>
      </c>
      <c r="G13479" s="7" t="n">
        <v>2</v>
      </c>
      <c r="H13479" s="7" t="n">
        <v>3</v>
      </c>
      <c r="I13479" s="7" t="n">
        <v>17</v>
      </c>
      <c r="J13479" s="7" t="n">
        <v>17390</v>
      </c>
      <c r="K13479" s="7" t="s">
        <v>1241</v>
      </c>
      <c r="L13479" s="7" t="n">
        <v>2</v>
      </c>
      <c r="M13479" s="7" t="n">
        <v>0</v>
      </c>
    </row>
    <row r="13480" spans="1:8">
      <c r="A13480" t="s">
        <v>4</v>
      </c>
      <c r="B13480" s="4" t="s">
        <v>5</v>
      </c>
    </row>
    <row r="13481" spans="1:8">
      <c r="A13481" t="n">
        <v>118779</v>
      </c>
      <c r="B13481" s="32" t="n">
        <v>28</v>
      </c>
    </row>
    <row r="13482" spans="1:8">
      <c r="A13482" t="s">
        <v>4</v>
      </c>
      <c r="B13482" s="4" t="s">
        <v>5</v>
      </c>
      <c r="C13482" s="4" t="s">
        <v>7</v>
      </c>
      <c r="D13482" s="4" t="s">
        <v>9</v>
      </c>
      <c r="E13482" s="4" t="s">
        <v>11</v>
      </c>
      <c r="F13482" s="4" t="s">
        <v>9</v>
      </c>
    </row>
    <row r="13483" spans="1:8">
      <c r="A13483" t="n">
        <v>118780</v>
      </c>
      <c r="B13483" s="9" t="n">
        <v>50</v>
      </c>
      <c r="C13483" s="7" t="n">
        <v>3</v>
      </c>
      <c r="D13483" s="7" t="n">
        <v>5043</v>
      </c>
      <c r="E13483" s="7" t="n">
        <v>1008981770</v>
      </c>
      <c r="F13483" s="7" t="n">
        <v>500</v>
      </c>
    </row>
    <row r="13484" spans="1:8">
      <c r="A13484" t="s">
        <v>4</v>
      </c>
      <c r="B13484" s="4" t="s">
        <v>5</v>
      </c>
      <c r="C13484" s="4" t="s">
        <v>7</v>
      </c>
      <c r="D13484" s="4" t="s">
        <v>7</v>
      </c>
      <c r="E13484" s="4" t="s">
        <v>7</v>
      </c>
      <c r="F13484" s="4" t="s">
        <v>10</v>
      </c>
      <c r="G13484" s="4" t="s">
        <v>10</v>
      </c>
      <c r="H13484" s="4" t="s">
        <v>10</v>
      </c>
      <c r="I13484" s="4" t="s">
        <v>10</v>
      </c>
      <c r="J13484" s="4" t="s">
        <v>10</v>
      </c>
    </row>
    <row r="13485" spans="1:8">
      <c r="A13485" t="n">
        <v>118790</v>
      </c>
      <c r="B13485" s="52" t="n">
        <v>76</v>
      </c>
      <c r="C13485" s="7" t="n">
        <v>5</v>
      </c>
      <c r="D13485" s="7" t="n">
        <v>3</v>
      </c>
      <c r="E13485" s="7" t="n">
        <v>0</v>
      </c>
      <c r="F13485" s="7" t="n">
        <v>1</v>
      </c>
      <c r="G13485" s="7" t="n">
        <v>1</v>
      </c>
      <c r="H13485" s="7" t="n">
        <v>1</v>
      </c>
      <c r="I13485" s="7" t="n">
        <v>1</v>
      </c>
      <c r="J13485" s="7" t="n">
        <v>1000</v>
      </c>
    </row>
    <row r="13486" spans="1:8">
      <c r="A13486" t="s">
        <v>4</v>
      </c>
      <c r="B13486" s="4" t="s">
        <v>5</v>
      </c>
      <c r="C13486" s="4" t="s">
        <v>7</v>
      </c>
      <c r="D13486" s="4" t="s">
        <v>7</v>
      </c>
    </row>
    <row r="13487" spans="1:8">
      <c r="A13487" t="n">
        <v>118814</v>
      </c>
      <c r="B13487" s="58" t="n">
        <v>77</v>
      </c>
      <c r="C13487" s="7" t="n">
        <v>5</v>
      </c>
      <c r="D13487" s="7" t="n">
        <v>3</v>
      </c>
    </row>
    <row r="13488" spans="1:8">
      <c r="A13488" t="s">
        <v>4</v>
      </c>
      <c r="B13488" s="4" t="s">
        <v>5</v>
      </c>
      <c r="C13488" s="4" t="s">
        <v>9</v>
      </c>
    </row>
    <row r="13489" spans="1:13">
      <c r="A13489" t="n">
        <v>118817</v>
      </c>
      <c r="B13489" s="26" t="n">
        <v>16</v>
      </c>
      <c r="C13489" s="7" t="n">
        <v>1000</v>
      </c>
    </row>
    <row r="13490" spans="1:13">
      <c r="A13490" t="s">
        <v>4</v>
      </c>
      <c r="B13490" s="4" t="s">
        <v>5</v>
      </c>
      <c r="C13490" s="4" t="s">
        <v>7</v>
      </c>
      <c r="D13490" s="4" t="s">
        <v>9</v>
      </c>
      <c r="E13490" s="4" t="s">
        <v>9</v>
      </c>
      <c r="F13490" s="4" t="s">
        <v>7</v>
      </c>
    </row>
    <row r="13491" spans="1:13">
      <c r="A13491" t="n">
        <v>118820</v>
      </c>
      <c r="B13491" s="35" t="n">
        <v>25</v>
      </c>
      <c r="C13491" s="7" t="n">
        <v>1</v>
      </c>
      <c r="D13491" s="7" t="n">
        <v>260</v>
      </c>
      <c r="E13491" s="7" t="n">
        <v>640</v>
      </c>
      <c r="F13491" s="7" t="n">
        <v>2</v>
      </c>
    </row>
    <row r="13492" spans="1:13">
      <c r="A13492" t="s">
        <v>4</v>
      </c>
      <c r="B13492" s="4" t="s">
        <v>5</v>
      </c>
      <c r="C13492" s="4" t="s">
        <v>7</v>
      </c>
      <c r="D13492" s="4" t="s">
        <v>9</v>
      </c>
      <c r="E13492" s="4" t="s">
        <v>12</v>
      </c>
    </row>
    <row r="13493" spans="1:13">
      <c r="A13493" t="n">
        <v>118827</v>
      </c>
      <c r="B13493" s="30" t="n">
        <v>51</v>
      </c>
      <c r="C13493" s="7" t="n">
        <v>4</v>
      </c>
      <c r="D13493" s="7" t="n">
        <v>18</v>
      </c>
      <c r="E13493" s="7" t="s">
        <v>325</v>
      </c>
    </row>
    <row r="13494" spans="1:13">
      <c r="A13494" t="s">
        <v>4</v>
      </c>
      <c r="B13494" s="4" t="s">
        <v>5</v>
      </c>
      <c r="C13494" s="4" t="s">
        <v>9</v>
      </c>
    </row>
    <row r="13495" spans="1:13">
      <c r="A13495" t="n">
        <v>118841</v>
      </c>
      <c r="B13495" s="26" t="n">
        <v>16</v>
      </c>
      <c r="C13495" s="7" t="n">
        <v>0</v>
      </c>
    </row>
    <row r="13496" spans="1:13">
      <c r="A13496" t="s">
        <v>4</v>
      </c>
      <c r="B13496" s="4" t="s">
        <v>5</v>
      </c>
      <c r="C13496" s="4" t="s">
        <v>9</v>
      </c>
      <c r="D13496" s="4" t="s">
        <v>7</v>
      </c>
      <c r="E13496" s="4" t="s">
        <v>11</v>
      </c>
      <c r="F13496" s="4" t="s">
        <v>52</v>
      </c>
      <c r="G13496" s="4" t="s">
        <v>7</v>
      </c>
      <c r="H13496" s="4" t="s">
        <v>7</v>
      </c>
      <c r="I13496" s="4" t="s">
        <v>7</v>
      </c>
      <c r="J13496" s="4" t="s">
        <v>11</v>
      </c>
      <c r="K13496" s="4" t="s">
        <v>52</v>
      </c>
      <c r="L13496" s="4" t="s">
        <v>7</v>
      </c>
      <c r="M13496" s="4" t="s">
        <v>7</v>
      </c>
      <c r="N13496" s="4" t="s">
        <v>7</v>
      </c>
      <c r="O13496" s="4" t="s">
        <v>11</v>
      </c>
      <c r="P13496" s="4" t="s">
        <v>52</v>
      </c>
      <c r="Q13496" s="4" t="s">
        <v>7</v>
      </c>
      <c r="R13496" s="4" t="s">
        <v>7</v>
      </c>
    </row>
    <row r="13497" spans="1:13">
      <c r="A13497" t="n">
        <v>118844</v>
      </c>
      <c r="B13497" s="31" t="n">
        <v>26</v>
      </c>
      <c r="C13497" s="7" t="n">
        <v>18</v>
      </c>
      <c r="D13497" s="7" t="n">
        <v>17</v>
      </c>
      <c r="E13497" s="7" t="n">
        <v>17391</v>
      </c>
      <c r="F13497" s="7" t="s">
        <v>1242</v>
      </c>
      <c r="G13497" s="7" t="n">
        <v>2</v>
      </c>
      <c r="H13497" s="7" t="n">
        <v>3</v>
      </c>
      <c r="I13497" s="7" t="n">
        <v>17</v>
      </c>
      <c r="J13497" s="7" t="n">
        <v>17392</v>
      </c>
      <c r="K13497" s="7" t="s">
        <v>1243</v>
      </c>
      <c r="L13497" s="7" t="n">
        <v>2</v>
      </c>
      <c r="M13497" s="7" t="n">
        <v>3</v>
      </c>
      <c r="N13497" s="7" t="n">
        <v>17</v>
      </c>
      <c r="O13497" s="7" t="n">
        <v>17393</v>
      </c>
      <c r="P13497" s="7" t="s">
        <v>1244</v>
      </c>
      <c r="Q13497" s="7" t="n">
        <v>2</v>
      </c>
      <c r="R13497" s="7" t="n">
        <v>0</v>
      </c>
    </row>
    <row r="13498" spans="1:13">
      <c r="A13498" t="s">
        <v>4</v>
      </c>
      <c r="B13498" s="4" t="s">
        <v>5</v>
      </c>
    </row>
    <row r="13499" spans="1:13">
      <c r="A13499" t="n">
        <v>119136</v>
      </c>
      <c r="B13499" s="32" t="n">
        <v>28</v>
      </c>
    </row>
    <row r="13500" spans="1:13">
      <c r="A13500" t="s">
        <v>4</v>
      </c>
      <c r="B13500" s="4" t="s">
        <v>5</v>
      </c>
      <c r="C13500" s="4" t="s">
        <v>7</v>
      </c>
      <c r="D13500" s="4" t="s">
        <v>7</v>
      </c>
      <c r="E13500" s="4" t="s">
        <v>7</v>
      </c>
      <c r="F13500" s="4" t="s">
        <v>10</v>
      </c>
      <c r="G13500" s="4" t="s">
        <v>10</v>
      </c>
      <c r="H13500" s="4" t="s">
        <v>10</v>
      </c>
      <c r="I13500" s="4" t="s">
        <v>10</v>
      </c>
      <c r="J13500" s="4" t="s">
        <v>10</v>
      </c>
    </row>
    <row r="13501" spans="1:13">
      <c r="A13501" t="n">
        <v>119137</v>
      </c>
      <c r="B13501" s="52" t="n">
        <v>76</v>
      </c>
      <c r="C13501" s="7" t="n">
        <v>6</v>
      </c>
      <c r="D13501" s="7" t="n">
        <v>3</v>
      </c>
      <c r="E13501" s="7" t="n">
        <v>0</v>
      </c>
      <c r="F13501" s="7" t="n">
        <v>1</v>
      </c>
      <c r="G13501" s="7" t="n">
        <v>1</v>
      </c>
      <c r="H13501" s="7" t="n">
        <v>1</v>
      </c>
      <c r="I13501" s="7" t="n">
        <v>1</v>
      </c>
      <c r="J13501" s="7" t="n">
        <v>1000</v>
      </c>
    </row>
    <row r="13502" spans="1:13">
      <c r="A13502" t="s">
        <v>4</v>
      </c>
      <c r="B13502" s="4" t="s">
        <v>5</v>
      </c>
      <c r="C13502" s="4" t="s">
        <v>7</v>
      </c>
      <c r="D13502" s="4" t="s">
        <v>7</v>
      </c>
    </row>
    <row r="13503" spans="1:13">
      <c r="A13503" t="n">
        <v>119161</v>
      </c>
      <c r="B13503" s="58" t="n">
        <v>77</v>
      </c>
      <c r="C13503" s="7" t="n">
        <v>6</v>
      </c>
      <c r="D13503" s="7" t="n">
        <v>3</v>
      </c>
    </row>
    <row r="13504" spans="1:13">
      <c r="A13504" t="s">
        <v>4</v>
      </c>
      <c r="B13504" s="4" t="s">
        <v>5</v>
      </c>
      <c r="C13504" s="4" t="s">
        <v>9</v>
      </c>
    </row>
    <row r="13505" spans="1:18">
      <c r="A13505" t="n">
        <v>119164</v>
      </c>
      <c r="B13505" s="26" t="n">
        <v>16</v>
      </c>
      <c r="C13505" s="7" t="n">
        <v>1000</v>
      </c>
    </row>
    <row r="13506" spans="1:18">
      <c r="A13506" t="s">
        <v>4</v>
      </c>
      <c r="B13506" s="4" t="s">
        <v>5</v>
      </c>
      <c r="C13506" s="4" t="s">
        <v>7</v>
      </c>
      <c r="D13506" s="4" t="s">
        <v>7</v>
      </c>
      <c r="E13506" s="4" t="s">
        <v>7</v>
      </c>
      <c r="F13506" s="4" t="s">
        <v>10</v>
      </c>
      <c r="G13506" s="4" t="s">
        <v>10</v>
      </c>
      <c r="H13506" s="4" t="s">
        <v>10</v>
      </c>
      <c r="I13506" s="4" t="s">
        <v>10</v>
      </c>
      <c r="J13506" s="4" t="s">
        <v>10</v>
      </c>
    </row>
    <row r="13507" spans="1:18">
      <c r="A13507" t="n">
        <v>119167</v>
      </c>
      <c r="B13507" s="52" t="n">
        <v>76</v>
      </c>
      <c r="C13507" s="7" t="n">
        <v>5</v>
      </c>
      <c r="D13507" s="7" t="n">
        <v>3</v>
      </c>
      <c r="E13507" s="7" t="n">
        <v>0</v>
      </c>
      <c r="F13507" s="7" t="n">
        <v>1</v>
      </c>
      <c r="G13507" s="7" t="n">
        <v>1</v>
      </c>
      <c r="H13507" s="7" t="n">
        <v>1</v>
      </c>
      <c r="I13507" s="7" t="n">
        <v>0</v>
      </c>
      <c r="J13507" s="7" t="n">
        <v>1000</v>
      </c>
    </row>
    <row r="13508" spans="1:18">
      <c r="A13508" t="s">
        <v>4</v>
      </c>
      <c r="B13508" s="4" t="s">
        <v>5</v>
      </c>
      <c r="C13508" s="4" t="s">
        <v>7</v>
      </c>
      <c r="D13508" s="4" t="s">
        <v>9</v>
      </c>
      <c r="E13508" s="4" t="s">
        <v>9</v>
      </c>
      <c r="F13508" s="4" t="s">
        <v>7</v>
      </c>
    </row>
    <row r="13509" spans="1:18">
      <c r="A13509" t="n">
        <v>119191</v>
      </c>
      <c r="B13509" s="35" t="n">
        <v>25</v>
      </c>
      <c r="C13509" s="7" t="n">
        <v>1</v>
      </c>
      <c r="D13509" s="7" t="n">
        <v>60</v>
      </c>
      <c r="E13509" s="7" t="n">
        <v>640</v>
      </c>
      <c r="F13509" s="7" t="n">
        <v>1</v>
      </c>
    </row>
    <row r="13510" spans="1:18">
      <c r="A13510" t="s">
        <v>4</v>
      </c>
      <c r="B13510" s="4" t="s">
        <v>5</v>
      </c>
      <c r="C13510" s="4" t="s">
        <v>7</v>
      </c>
      <c r="D13510" s="4" t="s">
        <v>9</v>
      </c>
      <c r="E13510" s="4" t="s">
        <v>12</v>
      </c>
    </row>
    <row r="13511" spans="1:18">
      <c r="A13511" t="n">
        <v>119198</v>
      </c>
      <c r="B13511" s="30" t="n">
        <v>51</v>
      </c>
      <c r="C13511" s="7" t="n">
        <v>4</v>
      </c>
      <c r="D13511" s="7" t="n">
        <v>18</v>
      </c>
      <c r="E13511" s="7" t="s">
        <v>952</v>
      </c>
    </row>
    <row r="13512" spans="1:18">
      <c r="A13512" t="s">
        <v>4</v>
      </c>
      <c r="B13512" s="4" t="s">
        <v>5</v>
      </c>
      <c r="C13512" s="4" t="s">
        <v>9</v>
      </c>
    </row>
    <row r="13513" spans="1:18">
      <c r="A13513" t="n">
        <v>119211</v>
      </c>
      <c r="B13513" s="26" t="n">
        <v>16</v>
      </c>
      <c r="C13513" s="7" t="n">
        <v>0</v>
      </c>
    </row>
    <row r="13514" spans="1:18">
      <c r="A13514" t="s">
        <v>4</v>
      </c>
      <c r="B13514" s="4" t="s">
        <v>5</v>
      </c>
      <c r="C13514" s="4" t="s">
        <v>9</v>
      </c>
      <c r="D13514" s="4" t="s">
        <v>7</v>
      </c>
      <c r="E13514" s="4" t="s">
        <v>11</v>
      </c>
      <c r="F13514" s="4" t="s">
        <v>52</v>
      </c>
      <c r="G13514" s="4" t="s">
        <v>7</v>
      </c>
      <c r="H13514" s="4" t="s">
        <v>7</v>
      </c>
      <c r="I13514" s="4" t="s">
        <v>7</v>
      </c>
      <c r="J13514" s="4" t="s">
        <v>11</v>
      </c>
      <c r="K13514" s="4" t="s">
        <v>52</v>
      </c>
      <c r="L13514" s="4" t="s">
        <v>7</v>
      </c>
      <c r="M13514" s="4" t="s">
        <v>7</v>
      </c>
      <c r="N13514" s="4" t="s">
        <v>7</v>
      </c>
      <c r="O13514" s="4" t="s">
        <v>11</v>
      </c>
      <c r="P13514" s="4" t="s">
        <v>52</v>
      </c>
      <c r="Q13514" s="4" t="s">
        <v>7</v>
      </c>
      <c r="R13514" s="4" t="s">
        <v>7</v>
      </c>
    </row>
    <row r="13515" spans="1:18">
      <c r="A13515" t="n">
        <v>119214</v>
      </c>
      <c r="B13515" s="31" t="n">
        <v>26</v>
      </c>
      <c r="C13515" s="7" t="n">
        <v>18</v>
      </c>
      <c r="D13515" s="7" t="n">
        <v>17</v>
      </c>
      <c r="E13515" s="7" t="n">
        <v>17394</v>
      </c>
      <c r="F13515" s="7" t="s">
        <v>1245</v>
      </c>
      <c r="G13515" s="7" t="n">
        <v>2</v>
      </c>
      <c r="H13515" s="7" t="n">
        <v>3</v>
      </c>
      <c r="I13515" s="7" t="n">
        <v>17</v>
      </c>
      <c r="J13515" s="7" t="n">
        <v>17395</v>
      </c>
      <c r="K13515" s="7" t="s">
        <v>1246</v>
      </c>
      <c r="L13515" s="7" t="n">
        <v>2</v>
      </c>
      <c r="M13515" s="7" t="n">
        <v>3</v>
      </c>
      <c r="N13515" s="7" t="n">
        <v>17</v>
      </c>
      <c r="O13515" s="7" t="n">
        <v>17396</v>
      </c>
      <c r="P13515" s="7" t="s">
        <v>1247</v>
      </c>
      <c r="Q13515" s="7" t="n">
        <v>2</v>
      </c>
      <c r="R13515" s="7" t="n">
        <v>0</v>
      </c>
    </row>
    <row r="13516" spans="1:18">
      <c r="A13516" t="s">
        <v>4</v>
      </c>
      <c r="B13516" s="4" t="s">
        <v>5</v>
      </c>
    </row>
    <row r="13517" spans="1:18">
      <c r="A13517" t="n">
        <v>119539</v>
      </c>
      <c r="B13517" s="32" t="n">
        <v>28</v>
      </c>
    </row>
    <row r="13518" spans="1:18">
      <c r="A13518" t="s">
        <v>4</v>
      </c>
      <c r="B13518" s="4" t="s">
        <v>5</v>
      </c>
      <c r="C13518" s="4" t="s">
        <v>7</v>
      </c>
      <c r="D13518" s="4" t="s">
        <v>9</v>
      </c>
      <c r="E13518" s="4" t="s">
        <v>9</v>
      </c>
      <c r="F13518" s="4" t="s">
        <v>7</v>
      </c>
    </row>
    <row r="13519" spans="1:18">
      <c r="A13519" t="n">
        <v>119540</v>
      </c>
      <c r="B13519" s="35" t="n">
        <v>25</v>
      </c>
      <c r="C13519" s="7" t="n">
        <v>1</v>
      </c>
      <c r="D13519" s="7" t="n">
        <v>160</v>
      </c>
      <c r="E13519" s="7" t="n">
        <v>570</v>
      </c>
      <c r="F13519" s="7" t="n">
        <v>2</v>
      </c>
    </row>
    <row r="13520" spans="1:18">
      <c r="A13520" t="s">
        <v>4</v>
      </c>
      <c r="B13520" s="4" t="s">
        <v>5</v>
      </c>
      <c r="C13520" s="4" t="s">
        <v>7</v>
      </c>
      <c r="D13520" s="4" t="s">
        <v>9</v>
      </c>
      <c r="E13520" s="4" t="s">
        <v>12</v>
      </c>
    </row>
    <row r="13521" spans="1:18">
      <c r="A13521" t="n">
        <v>119547</v>
      </c>
      <c r="B13521" s="30" t="n">
        <v>51</v>
      </c>
      <c r="C13521" s="7" t="n">
        <v>4</v>
      </c>
      <c r="D13521" s="7" t="n">
        <v>0</v>
      </c>
      <c r="E13521" s="7" t="s">
        <v>51</v>
      </c>
    </row>
    <row r="13522" spans="1:18">
      <c r="A13522" t="s">
        <v>4</v>
      </c>
      <c r="B13522" s="4" t="s">
        <v>5</v>
      </c>
      <c r="C13522" s="4" t="s">
        <v>9</v>
      </c>
    </row>
    <row r="13523" spans="1:18">
      <c r="A13523" t="n">
        <v>119562</v>
      </c>
      <c r="B13523" s="26" t="n">
        <v>16</v>
      </c>
      <c r="C13523" s="7" t="n">
        <v>0</v>
      </c>
    </row>
    <row r="13524" spans="1:18">
      <c r="A13524" t="s">
        <v>4</v>
      </c>
      <c r="B13524" s="4" t="s">
        <v>5</v>
      </c>
      <c r="C13524" s="4" t="s">
        <v>9</v>
      </c>
      <c r="D13524" s="4" t="s">
        <v>52</v>
      </c>
      <c r="E13524" s="4" t="s">
        <v>7</v>
      </c>
      <c r="F13524" s="4" t="s">
        <v>11</v>
      </c>
      <c r="G13524" s="4" t="s">
        <v>52</v>
      </c>
      <c r="H13524" s="4" t="s">
        <v>7</v>
      </c>
      <c r="I13524" s="4" t="s">
        <v>7</v>
      </c>
    </row>
    <row r="13525" spans="1:18">
      <c r="A13525" t="n">
        <v>119565</v>
      </c>
      <c r="B13525" s="31" t="n">
        <v>26</v>
      </c>
      <c r="C13525" s="7" t="n">
        <v>0</v>
      </c>
      <c r="D13525" s="7" t="s">
        <v>1248</v>
      </c>
      <c r="E13525" s="7" t="n">
        <v>17</v>
      </c>
      <c r="F13525" s="7" t="n">
        <v>65301</v>
      </c>
      <c r="G13525" s="7" t="s">
        <v>435</v>
      </c>
      <c r="H13525" s="7" t="n">
        <v>2</v>
      </c>
      <c r="I13525" s="7" t="n">
        <v>0</v>
      </c>
    </row>
    <row r="13526" spans="1:18">
      <c r="A13526" t="s">
        <v>4</v>
      </c>
      <c r="B13526" s="4" t="s">
        <v>5</v>
      </c>
    </row>
    <row r="13527" spans="1:18">
      <c r="A13527" t="n">
        <v>119586</v>
      </c>
      <c r="B13527" s="32" t="n">
        <v>28</v>
      </c>
    </row>
    <row r="13528" spans="1:18">
      <c r="A13528" t="s">
        <v>4</v>
      </c>
      <c r="B13528" s="4" t="s">
        <v>5</v>
      </c>
      <c r="C13528" s="4" t="s">
        <v>7</v>
      </c>
      <c r="D13528" s="4" t="s">
        <v>7</v>
      </c>
      <c r="E13528" s="4" t="s">
        <v>7</v>
      </c>
      <c r="F13528" s="4" t="s">
        <v>10</v>
      </c>
      <c r="G13528" s="4" t="s">
        <v>10</v>
      </c>
      <c r="H13528" s="4" t="s">
        <v>10</v>
      </c>
      <c r="I13528" s="4" t="s">
        <v>10</v>
      </c>
      <c r="J13528" s="4" t="s">
        <v>10</v>
      </c>
    </row>
    <row r="13529" spans="1:18">
      <c r="A13529" t="n">
        <v>119587</v>
      </c>
      <c r="B13529" s="52" t="n">
        <v>76</v>
      </c>
      <c r="C13529" s="7" t="n">
        <v>9</v>
      </c>
      <c r="D13529" s="7" t="n">
        <v>3</v>
      </c>
      <c r="E13529" s="7" t="n">
        <v>0</v>
      </c>
      <c r="F13529" s="7" t="n">
        <v>1</v>
      </c>
      <c r="G13529" s="7" t="n">
        <v>1</v>
      </c>
      <c r="H13529" s="7" t="n">
        <v>1</v>
      </c>
      <c r="I13529" s="7" t="n">
        <v>1</v>
      </c>
      <c r="J13529" s="7" t="n">
        <v>1000</v>
      </c>
    </row>
    <row r="13530" spans="1:18">
      <c r="A13530" t="s">
        <v>4</v>
      </c>
      <c r="B13530" s="4" t="s">
        <v>5</v>
      </c>
      <c r="C13530" s="4" t="s">
        <v>7</v>
      </c>
      <c r="D13530" s="4" t="s">
        <v>7</v>
      </c>
    </row>
    <row r="13531" spans="1:18">
      <c r="A13531" t="n">
        <v>119611</v>
      </c>
      <c r="B13531" s="58" t="n">
        <v>77</v>
      </c>
      <c r="C13531" s="7" t="n">
        <v>9</v>
      </c>
      <c r="D13531" s="7" t="n">
        <v>3</v>
      </c>
    </row>
    <row r="13532" spans="1:18">
      <c r="A13532" t="s">
        <v>4</v>
      </c>
      <c r="B13532" s="4" t="s">
        <v>5</v>
      </c>
      <c r="C13532" s="4" t="s">
        <v>9</v>
      </c>
    </row>
    <row r="13533" spans="1:18">
      <c r="A13533" t="n">
        <v>119614</v>
      </c>
      <c r="B13533" s="26" t="n">
        <v>16</v>
      </c>
      <c r="C13533" s="7" t="n">
        <v>1000</v>
      </c>
    </row>
    <row r="13534" spans="1:18">
      <c r="A13534" t="s">
        <v>4</v>
      </c>
      <c r="B13534" s="4" t="s">
        <v>5</v>
      </c>
      <c r="C13534" s="4" t="s">
        <v>7</v>
      </c>
      <c r="D13534" s="4" t="s">
        <v>7</v>
      </c>
      <c r="E13534" s="4" t="s">
        <v>7</v>
      </c>
      <c r="F13534" s="4" t="s">
        <v>10</v>
      </c>
      <c r="G13534" s="4" t="s">
        <v>10</v>
      </c>
      <c r="H13534" s="4" t="s">
        <v>10</v>
      </c>
      <c r="I13534" s="4" t="s">
        <v>10</v>
      </c>
      <c r="J13534" s="4" t="s">
        <v>10</v>
      </c>
    </row>
    <row r="13535" spans="1:18">
      <c r="A13535" t="n">
        <v>119617</v>
      </c>
      <c r="B13535" s="52" t="n">
        <v>76</v>
      </c>
      <c r="C13535" s="7" t="n">
        <v>6</v>
      </c>
      <c r="D13535" s="7" t="n">
        <v>3</v>
      </c>
      <c r="E13535" s="7" t="n">
        <v>0</v>
      </c>
      <c r="F13535" s="7" t="n">
        <v>1</v>
      </c>
      <c r="G13535" s="7" t="n">
        <v>1</v>
      </c>
      <c r="H13535" s="7" t="n">
        <v>1</v>
      </c>
      <c r="I13535" s="7" t="n">
        <v>0</v>
      </c>
      <c r="J13535" s="7" t="n">
        <v>1000</v>
      </c>
    </row>
    <row r="13536" spans="1:18">
      <c r="A13536" t="s">
        <v>4</v>
      </c>
      <c r="B13536" s="4" t="s">
        <v>5</v>
      </c>
      <c r="C13536" s="4" t="s">
        <v>7</v>
      </c>
      <c r="D13536" s="4" t="s">
        <v>9</v>
      </c>
      <c r="E13536" s="4" t="s">
        <v>9</v>
      </c>
      <c r="F13536" s="4" t="s">
        <v>7</v>
      </c>
    </row>
    <row r="13537" spans="1:10">
      <c r="A13537" t="n">
        <v>119641</v>
      </c>
      <c r="B13537" s="35" t="n">
        <v>25</v>
      </c>
      <c r="C13537" s="7" t="n">
        <v>1</v>
      </c>
      <c r="D13537" s="7" t="n">
        <v>260</v>
      </c>
      <c r="E13537" s="7" t="n">
        <v>640</v>
      </c>
      <c r="F13537" s="7" t="n">
        <v>2</v>
      </c>
    </row>
    <row r="13538" spans="1:10">
      <c r="A13538" t="s">
        <v>4</v>
      </c>
      <c r="B13538" s="4" t="s">
        <v>5</v>
      </c>
      <c r="C13538" s="4" t="s">
        <v>7</v>
      </c>
      <c r="D13538" s="4" t="s">
        <v>9</v>
      </c>
      <c r="E13538" s="4" t="s">
        <v>12</v>
      </c>
    </row>
    <row r="13539" spans="1:10">
      <c r="A13539" t="n">
        <v>119648</v>
      </c>
      <c r="B13539" s="30" t="n">
        <v>51</v>
      </c>
      <c r="C13539" s="7" t="n">
        <v>4</v>
      </c>
      <c r="D13539" s="7" t="n">
        <v>18</v>
      </c>
      <c r="E13539" s="7" t="s">
        <v>325</v>
      </c>
    </row>
    <row r="13540" spans="1:10">
      <c r="A13540" t="s">
        <v>4</v>
      </c>
      <c r="B13540" s="4" t="s">
        <v>5</v>
      </c>
      <c r="C13540" s="4" t="s">
        <v>9</v>
      </c>
    </row>
    <row r="13541" spans="1:10">
      <c r="A13541" t="n">
        <v>119662</v>
      </c>
      <c r="B13541" s="26" t="n">
        <v>16</v>
      </c>
      <c r="C13541" s="7" t="n">
        <v>0</v>
      </c>
    </row>
    <row r="13542" spans="1:10">
      <c r="A13542" t="s">
        <v>4</v>
      </c>
      <c r="B13542" s="4" t="s">
        <v>5</v>
      </c>
      <c r="C13542" s="4" t="s">
        <v>9</v>
      </c>
      <c r="D13542" s="4" t="s">
        <v>7</v>
      </c>
      <c r="E13542" s="4" t="s">
        <v>11</v>
      </c>
      <c r="F13542" s="4" t="s">
        <v>52</v>
      </c>
      <c r="G13542" s="4" t="s">
        <v>7</v>
      </c>
      <c r="H13542" s="4" t="s">
        <v>7</v>
      </c>
      <c r="I13542" s="4" t="s">
        <v>7</v>
      </c>
      <c r="J13542" s="4" t="s">
        <v>11</v>
      </c>
      <c r="K13542" s="4" t="s">
        <v>52</v>
      </c>
      <c r="L13542" s="4" t="s">
        <v>7</v>
      </c>
      <c r="M13542" s="4" t="s">
        <v>7</v>
      </c>
      <c r="N13542" s="4" t="s">
        <v>7</v>
      </c>
      <c r="O13542" s="4" t="s">
        <v>11</v>
      </c>
      <c r="P13542" s="4" t="s">
        <v>52</v>
      </c>
      <c r="Q13542" s="4" t="s">
        <v>7</v>
      </c>
      <c r="R13542" s="4" t="s">
        <v>7</v>
      </c>
    </row>
    <row r="13543" spans="1:10">
      <c r="A13543" t="n">
        <v>119665</v>
      </c>
      <c r="B13543" s="31" t="n">
        <v>26</v>
      </c>
      <c r="C13543" s="7" t="n">
        <v>18</v>
      </c>
      <c r="D13543" s="7" t="n">
        <v>17</v>
      </c>
      <c r="E13543" s="7" t="n">
        <v>17397</v>
      </c>
      <c r="F13543" s="7" t="s">
        <v>1249</v>
      </c>
      <c r="G13543" s="7" t="n">
        <v>2</v>
      </c>
      <c r="H13543" s="7" t="n">
        <v>3</v>
      </c>
      <c r="I13543" s="7" t="n">
        <v>17</v>
      </c>
      <c r="J13543" s="7" t="n">
        <v>17398</v>
      </c>
      <c r="K13543" s="7" t="s">
        <v>1250</v>
      </c>
      <c r="L13543" s="7" t="n">
        <v>2</v>
      </c>
      <c r="M13543" s="7" t="n">
        <v>3</v>
      </c>
      <c r="N13543" s="7" t="n">
        <v>17</v>
      </c>
      <c r="O13543" s="7" t="n">
        <v>17399</v>
      </c>
      <c r="P13543" s="7" t="s">
        <v>1251</v>
      </c>
      <c r="Q13543" s="7" t="n">
        <v>2</v>
      </c>
      <c r="R13543" s="7" t="n">
        <v>0</v>
      </c>
    </row>
    <row r="13544" spans="1:10">
      <c r="A13544" t="s">
        <v>4</v>
      </c>
      <c r="B13544" s="4" t="s">
        <v>5</v>
      </c>
    </row>
    <row r="13545" spans="1:10">
      <c r="A13545" t="n">
        <v>119935</v>
      </c>
      <c r="B13545" s="32" t="n">
        <v>28</v>
      </c>
    </row>
    <row r="13546" spans="1:10">
      <c r="A13546" t="s">
        <v>4</v>
      </c>
      <c r="B13546" s="4" t="s">
        <v>5</v>
      </c>
      <c r="C13546" s="4" t="s">
        <v>7</v>
      </c>
      <c r="D13546" s="4" t="s">
        <v>9</v>
      </c>
      <c r="E13546" s="4" t="s">
        <v>9</v>
      </c>
      <c r="F13546" s="4" t="s">
        <v>7</v>
      </c>
    </row>
    <row r="13547" spans="1:10">
      <c r="A13547" t="n">
        <v>119936</v>
      </c>
      <c r="B13547" s="35" t="n">
        <v>25</v>
      </c>
      <c r="C13547" s="7" t="n">
        <v>1</v>
      </c>
      <c r="D13547" s="7" t="n">
        <v>160</v>
      </c>
      <c r="E13547" s="7" t="n">
        <v>570</v>
      </c>
      <c r="F13547" s="7" t="n">
        <v>1</v>
      </c>
    </row>
    <row r="13548" spans="1:10">
      <c r="A13548" t="s">
        <v>4</v>
      </c>
      <c r="B13548" s="4" t="s">
        <v>5</v>
      </c>
      <c r="C13548" s="4" t="s">
        <v>7</v>
      </c>
      <c r="D13548" s="4" t="s">
        <v>9</v>
      </c>
      <c r="E13548" s="4" t="s">
        <v>12</v>
      </c>
    </row>
    <row r="13549" spans="1:10">
      <c r="A13549" t="n">
        <v>119943</v>
      </c>
      <c r="B13549" s="30" t="n">
        <v>51</v>
      </c>
      <c r="C13549" s="7" t="n">
        <v>4</v>
      </c>
      <c r="D13549" s="7" t="n">
        <v>0</v>
      </c>
      <c r="E13549" s="7" t="s">
        <v>742</v>
      </c>
    </row>
    <row r="13550" spans="1:10">
      <c r="A13550" t="s">
        <v>4</v>
      </c>
      <c r="B13550" s="4" t="s">
        <v>5</v>
      </c>
      <c r="C13550" s="4" t="s">
        <v>9</v>
      </c>
    </row>
    <row r="13551" spans="1:10">
      <c r="A13551" t="n">
        <v>119956</v>
      </c>
      <c r="B13551" s="26" t="n">
        <v>16</v>
      </c>
      <c r="C13551" s="7" t="n">
        <v>0</v>
      </c>
    </row>
    <row r="13552" spans="1:10">
      <c r="A13552" t="s">
        <v>4</v>
      </c>
      <c r="B13552" s="4" t="s">
        <v>5</v>
      </c>
      <c r="C13552" s="4" t="s">
        <v>9</v>
      </c>
      <c r="D13552" s="4" t="s">
        <v>52</v>
      </c>
      <c r="E13552" s="4" t="s">
        <v>7</v>
      </c>
      <c r="F13552" s="4" t="s">
        <v>11</v>
      </c>
      <c r="G13552" s="4" t="s">
        <v>52</v>
      </c>
      <c r="H13552" s="4" t="s">
        <v>7</v>
      </c>
      <c r="I13552" s="4" t="s">
        <v>7</v>
      </c>
    </row>
    <row r="13553" spans="1:18">
      <c r="A13553" t="n">
        <v>119959</v>
      </c>
      <c r="B13553" s="31" t="n">
        <v>26</v>
      </c>
      <c r="C13553" s="7" t="n">
        <v>0</v>
      </c>
      <c r="D13553" s="7" t="s">
        <v>1252</v>
      </c>
      <c r="E13553" s="7" t="n">
        <v>17</v>
      </c>
      <c r="F13553" s="7" t="n">
        <v>65302</v>
      </c>
      <c r="G13553" s="7" t="s">
        <v>342</v>
      </c>
      <c r="H13553" s="7" t="n">
        <v>2</v>
      </c>
      <c r="I13553" s="7" t="n">
        <v>0</v>
      </c>
    </row>
    <row r="13554" spans="1:18">
      <c r="A13554" t="s">
        <v>4</v>
      </c>
      <c r="B13554" s="4" t="s">
        <v>5</v>
      </c>
    </row>
    <row r="13555" spans="1:18">
      <c r="A13555" t="n">
        <v>119982</v>
      </c>
      <c r="B13555" s="32" t="n">
        <v>28</v>
      </c>
    </row>
    <row r="13556" spans="1:18">
      <c r="A13556" t="s">
        <v>4</v>
      </c>
      <c r="B13556" s="4" t="s">
        <v>5</v>
      </c>
      <c r="C13556" s="4" t="s">
        <v>7</v>
      </c>
      <c r="D13556" s="4" t="s">
        <v>7</v>
      </c>
      <c r="E13556" s="4" t="s">
        <v>10</v>
      </c>
      <c r="F13556" s="4" t="s">
        <v>10</v>
      </c>
      <c r="G13556" s="4" t="s">
        <v>10</v>
      </c>
      <c r="H13556" s="4" t="s">
        <v>9</v>
      </c>
    </row>
    <row r="13557" spans="1:18">
      <c r="A13557" t="n">
        <v>119983</v>
      </c>
      <c r="B13557" s="55" t="n">
        <v>45</v>
      </c>
      <c r="C13557" s="7" t="n">
        <v>2</v>
      </c>
      <c r="D13557" s="7" t="n">
        <v>3</v>
      </c>
      <c r="E13557" s="7" t="n">
        <v>2.10999989509583</v>
      </c>
      <c r="F13557" s="7" t="n">
        <v>5.28000020980835</v>
      </c>
      <c r="G13557" s="7" t="n">
        <v>-57.7700004577637</v>
      </c>
      <c r="H13557" s="7" t="n">
        <v>0</v>
      </c>
    </row>
    <row r="13558" spans="1:18">
      <c r="A13558" t="s">
        <v>4</v>
      </c>
      <c r="B13558" s="4" t="s">
        <v>5</v>
      </c>
      <c r="C13558" s="4" t="s">
        <v>7</v>
      </c>
      <c r="D13558" s="4" t="s">
        <v>7</v>
      </c>
      <c r="E13558" s="4" t="s">
        <v>10</v>
      </c>
      <c r="F13558" s="4" t="s">
        <v>10</v>
      </c>
      <c r="G13558" s="4" t="s">
        <v>10</v>
      </c>
      <c r="H13558" s="4" t="s">
        <v>9</v>
      </c>
      <c r="I13558" s="4" t="s">
        <v>7</v>
      </c>
    </row>
    <row r="13559" spans="1:18">
      <c r="A13559" t="n">
        <v>120000</v>
      </c>
      <c r="B13559" s="55" t="n">
        <v>45</v>
      </c>
      <c r="C13559" s="7" t="n">
        <v>4</v>
      </c>
      <c r="D13559" s="7" t="n">
        <v>3</v>
      </c>
      <c r="E13559" s="7" t="n">
        <v>19.7399997711182</v>
      </c>
      <c r="F13559" s="7" t="n">
        <v>335.049987792969</v>
      </c>
      <c r="G13559" s="7" t="n">
        <v>0</v>
      </c>
      <c r="H13559" s="7" t="n">
        <v>0</v>
      </c>
      <c r="I13559" s="7" t="n">
        <v>1</v>
      </c>
    </row>
    <row r="13560" spans="1:18">
      <c r="A13560" t="s">
        <v>4</v>
      </c>
      <c r="B13560" s="4" t="s">
        <v>5</v>
      </c>
      <c r="C13560" s="4" t="s">
        <v>7</v>
      </c>
      <c r="D13560" s="4" t="s">
        <v>7</v>
      </c>
      <c r="E13560" s="4" t="s">
        <v>10</v>
      </c>
      <c r="F13560" s="4" t="s">
        <v>9</v>
      </c>
    </row>
    <row r="13561" spans="1:18">
      <c r="A13561" t="n">
        <v>120018</v>
      </c>
      <c r="B13561" s="55" t="n">
        <v>45</v>
      </c>
      <c r="C13561" s="7" t="n">
        <v>5</v>
      </c>
      <c r="D13561" s="7" t="n">
        <v>3</v>
      </c>
      <c r="E13561" s="7" t="n">
        <v>1.20000004768372</v>
      </c>
      <c r="F13561" s="7" t="n">
        <v>0</v>
      </c>
    </row>
    <row r="13562" spans="1:18">
      <c r="A13562" t="s">
        <v>4</v>
      </c>
      <c r="B13562" s="4" t="s">
        <v>5</v>
      </c>
      <c r="C13562" s="4" t="s">
        <v>7</v>
      </c>
      <c r="D13562" s="4" t="s">
        <v>7</v>
      </c>
      <c r="E13562" s="4" t="s">
        <v>10</v>
      </c>
      <c r="F13562" s="4" t="s">
        <v>9</v>
      </c>
    </row>
    <row r="13563" spans="1:18">
      <c r="A13563" t="n">
        <v>120027</v>
      </c>
      <c r="B13563" s="55" t="n">
        <v>45</v>
      </c>
      <c r="C13563" s="7" t="n">
        <v>5</v>
      </c>
      <c r="D13563" s="7" t="n">
        <v>3</v>
      </c>
      <c r="E13563" s="7" t="n">
        <v>1.10000002384186</v>
      </c>
      <c r="F13563" s="7" t="n">
        <v>30000</v>
      </c>
    </row>
    <row r="13564" spans="1:18">
      <c r="A13564" t="s">
        <v>4</v>
      </c>
      <c r="B13564" s="4" t="s">
        <v>5</v>
      </c>
      <c r="C13564" s="4" t="s">
        <v>7</v>
      </c>
      <c r="D13564" s="4" t="s">
        <v>9</v>
      </c>
      <c r="E13564" s="4" t="s">
        <v>12</v>
      </c>
      <c r="F13564" s="4" t="s">
        <v>12</v>
      </c>
      <c r="G13564" s="4" t="s">
        <v>12</v>
      </c>
      <c r="H13564" s="4" t="s">
        <v>12</v>
      </c>
    </row>
    <row r="13565" spans="1:18">
      <c r="A13565" t="n">
        <v>120036</v>
      </c>
      <c r="B13565" s="30" t="n">
        <v>51</v>
      </c>
      <c r="C13565" s="7" t="n">
        <v>3</v>
      </c>
      <c r="D13565" s="7" t="n">
        <v>18</v>
      </c>
      <c r="E13565" s="7" t="s">
        <v>1160</v>
      </c>
      <c r="F13565" s="7" t="s">
        <v>246</v>
      </c>
      <c r="G13565" s="7" t="s">
        <v>245</v>
      </c>
      <c r="H13565" s="7" t="s">
        <v>246</v>
      </c>
    </row>
    <row r="13566" spans="1:18">
      <c r="A13566" t="s">
        <v>4</v>
      </c>
      <c r="B13566" s="4" t="s">
        <v>5</v>
      </c>
      <c r="C13566" s="4" t="s">
        <v>7</v>
      </c>
      <c r="D13566" s="4" t="s">
        <v>9</v>
      </c>
      <c r="E13566" s="4" t="s">
        <v>11</v>
      </c>
      <c r="F13566" s="4" t="s">
        <v>9</v>
      </c>
    </row>
    <row r="13567" spans="1:18">
      <c r="A13567" t="n">
        <v>120049</v>
      </c>
      <c r="B13567" s="9" t="n">
        <v>50</v>
      </c>
      <c r="C13567" s="7" t="n">
        <v>3</v>
      </c>
      <c r="D13567" s="7" t="n">
        <v>5043</v>
      </c>
      <c r="E13567" s="7" t="n">
        <v>1036831949</v>
      </c>
      <c r="F13567" s="7" t="n">
        <v>1000</v>
      </c>
    </row>
    <row r="13568" spans="1:18">
      <c r="A13568" t="s">
        <v>4</v>
      </c>
      <c r="B13568" s="4" t="s">
        <v>5</v>
      </c>
      <c r="C13568" s="4" t="s">
        <v>7</v>
      </c>
      <c r="D13568" s="4" t="s">
        <v>7</v>
      </c>
      <c r="E13568" s="4" t="s">
        <v>7</v>
      </c>
      <c r="F13568" s="4" t="s">
        <v>10</v>
      </c>
      <c r="G13568" s="4" t="s">
        <v>10</v>
      </c>
      <c r="H13568" s="4" t="s">
        <v>10</v>
      </c>
      <c r="I13568" s="4" t="s">
        <v>10</v>
      </c>
      <c r="J13568" s="4" t="s">
        <v>10</v>
      </c>
    </row>
    <row r="13569" spans="1:10">
      <c r="A13569" t="n">
        <v>120059</v>
      </c>
      <c r="B13569" s="52" t="n">
        <v>76</v>
      </c>
      <c r="C13569" s="7" t="n">
        <v>9</v>
      </c>
      <c r="D13569" s="7" t="n">
        <v>3</v>
      </c>
      <c r="E13569" s="7" t="n">
        <v>0</v>
      </c>
      <c r="F13569" s="7" t="n">
        <v>1</v>
      </c>
      <c r="G13569" s="7" t="n">
        <v>1</v>
      </c>
      <c r="H13569" s="7" t="n">
        <v>1</v>
      </c>
      <c r="I13569" s="7" t="n">
        <v>0</v>
      </c>
      <c r="J13569" s="7" t="n">
        <v>1000</v>
      </c>
    </row>
    <row r="13570" spans="1:10">
      <c r="A13570" t="s">
        <v>4</v>
      </c>
      <c r="B13570" s="4" t="s">
        <v>5</v>
      </c>
      <c r="C13570" s="4" t="s">
        <v>7</v>
      </c>
      <c r="D13570" s="4" t="s">
        <v>7</v>
      </c>
    </row>
    <row r="13571" spans="1:10">
      <c r="A13571" t="n">
        <v>120083</v>
      </c>
      <c r="B13571" s="58" t="n">
        <v>77</v>
      </c>
      <c r="C13571" s="7" t="n">
        <v>9</v>
      </c>
      <c r="D13571" s="7" t="n">
        <v>3</v>
      </c>
    </row>
    <row r="13572" spans="1:10">
      <c r="A13572" t="s">
        <v>4</v>
      </c>
      <c r="B13572" s="4" t="s">
        <v>5</v>
      </c>
      <c r="C13572" s="4" t="s">
        <v>7</v>
      </c>
      <c r="D13572" s="4" t="s">
        <v>9</v>
      </c>
      <c r="E13572" s="4" t="s">
        <v>9</v>
      </c>
      <c r="F13572" s="4" t="s">
        <v>7</v>
      </c>
    </row>
    <row r="13573" spans="1:10">
      <c r="A13573" t="n">
        <v>120086</v>
      </c>
      <c r="B13573" s="35" t="n">
        <v>25</v>
      </c>
      <c r="C13573" s="7" t="n">
        <v>1</v>
      </c>
      <c r="D13573" s="7" t="n">
        <v>65535</v>
      </c>
      <c r="E13573" s="7" t="n">
        <v>65535</v>
      </c>
      <c r="F13573" s="7" t="n">
        <v>0</v>
      </c>
    </row>
    <row r="13574" spans="1:10">
      <c r="A13574" t="s">
        <v>4</v>
      </c>
      <c r="B13574" s="4" t="s">
        <v>5</v>
      </c>
      <c r="C13574" s="4" t="s">
        <v>9</v>
      </c>
    </row>
    <row r="13575" spans="1:10">
      <c r="A13575" t="n">
        <v>120093</v>
      </c>
      <c r="B13575" s="26" t="n">
        <v>16</v>
      </c>
      <c r="C13575" s="7" t="n">
        <v>300</v>
      </c>
    </row>
    <row r="13576" spans="1:10">
      <c r="A13576" t="s">
        <v>4</v>
      </c>
      <c r="B13576" s="4" t="s">
        <v>5</v>
      </c>
      <c r="C13576" s="4" t="s">
        <v>7</v>
      </c>
      <c r="D13576" s="4" t="s">
        <v>9</v>
      </c>
      <c r="E13576" s="4" t="s">
        <v>12</v>
      </c>
    </row>
    <row r="13577" spans="1:10">
      <c r="A13577" t="n">
        <v>120096</v>
      </c>
      <c r="B13577" s="30" t="n">
        <v>51</v>
      </c>
      <c r="C13577" s="7" t="n">
        <v>4</v>
      </c>
      <c r="D13577" s="7" t="n">
        <v>18</v>
      </c>
      <c r="E13577" s="7" t="s">
        <v>1162</v>
      </c>
    </row>
    <row r="13578" spans="1:10">
      <c r="A13578" t="s">
        <v>4</v>
      </c>
      <c r="B13578" s="4" t="s">
        <v>5</v>
      </c>
      <c r="C13578" s="4" t="s">
        <v>9</v>
      </c>
    </row>
    <row r="13579" spans="1:10">
      <c r="A13579" t="n">
        <v>120110</v>
      </c>
      <c r="B13579" s="26" t="n">
        <v>16</v>
      </c>
      <c r="C13579" s="7" t="n">
        <v>0</v>
      </c>
    </row>
    <row r="13580" spans="1:10">
      <c r="A13580" t="s">
        <v>4</v>
      </c>
      <c r="B13580" s="4" t="s">
        <v>5</v>
      </c>
      <c r="C13580" s="4" t="s">
        <v>9</v>
      </c>
      <c r="D13580" s="4" t="s">
        <v>7</v>
      </c>
      <c r="E13580" s="4" t="s">
        <v>11</v>
      </c>
      <c r="F13580" s="4" t="s">
        <v>52</v>
      </c>
      <c r="G13580" s="4" t="s">
        <v>7</v>
      </c>
      <c r="H13580" s="4" t="s">
        <v>7</v>
      </c>
      <c r="I13580" s="4" t="s">
        <v>7</v>
      </c>
      <c r="J13580" s="4" t="s">
        <v>11</v>
      </c>
      <c r="K13580" s="4" t="s">
        <v>52</v>
      </c>
      <c r="L13580" s="4" t="s">
        <v>7</v>
      </c>
      <c r="M13580" s="4" t="s">
        <v>7</v>
      </c>
      <c r="N13580" s="4" t="s">
        <v>7</v>
      </c>
      <c r="O13580" s="4" t="s">
        <v>11</v>
      </c>
      <c r="P13580" s="4" t="s">
        <v>52</v>
      </c>
      <c r="Q13580" s="4" t="s">
        <v>7</v>
      </c>
      <c r="R13580" s="4" t="s">
        <v>7</v>
      </c>
      <c r="S13580" s="4" t="s">
        <v>7</v>
      </c>
      <c r="T13580" s="4" t="s">
        <v>11</v>
      </c>
      <c r="U13580" s="4" t="s">
        <v>52</v>
      </c>
      <c r="V13580" s="4" t="s">
        <v>7</v>
      </c>
      <c r="W13580" s="4" t="s">
        <v>7</v>
      </c>
    </row>
    <row r="13581" spans="1:10">
      <c r="A13581" t="n">
        <v>120113</v>
      </c>
      <c r="B13581" s="31" t="n">
        <v>26</v>
      </c>
      <c r="C13581" s="7" t="n">
        <v>18</v>
      </c>
      <c r="D13581" s="7" t="n">
        <v>17</v>
      </c>
      <c r="E13581" s="7" t="n">
        <v>17400</v>
      </c>
      <c r="F13581" s="7" t="s">
        <v>1253</v>
      </c>
      <c r="G13581" s="7" t="n">
        <v>2</v>
      </c>
      <c r="H13581" s="7" t="n">
        <v>3</v>
      </c>
      <c r="I13581" s="7" t="n">
        <v>17</v>
      </c>
      <c r="J13581" s="7" t="n">
        <v>17401</v>
      </c>
      <c r="K13581" s="7" t="s">
        <v>1254</v>
      </c>
      <c r="L13581" s="7" t="n">
        <v>2</v>
      </c>
      <c r="M13581" s="7" t="n">
        <v>3</v>
      </c>
      <c r="N13581" s="7" t="n">
        <v>17</v>
      </c>
      <c r="O13581" s="7" t="n">
        <v>17402</v>
      </c>
      <c r="P13581" s="7" t="s">
        <v>1255</v>
      </c>
      <c r="Q13581" s="7" t="n">
        <v>2</v>
      </c>
      <c r="R13581" s="7" t="n">
        <v>3</v>
      </c>
      <c r="S13581" s="7" t="n">
        <v>17</v>
      </c>
      <c r="T13581" s="7" t="n">
        <v>17403</v>
      </c>
      <c r="U13581" s="7" t="s">
        <v>1256</v>
      </c>
      <c r="V13581" s="7" t="n">
        <v>2</v>
      </c>
      <c r="W13581" s="7" t="n">
        <v>0</v>
      </c>
    </row>
    <row r="13582" spans="1:10">
      <c r="A13582" t="s">
        <v>4</v>
      </c>
      <c r="B13582" s="4" t="s">
        <v>5</v>
      </c>
    </row>
    <row r="13583" spans="1:10">
      <c r="A13583" t="n">
        <v>120490</v>
      </c>
      <c r="B13583" s="32" t="n">
        <v>28</v>
      </c>
    </row>
    <row r="13584" spans="1:10">
      <c r="A13584" t="s">
        <v>4</v>
      </c>
      <c r="B13584" s="4" t="s">
        <v>5</v>
      </c>
      <c r="C13584" s="4" t="s">
        <v>7</v>
      </c>
      <c r="D13584" s="4" t="s">
        <v>9</v>
      </c>
      <c r="E13584" s="4" t="s">
        <v>9</v>
      </c>
      <c r="F13584" s="4" t="s">
        <v>7</v>
      </c>
    </row>
    <row r="13585" spans="1:23">
      <c r="A13585" t="n">
        <v>120491</v>
      </c>
      <c r="B13585" s="35" t="n">
        <v>25</v>
      </c>
      <c r="C13585" s="7" t="n">
        <v>1</v>
      </c>
      <c r="D13585" s="7" t="n">
        <v>65535</v>
      </c>
      <c r="E13585" s="7" t="n">
        <v>65535</v>
      </c>
      <c r="F13585" s="7" t="n">
        <v>0</v>
      </c>
    </row>
    <row r="13586" spans="1:23">
      <c r="A13586" t="s">
        <v>4</v>
      </c>
      <c r="B13586" s="4" t="s">
        <v>5</v>
      </c>
      <c r="C13586" s="4" t="s">
        <v>7</v>
      </c>
      <c r="D13586" s="4" t="s">
        <v>9</v>
      </c>
      <c r="E13586" s="4" t="s">
        <v>11</v>
      </c>
      <c r="F13586" s="4" t="s">
        <v>9</v>
      </c>
    </row>
    <row r="13587" spans="1:23">
      <c r="A13587" t="n">
        <v>120498</v>
      </c>
      <c r="B13587" s="9" t="n">
        <v>50</v>
      </c>
      <c r="C13587" s="7" t="n">
        <v>3</v>
      </c>
      <c r="D13587" s="7" t="n">
        <v>5043</v>
      </c>
      <c r="E13587" s="7" t="n">
        <v>1008981770</v>
      </c>
      <c r="F13587" s="7" t="n">
        <v>500</v>
      </c>
    </row>
    <row r="13588" spans="1:23">
      <c r="A13588" t="s">
        <v>4</v>
      </c>
      <c r="B13588" s="4" t="s">
        <v>5</v>
      </c>
      <c r="C13588" s="4" t="s">
        <v>7</v>
      </c>
      <c r="D13588" s="4" t="s">
        <v>7</v>
      </c>
      <c r="E13588" s="4" t="s">
        <v>7</v>
      </c>
      <c r="F13588" s="4" t="s">
        <v>10</v>
      </c>
      <c r="G13588" s="4" t="s">
        <v>10</v>
      </c>
      <c r="H13588" s="4" t="s">
        <v>10</v>
      </c>
      <c r="I13588" s="4" t="s">
        <v>10</v>
      </c>
      <c r="J13588" s="4" t="s">
        <v>10</v>
      </c>
    </row>
    <row r="13589" spans="1:23">
      <c r="A13589" t="n">
        <v>120508</v>
      </c>
      <c r="B13589" s="52" t="n">
        <v>76</v>
      </c>
      <c r="C13589" s="7" t="n">
        <v>10</v>
      </c>
      <c r="D13589" s="7" t="n">
        <v>3</v>
      </c>
      <c r="E13589" s="7" t="n">
        <v>0</v>
      </c>
      <c r="F13589" s="7" t="n">
        <v>1</v>
      </c>
      <c r="G13589" s="7" t="n">
        <v>1</v>
      </c>
      <c r="H13589" s="7" t="n">
        <v>1</v>
      </c>
      <c r="I13589" s="7" t="n">
        <v>1</v>
      </c>
      <c r="J13589" s="7" t="n">
        <v>1000</v>
      </c>
    </row>
    <row r="13590" spans="1:23">
      <c r="A13590" t="s">
        <v>4</v>
      </c>
      <c r="B13590" s="4" t="s">
        <v>5</v>
      </c>
      <c r="C13590" s="4" t="s">
        <v>7</v>
      </c>
      <c r="D13590" s="4" t="s">
        <v>7</v>
      </c>
    </row>
    <row r="13591" spans="1:23">
      <c r="A13591" t="n">
        <v>120532</v>
      </c>
      <c r="B13591" s="58" t="n">
        <v>77</v>
      </c>
      <c r="C13591" s="7" t="n">
        <v>10</v>
      </c>
      <c r="D13591" s="7" t="n">
        <v>3</v>
      </c>
    </row>
    <row r="13592" spans="1:23">
      <c r="A13592" t="s">
        <v>4</v>
      </c>
      <c r="B13592" s="4" t="s">
        <v>5</v>
      </c>
      <c r="C13592" s="4" t="s">
        <v>9</v>
      </c>
    </row>
    <row r="13593" spans="1:23">
      <c r="A13593" t="n">
        <v>120535</v>
      </c>
      <c r="B13593" s="26" t="n">
        <v>16</v>
      </c>
      <c r="C13593" s="7" t="n">
        <v>1000</v>
      </c>
    </row>
    <row r="13594" spans="1:23">
      <c r="A13594" t="s">
        <v>4</v>
      </c>
      <c r="B13594" s="4" t="s">
        <v>5</v>
      </c>
      <c r="C13594" s="4" t="s">
        <v>7</v>
      </c>
      <c r="D13594" s="4" t="s">
        <v>9</v>
      </c>
      <c r="E13594" s="4" t="s">
        <v>9</v>
      </c>
      <c r="F13594" s="4" t="s">
        <v>7</v>
      </c>
    </row>
    <row r="13595" spans="1:23">
      <c r="A13595" t="n">
        <v>120538</v>
      </c>
      <c r="B13595" s="35" t="n">
        <v>25</v>
      </c>
      <c r="C13595" s="7" t="n">
        <v>1</v>
      </c>
      <c r="D13595" s="7" t="n">
        <v>260</v>
      </c>
      <c r="E13595" s="7" t="n">
        <v>640</v>
      </c>
      <c r="F13595" s="7" t="n">
        <v>1</v>
      </c>
    </row>
    <row r="13596" spans="1:23">
      <c r="A13596" t="s">
        <v>4</v>
      </c>
      <c r="B13596" s="4" t="s">
        <v>5</v>
      </c>
      <c r="C13596" s="4" t="s">
        <v>7</v>
      </c>
      <c r="D13596" s="4" t="s">
        <v>9</v>
      </c>
      <c r="E13596" s="4" t="s">
        <v>12</v>
      </c>
    </row>
    <row r="13597" spans="1:23">
      <c r="A13597" t="n">
        <v>120545</v>
      </c>
      <c r="B13597" s="30" t="n">
        <v>51</v>
      </c>
      <c r="C13597" s="7" t="n">
        <v>4</v>
      </c>
      <c r="D13597" s="7" t="n">
        <v>18</v>
      </c>
      <c r="E13597" s="7" t="s">
        <v>269</v>
      </c>
    </row>
    <row r="13598" spans="1:23">
      <c r="A13598" t="s">
        <v>4</v>
      </c>
      <c r="B13598" s="4" t="s">
        <v>5</v>
      </c>
      <c r="C13598" s="4" t="s">
        <v>9</v>
      </c>
    </row>
    <row r="13599" spans="1:23">
      <c r="A13599" t="n">
        <v>120558</v>
      </c>
      <c r="B13599" s="26" t="n">
        <v>16</v>
      </c>
      <c r="C13599" s="7" t="n">
        <v>0</v>
      </c>
    </row>
    <row r="13600" spans="1:23">
      <c r="A13600" t="s">
        <v>4</v>
      </c>
      <c r="B13600" s="4" t="s">
        <v>5</v>
      </c>
      <c r="C13600" s="4" t="s">
        <v>9</v>
      </c>
      <c r="D13600" s="4" t="s">
        <v>7</v>
      </c>
      <c r="E13600" s="4" t="s">
        <v>11</v>
      </c>
      <c r="F13600" s="4" t="s">
        <v>52</v>
      </c>
      <c r="G13600" s="4" t="s">
        <v>7</v>
      </c>
      <c r="H13600" s="4" t="s">
        <v>7</v>
      </c>
    </row>
    <row r="13601" spans="1:10">
      <c r="A13601" t="n">
        <v>120561</v>
      </c>
      <c r="B13601" s="31" t="n">
        <v>26</v>
      </c>
      <c r="C13601" s="7" t="n">
        <v>18</v>
      </c>
      <c r="D13601" s="7" t="n">
        <v>17</v>
      </c>
      <c r="E13601" s="7" t="n">
        <v>17404</v>
      </c>
      <c r="F13601" s="7" t="s">
        <v>1257</v>
      </c>
      <c r="G13601" s="7" t="n">
        <v>2</v>
      </c>
      <c r="H13601" s="7" t="n">
        <v>0</v>
      </c>
    </row>
    <row r="13602" spans="1:10">
      <c r="A13602" t="s">
        <v>4</v>
      </c>
      <c r="B13602" s="4" t="s">
        <v>5</v>
      </c>
    </row>
    <row r="13603" spans="1:10">
      <c r="A13603" t="n">
        <v>120682</v>
      </c>
      <c r="B13603" s="32" t="n">
        <v>28</v>
      </c>
    </row>
    <row r="13604" spans="1:10">
      <c r="A13604" t="s">
        <v>4</v>
      </c>
      <c r="B13604" s="4" t="s">
        <v>5</v>
      </c>
      <c r="C13604" s="4" t="s">
        <v>7</v>
      </c>
      <c r="D13604" s="4" t="s">
        <v>9</v>
      </c>
      <c r="E13604" s="4" t="s">
        <v>9</v>
      </c>
      <c r="F13604" s="4" t="s">
        <v>7</v>
      </c>
    </row>
    <row r="13605" spans="1:10">
      <c r="A13605" t="n">
        <v>120683</v>
      </c>
      <c r="B13605" s="35" t="n">
        <v>25</v>
      </c>
      <c r="C13605" s="7" t="n">
        <v>1</v>
      </c>
      <c r="D13605" s="7" t="n">
        <v>260</v>
      </c>
      <c r="E13605" s="7" t="n">
        <v>640</v>
      </c>
      <c r="F13605" s="7" t="n">
        <v>2</v>
      </c>
    </row>
    <row r="13606" spans="1:10">
      <c r="A13606" t="s">
        <v>4</v>
      </c>
      <c r="B13606" s="4" t="s">
        <v>5</v>
      </c>
      <c r="C13606" s="4" t="s">
        <v>7</v>
      </c>
      <c r="D13606" s="4" t="s">
        <v>9</v>
      </c>
      <c r="E13606" s="4" t="s">
        <v>12</v>
      </c>
    </row>
    <row r="13607" spans="1:10">
      <c r="A13607" t="n">
        <v>120690</v>
      </c>
      <c r="B13607" s="30" t="n">
        <v>51</v>
      </c>
      <c r="C13607" s="7" t="n">
        <v>4</v>
      </c>
      <c r="D13607" s="7" t="n">
        <v>0</v>
      </c>
      <c r="E13607" s="7" t="s">
        <v>51</v>
      </c>
    </row>
    <row r="13608" spans="1:10">
      <c r="A13608" t="s">
        <v>4</v>
      </c>
      <c r="B13608" s="4" t="s">
        <v>5</v>
      </c>
      <c r="C13608" s="4" t="s">
        <v>9</v>
      </c>
    </row>
    <row r="13609" spans="1:10">
      <c r="A13609" t="n">
        <v>120705</v>
      </c>
      <c r="B13609" s="26" t="n">
        <v>16</v>
      </c>
      <c r="C13609" s="7" t="n">
        <v>0</v>
      </c>
    </row>
    <row r="13610" spans="1:10">
      <c r="A13610" t="s">
        <v>4</v>
      </c>
      <c r="B13610" s="4" t="s">
        <v>5</v>
      </c>
      <c r="C13610" s="4" t="s">
        <v>9</v>
      </c>
      <c r="D13610" s="4" t="s">
        <v>52</v>
      </c>
      <c r="E13610" s="4" t="s">
        <v>7</v>
      </c>
      <c r="F13610" s="4" t="s">
        <v>11</v>
      </c>
      <c r="G13610" s="4" t="s">
        <v>52</v>
      </c>
      <c r="H13610" s="4" t="s">
        <v>7</v>
      </c>
      <c r="I13610" s="4" t="s">
        <v>7</v>
      </c>
    </row>
    <row r="13611" spans="1:10">
      <c r="A13611" t="n">
        <v>120708</v>
      </c>
      <c r="B13611" s="31" t="n">
        <v>26</v>
      </c>
      <c r="C13611" s="7" t="n">
        <v>0</v>
      </c>
      <c r="D13611" s="7" t="s">
        <v>1258</v>
      </c>
      <c r="E13611" s="7" t="n">
        <v>17</v>
      </c>
      <c r="F13611" s="7" t="n">
        <v>65303</v>
      </c>
      <c r="G13611" s="7" t="s">
        <v>342</v>
      </c>
      <c r="H13611" s="7" t="n">
        <v>2</v>
      </c>
      <c r="I13611" s="7" t="n">
        <v>0</v>
      </c>
    </row>
    <row r="13612" spans="1:10">
      <c r="A13612" t="s">
        <v>4</v>
      </c>
      <c r="B13612" s="4" t="s">
        <v>5</v>
      </c>
    </row>
    <row r="13613" spans="1:10">
      <c r="A13613" t="n">
        <v>120733</v>
      </c>
      <c r="B13613" s="32" t="n">
        <v>28</v>
      </c>
    </row>
    <row r="13614" spans="1:10">
      <c r="A13614" t="s">
        <v>4</v>
      </c>
      <c r="B13614" s="4" t="s">
        <v>5</v>
      </c>
      <c r="C13614" s="4" t="s">
        <v>7</v>
      </c>
      <c r="D13614" s="4" t="s">
        <v>9</v>
      </c>
      <c r="E13614" s="4" t="s">
        <v>9</v>
      </c>
      <c r="F13614" s="4" t="s">
        <v>7</v>
      </c>
    </row>
    <row r="13615" spans="1:10">
      <c r="A13615" t="n">
        <v>120734</v>
      </c>
      <c r="B13615" s="35" t="n">
        <v>25</v>
      </c>
      <c r="C13615" s="7" t="n">
        <v>1</v>
      </c>
      <c r="D13615" s="7" t="n">
        <v>65535</v>
      </c>
      <c r="E13615" s="7" t="n">
        <v>65535</v>
      </c>
      <c r="F13615" s="7" t="n">
        <v>0</v>
      </c>
    </row>
    <row r="13616" spans="1:10">
      <c r="A13616" t="s">
        <v>4</v>
      </c>
      <c r="B13616" s="4" t="s">
        <v>5</v>
      </c>
      <c r="C13616" s="4" t="s">
        <v>7</v>
      </c>
      <c r="D13616" s="4" t="s">
        <v>9</v>
      </c>
      <c r="E13616" s="4" t="s">
        <v>10</v>
      </c>
    </row>
    <row r="13617" spans="1:9">
      <c r="A13617" t="n">
        <v>120741</v>
      </c>
      <c r="B13617" s="25" t="n">
        <v>58</v>
      </c>
      <c r="C13617" s="7" t="n">
        <v>3</v>
      </c>
      <c r="D13617" s="7" t="n">
        <v>0</v>
      </c>
      <c r="E13617" s="7" t="n">
        <v>1</v>
      </c>
    </row>
    <row r="13618" spans="1:9">
      <c r="A13618" t="s">
        <v>4</v>
      </c>
      <c r="B13618" s="4" t="s">
        <v>5</v>
      </c>
      <c r="C13618" s="4" t="s">
        <v>7</v>
      </c>
      <c r="D13618" s="4" t="s">
        <v>9</v>
      </c>
      <c r="E13618" s="4" t="s">
        <v>11</v>
      </c>
      <c r="F13618" s="4" t="s">
        <v>9</v>
      </c>
    </row>
    <row r="13619" spans="1:9">
      <c r="A13619" t="n">
        <v>120749</v>
      </c>
      <c r="B13619" s="9" t="n">
        <v>50</v>
      </c>
      <c r="C13619" s="7" t="n">
        <v>3</v>
      </c>
      <c r="D13619" s="7" t="n">
        <v>5043</v>
      </c>
      <c r="E13619" s="7" t="n">
        <v>1036831949</v>
      </c>
      <c r="F13619" s="7" t="n">
        <v>4000</v>
      </c>
    </row>
    <row r="13620" spans="1:9">
      <c r="A13620" t="s">
        <v>4</v>
      </c>
      <c r="B13620" s="4" t="s">
        <v>5</v>
      </c>
      <c r="C13620" s="4" t="s">
        <v>7</v>
      </c>
      <c r="D13620" s="4" t="s">
        <v>7</v>
      </c>
      <c r="E13620" s="4" t="s">
        <v>7</v>
      </c>
      <c r="F13620" s="4" t="s">
        <v>10</v>
      </c>
      <c r="G13620" s="4" t="s">
        <v>10</v>
      </c>
      <c r="H13620" s="4" t="s">
        <v>10</v>
      </c>
      <c r="I13620" s="4" t="s">
        <v>10</v>
      </c>
      <c r="J13620" s="4" t="s">
        <v>10</v>
      </c>
    </row>
    <row r="13621" spans="1:9">
      <c r="A13621" t="n">
        <v>120759</v>
      </c>
      <c r="B13621" s="52" t="n">
        <v>76</v>
      </c>
      <c r="C13621" s="7" t="n">
        <v>10</v>
      </c>
      <c r="D13621" s="7" t="n">
        <v>3</v>
      </c>
      <c r="E13621" s="7" t="n">
        <v>0</v>
      </c>
      <c r="F13621" s="7" t="n">
        <v>1</v>
      </c>
      <c r="G13621" s="7" t="n">
        <v>1</v>
      </c>
      <c r="H13621" s="7" t="n">
        <v>1</v>
      </c>
      <c r="I13621" s="7" t="n">
        <v>0</v>
      </c>
      <c r="J13621" s="7" t="n">
        <v>4000</v>
      </c>
    </row>
    <row r="13622" spans="1:9">
      <c r="A13622" t="s">
        <v>4</v>
      </c>
      <c r="B13622" s="4" t="s">
        <v>5</v>
      </c>
      <c r="C13622" s="4" t="s">
        <v>7</v>
      </c>
      <c r="D13622" s="4" t="s">
        <v>7</v>
      </c>
    </row>
    <row r="13623" spans="1:9">
      <c r="A13623" t="n">
        <v>120783</v>
      </c>
      <c r="B13623" s="58" t="n">
        <v>77</v>
      </c>
      <c r="C13623" s="7" t="n">
        <v>0</v>
      </c>
      <c r="D13623" s="7" t="n">
        <v>3</v>
      </c>
    </row>
    <row r="13624" spans="1:9">
      <c r="A13624" t="s">
        <v>4</v>
      </c>
      <c r="B13624" s="4" t="s">
        <v>5</v>
      </c>
      <c r="C13624" s="4" t="s">
        <v>9</v>
      </c>
    </row>
    <row r="13625" spans="1:9">
      <c r="A13625" t="n">
        <v>120786</v>
      </c>
      <c r="B13625" s="26" t="n">
        <v>16</v>
      </c>
      <c r="C13625" s="7" t="n">
        <v>6000</v>
      </c>
    </row>
    <row r="13626" spans="1:9">
      <c r="A13626" t="s">
        <v>4</v>
      </c>
      <c r="B13626" s="4" t="s">
        <v>5</v>
      </c>
      <c r="C13626" s="4" t="s">
        <v>7</v>
      </c>
      <c r="D13626" s="4" t="s">
        <v>9</v>
      </c>
      <c r="E13626" s="4" t="s">
        <v>12</v>
      </c>
      <c r="F13626" s="4" t="s">
        <v>12</v>
      </c>
      <c r="G13626" s="4" t="s">
        <v>12</v>
      </c>
      <c r="H13626" s="4" t="s">
        <v>12</v>
      </c>
    </row>
    <row r="13627" spans="1:9">
      <c r="A13627" t="n">
        <v>120789</v>
      </c>
      <c r="B13627" s="30" t="n">
        <v>51</v>
      </c>
      <c r="C13627" s="7" t="n">
        <v>3</v>
      </c>
      <c r="D13627" s="7" t="n">
        <v>18</v>
      </c>
      <c r="E13627" s="7" t="s">
        <v>343</v>
      </c>
      <c r="F13627" s="7" t="s">
        <v>244</v>
      </c>
      <c r="G13627" s="7" t="s">
        <v>245</v>
      </c>
      <c r="H13627" s="7" t="s">
        <v>246</v>
      </c>
    </row>
    <row r="13628" spans="1:9">
      <c r="A13628" t="s">
        <v>4</v>
      </c>
      <c r="B13628" s="4" t="s">
        <v>5</v>
      </c>
      <c r="C13628" s="4" t="s">
        <v>7</v>
      </c>
      <c r="D13628" s="4" t="s">
        <v>7</v>
      </c>
      <c r="E13628" s="4" t="s">
        <v>10</v>
      </c>
      <c r="F13628" s="4" t="s">
        <v>10</v>
      </c>
      <c r="G13628" s="4" t="s">
        <v>10</v>
      </c>
      <c r="H13628" s="4" t="s">
        <v>9</v>
      </c>
    </row>
    <row r="13629" spans="1:9">
      <c r="A13629" t="n">
        <v>120802</v>
      </c>
      <c r="B13629" s="55" t="n">
        <v>45</v>
      </c>
      <c r="C13629" s="7" t="n">
        <v>2</v>
      </c>
      <c r="D13629" s="7" t="n">
        <v>3</v>
      </c>
      <c r="E13629" s="7" t="n">
        <v>2.10999989509583</v>
      </c>
      <c r="F13629" s="7" t="n">
        <v>5.28000020980835</v>
      </c>
      <c r="G13629" s="7" t="n">
        <v>-57.7700004577637</v>
      </c>
      <c r="H13629" s="7" t="n">
        <v>0</v>
      </c>
    </row>
    <row r="13630" spans="1:9">
      <c r="A13630" t="s">
        <v>4</v>
      </c>
      <c r="B13630" s="4" t="s">
        <v>5</v>
      </c>
      <c r="C13630" s="4" t="s">
        <v>7</v>
      </c>
      <c r="D13630" s="4" t="s">
        <v>7</v>
      </c>
      <c r="E13630" s="4" t="s">
        <v>10</v>
      </c>
      <c r="F13630" s="4" t="s">
        <v>10</v>
      </c>
      <c r="G13630" s="4" t="s">
        <v>10</v>
      </c>
      <c r="H13630" s="4" t="s">
        <v>9</v>
      </c>
      <c r="I13630" s="4" t="s">
        <v>7</v>
      </c>
    </row>
    <row r="13631" spans="1:9">
      <c r="A13631" t="n">
        <v>120819</v>
      </c>
      <c r="B13631" s="55" t="n">
        <v>45</v>
      </c>
      <c r="C13631" s="7" t="n">
        <v>4</v>
      </c>
      <c r="D13631" s="7" t="n">
        <v>3</v>
      </c>
      <c r="E13631" s="7" t="n">
        <v>19.7399997711182</v>
      </c>
      <c r="F13631" s="7" t="n">
        <v>335.049987792969</v>
      </c>
      <c r="G13631" s="7" t="n">
        <v>0</v>
      </c>
      <c r="H13631" s="7" t="n">
        <v>0</v>
      </c>
      <c r="I13631" s="7" t="n">
        <v>1</v>
      </c>
    </row>
    <row r="13632" spans="1:9">
      <c r="A13632" t="s">
        <v>4</v>
      </c>
      <c r="B13632" s="4" t="s">
        <v>5</v>
      </c>
      <c r="C13632" s="4" t="s">
        <v>7</v>
      </c>
      <c r="D13632" s="4" t="s">
        <v>7</v>
      </c>
      <c r="E13632" s="4" t="s">
        <v>10</v>
      </c>
      <c r="F13632" s="4" t="s">
        <v>9</v>
      </c>
    </row>
    <row r="13633" spans="1:10">
      <c r="A13633" t="n">
        <v>120837</v>
      </c>
      <c r="B13633" s="55" t="n">
        <v>45</v>
      </c>
      <c r="C13633" s="7" t="n">
        <v>5</v>
      </c>
      <c r="D13633" s="7" t="n">
        <v>3</v>
      </c>
      <c r="E13633" s="7" t="n">
        <v>1.20000004768372</v>
      </c>
      <c r="F13633" s="7" t="n">
        <v>0</v>
      </c>
    </row>
    <row r="13634" spans="1:10">
      <c r="A13634" t="s">
        <v>4</v>
      </c>
      <c r="B13634" s="4" t="s">
        <v>5</v>
      </c>
      <c r="C13634" s="4" t="s">
        <v>7</v>
      </c>
      <c r="D13634" s="4" t="s">
        <v>7</v>
      </c>
      <c r="E13634" s="4" t="s">
        <v>10</v>
      </c>
      <c r="F13634" s="4" t="s">
        <v>9</v>
      </c>
    </row>
    <row r="13635" spans="1:10">
      <c r="A13635" t="n">
        <v>120846</v>
      </c>
      <c r="B13635" s="55" t="n">
        <v>45</v>
      </c>
      <c r="C13635" s="7" t="n">
        <v>5</v>
      </c>
      <c r="D13635" s="7" t="n">
        <v>3</v>
      </c>
      <c r="E13635" s="7" t="n">
        <v>1.10000002384186</v>
      </c>
      <c r="F13635" s="7" t="n">
        <v>30000</v>
      </c>
    </row>
    <row r="13636" spans="1:10">
      <c r="A13636" t="s">
        <v>4</v>
      </c>
      <c r="B13636" s="4" t="s">
        <v>5</v>
      </c>
      <c r="C13636" s="4" t="s">
        <v>7</v>
      </c>
      <c r="D13636" s="4" t="s">
        <v>9</v>
      </c>
      <c r="E13636" s="4" t="s">
        <v>10</v>
      </c>
    </row>
    <row r="13637" spans="1:10">
      <c r="A13637" t="n">
        <v>120855</v>
      </c>
      <c r="B13637" s="25" t="n">
        <v>58</v>
      </c>
      <c r="C13637" s="7" t="n">
        <v>103</v>
      </c>
      <c r="D13637" s="7" t="n">
        <v>1000</v>
      </c>
      <c r="E13637" s="7" t="n">
        <v>1</v>
      </c>
    </row>
    <row r="13638" spans="1:10">
      <c r="A13638" t="s">
        <v>4</v>
      </c>
      <c r="B13638" s="4" t="s">
        <v>5</v>
      </c>
      <c r="C13638" s="4" t="s">
        <v>7</v>
      </c>
      <c r="D13638" s="4" t="s">
        <v>9</v>
      </c>
    </row>
    <row r="13639" spans="1:10">
      <c r="A13639" t="n">
        <v>120863</v>
      </c>
      <c r="B13639" s="25" t="n">
        <v>58</v>
      </c>
      <c r="C13639" s="7" t="n">
        <v>255</v>
      </c>
      <c r="D13639" s="7" t="n">
        <v>0</v>
      </c>
    </row>
    <row r="13640" spans="1:10">
      <c r="A13640" t="s">
        <v>4</v>
      </c>
      <c r="B13640" s="4" t="s">
        <v>5</v>
      </c>
      <c r="C13640" s="4" t="s">
        <v>9</v>
      </c>
    </row>
    <row r="13641" spans="1:10">
      <c r="A13641" t="n">
        <v>120867</v>
      </c>
      <c r="B13641" s="26" t="n">
        <v>16</v>
      </c>
      <c r="C13641" s="7" t="n">
        <v>1000</v>
      </c>
    </row>
    <row r="13642" spans="1:10">
      <c r="A13642" t="s">
        <v>4</v>
      </c>
      <c r="B13642" s="4" t="s">
        <v>5</v>
      </c>
      <c r="C13642" s="4" t="s">
        <v>7</v>
      </c>
      <c r="D13642" s="4" t="s">
        <v>9</v>
      </c>
      <c r="E13642" s="4" t="s">
        <v>12</v>
      </c>
    </row>
    <row r="13643" spans="1:10">
      <c r="A13643" t="n">
        <v>120870</v>
      </c>
      <c r="B13643" s="30" t="n">
        <v>51</v>
      </c>
      <c r="C13643" s="7" t="n">
        <v>4</v>
      </c>
      <c r="D13643" s="7" t="n">
        <v>0</v>
      </c>
      <c r="E13643" s="7" t="s">
        <v>1084</v>
      </c>
    </row>
    <row r="13644" spans="1:10">
      <c r="A13644" t="s">
        <v>4</v>
      </c>
      <c r="B13644" s="4" t="s">
        <v>5</v>
      </c>
      <c r="C13644" s="4" t="s">
        <v>9</v>
      </c>
    </row>
    <row r="13645" spans="1:10">
      <c r="A13645" t="n">
        <v>120884</v>
      </c>
      <c r="B13645" s="26" t="n">
        <v>16</v>
      </c>
      <c r="C13645" s="7" t="n">
        <v>0</v>
      </c>
    </row>
    <row r="13646" spans="1:10">
      <c r="A13646" t="s">
        <v>4</v>
      </c>
      <c r="B13646" s="4" t="s">
        <v>5</v>
      </c>
      <c r="C13646" s="4" t="s">
        <v>9</v>
      </c>
      <c r="D13646" s="4" t="s">
        <v>7</v>
      </c>
      <c r="E13646" s="4" t="s">
        <v>11</v>
      </c>
      <c r="F13646" s="4" t="s">
        <v>52</v>
      </c>
      <c r="G13646" s="4" t="s">
        <v>7</v>
      </c>
      <c r="H13646" s="4" t="s">
        <v>7</v>
      </c>
      <c r="I13646" s="4" t="s">
        <v>7</v>
      </c>
      <c r="J13646" s="4" t="s">
        <v>11</v>
      </c>
      <c r="K13646" s="4" t="s">
        <v>52</v>
      </c>
      <c r="L13646" s="4" t="s">
        <v>7</v>
      </c>
      <c r="M13646" s="4" t="s">
        <v>7</v>
      </c>
      <c r="N13646" s="4" t="s">
        <v>7</v>
      </c>
      <c r="O13646" s="4" t="s">
        <v>11</v>
      </c>
      <c r="P13646" s="4" t="s">
        <v>52</v>
      </c>
      <c r="Q13646" s="4" t="s">
        <v>7</v>
      </c>
      <c r="R13646" s="4" t="s">
        <v>7</v>
      </c>
      <c r="S13646" s="4" t="s">
        <v>7</v>
      </c>
      <c r="T13646" s="4" t="s">
        <v>11</v>
      </c>
      <c r="U13646" s="4" t="s">
        <v>52</v>
      </c>
      <c r="V13646" s="4" t="s">
        <v>7</v>
      </c>
      <c r="W13646" s="4" t="s">
        <v>7</v>
      </c>
    </row>
    <row r="13647" spans="1:10">
      <c r="A13647" t="n">
        <v>120887</v>
      </c>
      <c r="B13647" s="31" t="n">
        <v>26</v>
      </c>
      <c r="C13647" s="7" t="n">
        <v>0</v>
      </c>
      <c r="D13647" s="7" t="n">
        <v>17</v>
      </c>
      <c r="E13647" s="7" t="n">
        <v>62297</v>
      </c>
      <c r="F13647" s="7" t="s">
        <v>1259</v>
      </c>
      <c r="G13647" s="7" t="n">
        <v>2</v>
      </c>
      <c r="H13647" s="7" t="n">
        <v>3</v>
      </c>
      <c r="I13647" s="7" t="n">
        <v>17</v>
      </c>
      <c r="J13647" s="7" t="n">
        <v>62298</v>
      </c>
      <c r="K13647" s="7" t="s">
        <v>1260</v>
      </c>
      <c r="L13647" s="7" t="n">
        <v>2</v>
      </c>
      <c r="M13647" s="7" t="n">
        <v>3</v>
      </c>
      <c r="N13647" s="7" t="n">
        <v>17</v>
      </c>
      <c r="O13647" s="7" t="n">
        <v>62299</v>
      </c>
      <c r="P13647" s="7" t="s">
        <v>1261</v>
      </c>
      <c r="Q13647" s="7" t="n">
        <v>2</v>
      </c>
      <c r="R13647" s="7" t="n">
        <v>3</v>
      </c>
      <c r="S13647" s="7" t="n">
        <v>17</v>
      </c>
      <c r="T13647" s="7" t="n">
        <v>62300</v>
      </c>
      <c r="U13647" s="7" t="s">
        <v>1262</v>
      </c>
      <c r="V13647" s="7" t="n">
        <v>2</v>
      </c>
      <c r="W13647" s="7" t="n">
        <v>0</v>
      </c>
    </row>
    <row r="13648" spans="1:10">
      <c r="A13648" t="s">
        <v>4</v>
      </c>
      <c r="B13648" s="4" t="s">
        <v>5</v>
      </c>
    </row>
    <row r="13649" spans="1:23">
      <c r="A13649" t="n">
        <v>121250</v>
      </c>
      <c r="B13649" s="32" t="n">
        <v>28</v>
      </c>
    </row>
    <row r="13650" spans="1:23">
      <c r="A13650" t="s">
        <v>4</v>
      </c>
      <c r="B13650" s="4" t="s">
        <v>5</v>
      </c>
      <c r="C13650" s="4" t="s">
        <v>7</v>
      </c>
      <c r="D13650" s="4" t="s">
        <v>9</v>
      </c>
      <c r="E13650" s="4" t="s">
        <v>11</v>
      </c>
      <c r="F13650" s="4" t="s">
        <v>9</v>
      </c>
    </row>
    <row r="13651" spans="1:23">
      <c r="A13651" t="n">
        <v>121251</v>
      </c>
      <c r="B13651" s="9" t="n">
        <v>50</v>
      </c>
      <c r="C13651" s="7" t="n">
        <v>3</v>
      </c>
      <c r="D13651" s="7" t="n">
        <v>5043</v>
      </c>
      <c r="E13651" s="7" t="n">
        <v>1008981770</v>
      </c>
      <c r="F13651" s="7" t="n">
        <v>500</v>
      </c>
    </row>
    <row r="13652" spans="1:23">
      <c r="A13652" t="s">
        <v>4</v>
      </c>
      <c r="B13652" s="4" t="s">
        <v>5</v>
      </c>
      <c r="C13652" s="4" t="s">
        <v>7</v>
      </c>
      <c r="D13652" s="4" t="s">
        <v>7</v>
      </c>
      <c r="E13652" s="4" t="s">
        <v>7</v>
      </c>
      <c r="F13652" s="4" t="s">
        <v>10</v>
      </c>
      <c r="G13652" s="4" t="s">
        <v>10</v>
      </c>
      <c r="H13652" s="4" t="s">
        <v>10</v>
      </c>
      <c r="I13652" s="4" t="s">
        <v>10</v>
      </c>
      <c r="J13652" s="4" t="s">
        <v>10</v>
      </c>
    </row>
    <row r="13653" spans="1:23">
      <c r="A13653" t="n">
        <v>121261</v>
      </c>
      <c r="B13653" s="52" t="n">
        <v>76</v>
      </c>
      <c r="C13653" s="7" t="n">
        <v>1</v>
      </c>
      <c r="D13653" s="7" t="n">
        <v>3</v>
      </c>
      <c r="E13653" s="7" t="n">
        <v>0</v>
      </c>
      <c r="F13653" s="7" t="n">
        <v>1</v>
      </c>
      <c r="G13653" s="7" t="n">
        <v>1</v>
      </c>
      <c r="H13653" s="7" t="n">
        <v>1</v>
      </c>
      <c r="I13653" s="7" t="n">
        <v>1</v>
      </c>
      <c r="J13653" s="7" t="n">
        <v>1000</v>
      </c>
    </row>
    <row r="13654" spans="1:23">
      <c r="A13654" t="s">
        <v>4</v>
      </c>
      <c r="B13654" s="4" t="s">
        <v>5</v>
      </c>
      <c r="C13654" s="4" t="s">
        <v>7</v>
      </c>
      <c r="D13654" s="4" t="s">
        <v>7</v>
      </c>
    </row>
    <row r="13655" spans="1:23">
      <c r="A13655" t="n">
        <v>121285</v>
      </c>
      <c r="B13655" s="58" t="n">
        <v>77</v>
      </c>
      <c r="C13655" s="7" t="n">
        <v>1</v>
      </c>
      <c r="D13655" s="7" t="n">
        <v>3</v>
      </c>
    </row>
    <row r="13656" spans="1:23">
      <c r="A13656" t="s">
        <v>4</v>
      </c>
      <c r="B13656" s="4" t="s">
        <v>5</v>
      </c>
      <c r="C13656" s="4" t="s">
        <v>9</v>
      </c>
    </row>
    <row r="13657" spans="1:23">
      <c r="A13657" t="n">
        <v>121288</v>
      </c>
      <c r="B13657" s="26" t="n">
        <v>16</v>
      </c>
      <c r="C13657" s="7" t="n">
        <v>1000</v>
      </c>
    </row>
    <row r="13658" spans="1:23">
      <c r="A13658" t="s">
        <v>4</v>
      </c>
      <c r="B13658" s="4" t="s">
        <v>5</v>
      </c>
      <c r="C13658" s="4" t="s">
        <v>7</v>
      </c>
      <c r="D13658" s="4" t="s">
        <v>9</v>
      </c>
      <c r="E13658" s="4" t="s">
        <v>9</v>
      </c>
      <c r="F13658" s="4" t="s">
        <v>7</v>
      </c>
    </row>
    <row r="13659" spans="1:23">
      <c r="A13659" t="n">
        <v>121291</v>
      </c>
      <c r="B13659" s="35" t="n">
        <v>25</v>
      </c>
      <c r="C13659" s="7" t="n">
        <v>1</v>
      </c>
      <c r="D13659" s="7" t="n">
        <v>260</v>
      </c>
      <c r="E13659" s="7" t="n">
        <v>640</v>
      </c>
      <c r="F13659" s="7" t="n">
        <v>2</v>
      </c>
    </row>
    <row r="13660" spans="1:23">
      <c r="A13660" t="s">
        <v>4</v>
      </c>
      <c r="B13660" s="4" t="s">
        <v>5</v>
      </c>
      <c r="C13660" s="4" t="s">
        <v>7</v>
      </c>
      <c r="D13660" s="4" t="s">
        <v>9</v>
      </c>
      <c r="E13660" s="4" t="s">
        <v>12</v>
      </c>
    </row>
    <row r="13661" spans="1:23">
      <c r="A13661" t="n">
        <v>121298</v>
      </c>
      <c r="B13661" s="30" t="n">
        <v>51</v>
      </c>
      <c r="C13661" s="7" t="n">
        <v>4</v>
      </c>
      <c r="D13661" s="7" t="n">
        <v>0</v>
      </c>
      <c r="E13661" s="7" t="s">
        <v>105</v>
      </c>
    </row>
    <row r="13662" spans="1:23">
      <c r="A13662" t="s">
        <v>4</v>
      </c>
      <c r="B13662" s="4" t="s">
        <v>5</v>
      </c>
      <c r="C13662" s="4" t="s">
        <v>9</v>
      </c>
    </row>
    <row r="13663" spans="1:23">
      <c r="A13663" t="n">
        <v>121313</v>
      </c>
      <c r="B13663" s="26" t="n">
        <v>16</v>
      </c>
      <c r="C13663" s="7" t="n">
        <v>0</v>
      </c>
    </row>
    <row r="13664" spans="1:23">
      <c r="A13664" t="s">
        <v>4</v>
      </c>
      <c r="B13664" s="4" t="s">
        <v>5</v>
      </c>
      <c r="C13664" s="4" t="s">
        <v>9</v>
      </c>
      <c r="D13664" s="4" t="s">
        <v>7</v>
      </c>
      <c r="E13664" s="4" t="s">
        <v>11</v>
      </c>
      <c r="F13664" s="4" t="s">
        <v>52</v>
      </c>
      <c r="G13664" s="4" t="s">
        <v>7</v>
      </c>
      <c r="H13664" s="4" t="s">
        <v>7</v>
      </c>
    </row>
    <row r="13665" spans="1:10">
      <c r="A13665" t="n">
        <v>121316</v>
      </c>
      <c r="B13665" s="31" t="n">
        <v>26</v>
      </c>
      <c r="C13665" s="7" t="n">
        <v>0</v>
      </c>
      <c r="D13665" s="7" t="n">
        <v>17</v>
      </c>
      <c r="E13665" s="7" t="n">
        <v>62301</v>
      </c>
      <c r="F13665" s="7" t="s">
        <v>1263</v>
      </c>
      <c r="G13665" s="7" t="n">
        <v>2</v>
      </c>
      <c r="H13665" s="7" t="n">
        <v>0</v>
      </c>
    </row>
    <row r="13666" spans="1:10">
      <c r="A13666" t="s">
        <v>4</v>
      </c>
      <c r="B13666" s="4" t="s">
        <v>5</v>
      </c>
    </row>
    <row r="13667" spans="1:10">
      <c r="A13667" t="n">
        <v>121414</v>
      </c>
      <c r="B13667" s="32" t="n">
        <v>28</v>
      </c>
    </row>
    <row r="13668" spans="1:10">
      <c r="A13668" t="s">
        <v>4</v>
      </c>
      <c r="B13668" s="4" t="s">
        <v>5</v>
      </c>
      <c r="C13668" s="4" t="s">
        <v>7</v>
      </c>
      <c r="D13668" s="4" t="s">
        <v>7</v>
      </c>
      <c r="E13668" s="4" t="s">
        <v>7</v>
      </c>
      <c r="F13668" s="4" t="s">
        <v>10</v>
      </c>
      <c r="G13668" s="4" t="s">
        <v>10</v>
      </c>
      <c r="H13668" s="4" t="s">
        <v>10</v>
      </c>
      <c r="I13668" s="4" t="s">
        <v>10</v>
      </c>
      <c r="J13668" s="4" t="s">
        <v>10</v>
      </c>
    </row>
    <row r="13669" spans="1:10">
      <c r="A13669" t="n">
        <v>121415</v>
      </c>
      <c r="B13669" s="52" t="n">
        <v>76</v>
      </c>
      <c r="C13669" s="7" t="n">
        <v>2</v>
      </c>
      <c r="D13669" s="7" t="n">
        <v>3</v>
      </c>
      <c r="E13669" s="7" t="n">
        <v>0</v>
      </c>
      <c r="F13669" s="7" t="n">
        <v>1</v>
      </c>
      <c r="G13669" s="7" t="n">
        <v>1</v>
      </c>
      <c r="H13669" s="7" t="n">
        <v>1</v>
      </c>
      <c r="I13669" s="7" t="n">
        <v>1</v>
      </c>
      <c r="J13669" s="7" t="n">
        <v>1000</v>
      </c>
    </row>
    <row r="13670" spans="1:10">
      <c r="A13670" t="s">
        <v>4</v>
      </c>
      <c r="B13670" s="4" t="s">
        <v>5</v>
      </c>
      <c r="C13670" s="4" t="s">
        <v>7</v>
      </c>
      <c r="D13670" s="4" t="s">
        <v>7</v>
      </c>
    </row>
    <row r="13671" spans="1:10">
      <c r="A13671" t="n">
        <v>121439</v>
      </c>
      <c r="B13671" s="58" t="n">
        <v>77</v>
      </c>
      <c r="C13671" s="7" t="n">
        <v>2</v>
      </c>
      <c r="D13671" s="7" t="n">
        <v>3</v>
      </c>
    </row>
    <row r="13672" spans="1:10">
      <c r="A13672" t="s">
        <v>4</v>
      </c>
      <c r="B13672" s="4" t="s">
        <v>5</v>
      </c>
      <c r="C13672" s="4" t="s">
        <v>9</v>
      </c>
    </row>
    <row r="13673" spans="1:10">
      <c r="A13673" t="n">
        <v>121442</v>
      </c>
      <c r="B13673" s="26" t="n">
        <v>16</v>
      </c>
      <c r="C13673" s="7" t="n">
        <v>1000</v>
      </c>
    </row>
    <row r="13674" spans="1:10">
      <c r="A13674" t="s">
        <v>4</v>
      </c>
      <c r="B13674" s="4" t="s">
        <v>5</v>
      </c>
      <c r="C13674" s="4" t="s">
        <v>7</v>
      </c>
      <c r="D13674" s="4" t="s">
        <v>7</v>
      </c>
      <c r="E13674" s="4" t="s">
        <v>7</v>
      </c>
      <c r="F13674" s="4" t="s">
        <v>10</v>
      </c>
      <c r="G13674" s="4" t="s">
        <v>10</v>
      </c>
      <c r="H13674" s="4" t="s">
        <v>10</v>
      </c>
      <c r="I13674" s="4" t="s">
        <v>10</v>
      </c>
      <c r="J13674" s="4" t="s">
        <v>10</v>
      </c>
    </row>
    <row r="13675" spans="1:10">
      <c r="A13675" t="n">
        <v>121445</v>
      </c>
      <c r="B13675" s="52" t="n">
        <v>76</v>
      </c>
      <c r="C13675" s="7" t="n">
        <v>1</v>
      </c>
      <c r="D13675" s="7" t="n">
        <v>3</v>
      </c>
      <c r="E13675" s="7" t="n">
        <v>0</v>
      </c>
      <c r="F13675" s="7" t="n">
        <v>1</v>
      </c>
      <c r="G13675" s="7" t="n">
        <v>1</v>
      </c>
      <c r="H13675" s="7" t="n">
        <v>1</v>
      </c>
      <c r="I13675" s="7" t="n">
        <v>0</v>
      </c>
      <c r="J13675" s="7" t="n">
        <v>1000</v>
      </c>
    </row>
    <row r="13676" spans="1:10">
      <c r="A13676" t="s">
        <v>4</v>
      </c>
      <c r="B13676" s="4" t="s">
        <v>5</v>
      </c>
      <c r="C13676" s="4" t="s">
        <v>7</v>
      </c>
      <c r="D13676" s="4" t="s">
        <v>9</v>
      </c>
      <c r="E13676" s="4" t="s">
        <v>9</v>
      </c>
      <c r="F13676" s="4" t="s">
        <v>7</v>
      </c>
    </row>
    <row r="13677" spans="1:10">
      <c r="A13677" t="n">
        <v>121469</v>
      </c>
      <c r="B13677" s="35" t="n">
        <v>25</v>
      </c>
      <c r="C13677" s="7" t="n">
        <v>1</v>
      </c>
      <c r="D13677" s="7" t="n">
        <v>260</v>
      </c>
      <c r="E13677" s="7" t="n">
        <v>640</v>
      </c>
      <c r="F13677" s="7" t="n">
        <v>1</v>
      </c>
    </row>
    <row r="13678" spans="1:10">
      <c r="A13678" t="s">
        <v>4</v>
      </c>
      <c r="B13678" s="4" t="s">
        <v>5</v>
      </c>
      <c r="C13678" s="4" t="s">
        <v>7</v>
      </c>
      <c r="D13678" s="4" t="s">
        <v>9</v>
      </c>
      <c r="E13678" s="4" t="s">
        <v>12</v>
      </c>
    </row>
    <row r="13679" spans="1:10">
      <c r="A13679" t="n">
        <v>121476</v>
      </c>
      <c r="B13679" s="30" t="n">
        <v>51</v>
      </c>
      <c r="C13679" s="7" t="n">
        <v>4</v>
      </c>
      <c r="D13679" s="7" t="n">
        <v>0</v>
      </c>
      <c r="E13679" s="7" t="s">
        <v>684</v>
      </c>
    </row>
    <row r="13680" spans="1:10">
      <c r="A13680" t="s">
        <v>4</v>
      </c>
      <c r="B13680" s="4" t="s">
        <v>5</v>
      </c>
      <c r="C13680" s="4" t="s">
        <v>9</v>
      </c>
    </row>
    <row r="13681" spans="1:10">
      <c r="A13681" t="n">
        <v>121490</v>
      </c>
      <c r="B13681" s="26" t="n">
        <v>16</v>
      </c>
      <c r="C13681" s="7" t="n">
        <v>0</v>
      </c>
    </row>
    <row r="13682" spans="1:10">
      <c r="A13682" t="s">
        <v>4</v>
      </c>
      <c r="B13682" s="4" t="s">
        <v>5</v>
      </c>
      <c r="C13682" s="4" t="s">
        <v>9</v>
      </c>
      <c r="D13682" s="4" t="s">
        <v>7</v>
      </c>
      <c r="E13682" s="4" t="s">
        <v>11</v>
      </c>
      <c r="F13682" s="4" t="s">
        <v>52</v>
      </c>
      <c r="G13682" s="4" t="s">
        <v>7</v>
      </c>
      <c r="H13682" s="4" t="s">
        <v>7</v>
      </c>
    </row>
    <row r="13683" spans="1:10">
      <c r="A13683" t="n">
        <v>121493</v>
      </c>
      <c r="B13683" s="31" t="n">
        <v>26</v>
      </c>
      <c r="C13683" s="7" t="n">
        <v>0</v>
      </c>
      <c r="D13683" s="7" t="n">
        <v>17</v>
      </c>
      <c r="E13683" s="7" t="n">
        <v>62302</v>
      </c>
      <c r="F13683" s="7" t="s">
        <v>1264</v>
      </c>
      <c r="G13683" s="7" t="n">
        <v>2</v>
      </c>
      <c r="H13683" s="7" t="n">
        <v>0</v>
      </c>
    </row>
    <row r="13684" spans="1:10">
      <c r="A13684" t="s">
        <v>4</v>
      </c>
      <c r="B13684" s="4" t="s">
        <v>5</v>
      </c>
    </row>
    <row r="13685" spans="1:10">
      <c r="A13685" t="n">
        <v>121618</v>
      </c>
      <c r="B13685" s="32" t="n">
        <v>28</v>
      </c>
    </row>
    <row r="13686" spans="1:10">
      <c r="A13686" t="s">
        <v>4</v>
      </c>
      <c r="B13686" s="4" t="s">
        <v>5</v>
      </c>
      <c r="C13686" s="4" t="s">
        <v>7</v>
      </c>
      <c r="D13686" s="4" t="s">
        <v>7</v>
      </c>
      <c r="E13686" s="4" t="s">
        <v>7</v>
      </c>
      <c r="F13686" s="4" t="s">
        <v>10</v>
      </c>
      <c r="G13686" s="4" t="s">
        <v>10</v>
      </c>
      <c r="H13686" s="4" t="s">
        <v>10</v>
      </c>
      <c r="I13686" s="4" t="s">
        <v>10</v>
      </c>
      <c r="J13686" s="4" t="s">
        <v>10</v>
      </c>
    </row>
    <row r="13687" spans="1:10">
      <c r="A13687" t="n">
        <v>121619</v>
      </c>
      <c r="B13687" s="52" t="n">
        <v>76</v>
      </c>
      <c r="C13687" s="7" t="n">
        <v>3</v>
      </c>
      <c r="D13687" s="7" t="n">
        <v>3</v>
      </c>
      <c r="E13687" s="7" t="n">
        <v>0</v>
      </c>
      <c r="F13687" s="7" t="n">
        <v>1</v>
      </c>
      <c r="G13687" s="7" t="n">
        <v>1</v>
      </c>
      <c r="H13687" s="7" t="n">
        <v>1</v>
      </c>
      <c r="I13687" s="7" t="n">
        <v>1</v>
      </c>
      <c r="J13687" s="7" t="n">
        <v>1000</v>
      </c>
    </row>
    <row r="13688" spans="1:10">
      <c r="A13688" t="s">
        <v>4</v>
      </c>
      <c r="B13688" s="4" t="s">
        <v>5</v>
      </c>
      <c r="C13688" s="4" t="s">
        <v>7</v>
      </c>
      <c r="D13688" s="4" t="s">
        <v>7</v>
      </c>
    </row>
    <row r="13689" spans="1:10">
      <c r="A13689" t="n">
        <v>121643</v>
      </c>
      <c r="B13689" s="58" t="n">
        <v>77</v>
      </c>
      <c r="C13689" s="7" t="n">
        <v>3</v>
      </c>
      <c r="D13689" s="7" t="n">
        <v>3</v>
      </c>
    </row>
    <row r="13690" spans="1:10">
      <c r="A13690" t="s">
        <v>4</v>
      </c>
      <c r="B13690" s="4" t="s">
        <v>5</v>
      </c>
      <c r="C13690" s="4" t="s">
        <v>9</v>
      </c>
    </row>
    <row r="13691" spans="1:10">
      <c r="A13691" t="n">
        <v>121646</v>
      </c>
      <c r="B13691" s="26" t="n">
        <v>16</v>
      </c>
      <c r="C13691" s="7" t="n">
        <v>1000</v>
      </c>
    </row>
    <row r="13692" spans="1:10">
      <c r="A13692" t="s">
        <v>4</v>
      </c>
      <c r="B13692" s="4" t="s">
        <v>5</v>
      </c>
      <c r="C13692" s="4" t="s">
        <v>7</v>
      </c>
      <c r="D13692" s="4" t="s">
        <v>7</v>
      </c>
      <c r="E13692" s="4" t="s">
        <v>7</v>
      </c>
      <c r="F13692" s="4" t="s">
        <v>10</v>
      </c>
      <c r="G13692" s="4" t="s">
        <v>10</v>
      </c>
      <c r="H13692" s="4" t="s">
        <v>10</v>
      </c>
      <c r="I13692" s="4" t="s">
        <v>10</v>
      </c>
      <c r="J13692" s="4" t="s">
        <v>10</v>
      </c>
    </row>
    <row r="13693" spans="1:10">
      <c r="A13693" t="n">
        <v>121649</v>
      </c>
      <c r="B13693" s="52" t="n">
        <v>76</v>
      </c>
      <c r="C13693" s="7" t="n">
        <v>2</v>
      </c>
      <c r="D13693" s="7" t="n">
        <v>3</v>
      </c>
      <c r="E13693" s="7" t="n">
        <v>0</v>
      </c>
      <c r="F13693" s="7" t="n">
        <v>1</v>
      </c>
      <c r="G13693" s="7" t="n">
        <v>1</v>
      </c>
      <c r="H13693" s="7" t="n">
        <v>1</v>
      </c>
      <c r="I13693" s="7" t="n">
        <v>0</v>
      </c>
      <c r="J13693" s="7" t="n">
        <v>1000</v>
      </c>
    </row>
    <row r="13694" spans="1:10">
      <c r="A13694" t="s">
        <v>4</v>
      </c>
      <c r="B13694" s="4" t="s">
        <v>5</v>
      </c>
      <c r="C13694" s="4" t="s">
        <v>7</v>
      </c>
      <c r="D13694" s="4" t="s">
        <v>9</v>
      </c>
      <c r="E13694" s="4" t="s">
        <v>9</v>
      </c>
      <c r="F13694" s="4" t="s">
        <v>7</v>
      </c>
    </row>
    <row r="13695" spans="1:10">
      <c r="A13695" t="n">
        <v>121673</v>
      </c>
      <c r="B13695" s="35" t="n">
        <v>25</v>
      </c>
      <c r="C13695" s="7" t="n">
        <v>1</v>
      </c>
      <c r="D13695" s="7" t="n">
        <v>260</v>
      </c>
      <c r="E13695" s="7" t="n">
        <v>640</v>
      </c>
      <c r="F13695" s="7" t="n">
        <v>1</v>
      </c>
    </row>
    <row r="13696" spans="1:10">
      <c r="A13696" t="s">
        <v>4</v>
      </c>
      <c r="B13696" s="4" t="s">
        <v>5</v>
      </c>
      <c r="C13696" s="4" t="s">
        <v>7</v>
      </c>
      <c r="D13696" s="4" t="s">
        <v>9</v>
      </c>
      <c r="E13696" s="4" t="s">
        <v>12</v>
      </c>
    </row>
    <row r="13697" spans="1:10">
      <c r="A13697" t="n">
        <v>121680</v>
      </c>
      <c r="B13697" s="30" t="n">
        <v>51</v>
      </c>
      <c r="C13697" s="7" t="n">
        <v>4</v>
      </c>
      <c r="D13697" s="7" t="n">
        <v>0</v>
      </c>
      <c r="E13697" s="7" t="s">
        <v>90</v>
      </c>
    </row>
    <row r="13698" spans="1:10">
      <c r="A13698" t="s">
        <v>4</v>
      </c>
      <c r="B13698" s="4" t="s">
        <v>5</v>
      </c>
      <c r="C13698" s="4" t="s">
        <v>9</v>
      </c>
    </row>
    <row r="13699" spans="1:10">
      <c r="A13699" t="n">
        <v>121695</v>
      </c>
      <c r="B13699" s="26" t="n">
        <v>16</v>
      </c>
      <c r="C13699" s="7" t="n">
        <v>0</v>
      </c>
    </row>
    <row r="13700" spans="1:10">
      <c r="A13700" t="s">
        <v>4</v>
      </c>
      <c r="B13700" s="4" t="s">
        <v>5</v>
      </c>
      <c r="C13700" s="4" t="s">
        <v>9</v>
      </c>
      <c r="D13700" s="4" t="s">
        <v>7</v>
      </c>
      <c r="E13700" s="4" t="s">
        <v>11</v>
      </c>
      <c r="F13700" s="4" t="s">
        <v>52</v>
      </c>
      <c r="G13700" s="4" t="s">
        <v>7</v>
      </c>
      <c r="H13700" s="4" t="s">
        <v>7</v>
      </c>
    </row>
    <row r="13701" spans="1:10">
      <c r="A13701" t="n">
        <v>121698</v>
      </c>
      <c r="B13701" s="31" t="n">
        <v>26</v>
      </c>
      <c r="C13701" s="7" t="n">
        <v>0</v>
      </c>
      <c r="D13701" s="7" t="n">
        <v>17</v>
      </c>
      <c r="E13701" s="7" t="n">
        <v>62303</v>
      </c>
      <c r="F13701" s="7" t="s">
        <v>1265</v>
      </c>
      <c r="G13701" s="7" t="n">
        <v>2</v>
      </c>
      <c r="H13701" s="7" t="n">
        <v>0</v>
      </c>
    </row>
    <row r="13702" spans="1:10">
      <c r="A13702" t="s">
        <v>4</v>
      </c>
      <c r="B13702" s="4" t="s">
        <v>5</v>
      </c>
    </row>
    <row r="13703" spans="1:10">
      <c r="A13703" t="n">
        <v>121832</v>
      </c>
      <c r="B13703" s="32" t="n">
        <v>28</v>
      </c>
    </row>
    <row r="13704" spans="1:10">
      <c r="A13704" t="s">
        <v>4</v>
      </c>
      <c r="B13704" s="4" t="s">
        <v>5</v>
      </c>
      <c r="C13704" s="4" t="s">
        <v>7</v>
      </c>
      <c r="D13704" s="4" t="s">
        <v>7</v>
      </c>
      <c r="E13704" s="4" t="s">
        <v>7</v>
      </c>
      <c r="F13704" s="4" t="s">
        <v>10</v>
      </c>
      <c r="G13704" s="4" t="s">
        <v>10</v>
      </c>
      <c r="H13704" s="4" t="s">
        <v>10</v>
      </c>
      <c r="I13704" s="4" t="s">
        <v>10</v>
      </c>
      <c r="J13704" s="4" t="s">
        <v>10</v>
      </c>
    </row>
    <row r="13705" spans="1:10">
      <c r="A13705" t="n">
        <v>121833</v>
      </c>
      <c r="B13705" s="52" t="n">
        <v>76</v>
      </c>
      <c r="C13705" s="7" t="n">
        <v>4</v>
      </c>
      <c r="D13705" s="7" t="n">
        <v>3</v>
      </c>
      <c r="E13705" s="7" t="n">
        <v>0</v>
      </c>
      <c r="F13705" s="7" t="n">
        <v>1</v>
      </c>
      <c r="G13705" s="7" t="n">
        <v>1</v>
      </c>
      <c r="H13705" s="7" t="n">
        <v>1</v>
      </c>
      <c r="I13705" s="7" t="n">
        <v>1</v>
      </c>
      <c r="J13705" s="7" t="n">
        <v>1000</v>
      </c>
    </row>
    <row r="13706" spans="1:10">
      <c r="A13706" t="s">
        <v>4</v>
      </c>
      <c r="B13706" s="4" t="s">
        <v>5</v>
      </c>
      <c r="C13706" s="4" t="s">
        <v>7</v>
      </c>
      <c r="D13706" s="4" t="s">
        <v>7</v>
      </c>
    </row>
    <row r="13707" spans="1:10">
      <c r="A13707" t="n">
        <v>121857</v>
      </c>
      <c r="B13707" s="58" t="n">
        <v>77</v>
      </c>
      <c r="C13707" s="7" t="n">
        <v>4</v>
      </c>
      <c r="D13707" s="7" t="n">
        <v>3</v>
      </c>
    </row>
    <row r="13708" spans="1:10">
      <c r="A13708" t="s">
        <v>4</v>
      </c>
      <c r="B13708" s="4" t="s">
        <v>5</v>
      </c>
      <c r="C13708" s="4" t="s">
        <v>9</v>
      </c>
    </row>
    <row r="13709" spans="1:10">
      <c r="A13709" t="n">
        <v>121860</v>
      </c>
      <c r="B13709" s="26" t="n">
        <v>16</v>
      </c>
      <c r="C13709" s="7" t="n">
        <v>1000</v>
      </c>
    </row>
    <row r="13710" spans="1:10">
      <c r="A13710" t="s">
        <v>4</v>
      </c>
      <c r="B13710" s="4" t="s">
        <v>5</v>
      </c>
      <c r="C13710" s="4" t="s">
        <v>7</v>
      </c>
      <c r="D13710" s="4" t="s">
        <v>7</v>
      </c>
      <c r="E13710" s="4" t="s">
        <v>7</v>
      </c>
      <c r="F13710" s="4" t="s">
        <v>10</v>
      </c>
      <c r="G13710" s="4" t="s">
        <v>10</v>
      </c>
      <c r="H13710" s="4" t="s">
        <v>10</v>
      </c>
      <c r="I13710" s="4" t="s">
        <v>10</v>
      </c>
      <c r="J13710" s="4" t="s">
        <v>10</v>
      </c>
    </row>
    <row r="13711" spans="1:10">
      <c r="A13711" t="n">
        <v>121863</v>
      </c>
      <c r="B13711" s="52" t="n">
        <v>76</v>
      </c>
      <c r="C13711" s="7" t="n">
        <v>3</v>
      </c>
      <c r="D13711" s="7" t="n">
        <v>3</v>
      </c>
      <c r="E13711" s="7" t="n">
        <v>0</v>
      </c>
      <c r="F13711" s="7" t="n">
        <v>1</v>
      </c>
      <c r="G13711" s="7" t="n">
        <v>1</v>
      </c>
      <c r="H13711" s="7" t="n">
        <v>1</v>
      </c>
      <c r="I13711" s="7" t="n">
        <v>0</v>
      </c>
      <c r="J13711" s="7" t="n">
        <v>1000</v>
      </c>
    </row>
    <row r="13712" spans="1:10">
      <c r="A13712" t="s">
        <v>4</v>
      </c>
      <c r="B13712" s="4" t="s">
        <v>5</v>
      </c>
      <c r="C13712" s="4" t="s">
        <v>7</v>
      </c>
      <c r="D13712" s="4" t="s">
        <v>9</v>
      </c>
      <c r="E13712" s="4" t="s">
        <v>9</v>
      </c>
      <c r="F13712" s="4" t="s">
        <v>7</v>
      </c>
    </row>
    <row r="13713" spans="1:10">
      <c r="A13713" t="n">
        <v>121887</v>
      </c>
      <c r="B13713" s="35" t="n">
        <v>25</v>
      </c>
      <c r="C13713" s="7" t="n">
        <v>1</v>
      </c>
      <c r="D13713" s="7" t="n">
        <v>260</v>
      </c>
      <c r="E13713" s="7" t="n">
        <v>640</v>
      </c>
      <c r="F13713" s="7" t="n">
        <v>2</v>
      </c>
    </row>
    <row r="13714" spans="1:10">
      <c r="A13714" t="s">
        <v>4</v>
      </c>
      <c r="B13714" s="4" t="s">
        <v>5</v>
      </c>
      <c r="C13714" s="4" t="s">
        <v>7</v>
      </c>
      <c r="D13714" s="4" t="s">
        <v>9</v>
      </c>
      <c r="E13714" s="4" t="s">
        <v>12</v>
      </c>
    </row>
    <row r="13715" spans="1:10">
      <c r="A13715" t="n">
        <v>121894</v>
      </c>
      <c r="B13715" s="30" t="n">
        <v>51</v>
      </c>
      <c r="C13715" s="7" t="n">
        <v>4</v>
      </c>
      <c r="D13715" s="7" t="n">
        <v>0</v>
      </c>
      <c r="E13715" s="7" t="s">
        <v>729</v>
      </c>
    </row>
    <row r="13716" spans="1:10">
      <c r="A13716" t="s">
        <v>4</v>
      </c>
      <c r="B13716" s="4" t="s">
        <v>5</v>
      </c>
      <c r="C13716" s="4" t="s">
        <v>9</v>
      </c>
    </row>
    <row r="13717" spans="1:10">
      <c r="A13717" t="n">
        <v>121908</v>
      </c>
      <c r="B13717" s="26" t="n">
        <v>16</v>
      </c>
      <c r="C13717" s="7" t="n">
        <v>0</v>
      </c>
    </row>
    <row r="13718" spans="1:10">
      <c r="A13718" t="s">
        <v>4</v>
      </c>
      <c r="B13718" s="4" t="s">
        <v>5</v>
      </c>
      <c r="C13718" s="4" t="s">
        <v>9</v>
      </c>
      <c r="D13718" s="4" t="s">
        <v>7</v>
      </c>
      <c r="E13718" s="4" t="s">
        <v>11</v>
      </c>
      <c r="F13718" s="4" t="s">
        <v>52</v>
      </c>
      <c r="G13718" s="4" t="s">
        <v>7</v>
      </c>
      <c r="H13718" s="4" t="s">
        <v>7</v>
      </c>
    </row>
    <row r="13719" spans="1:10">
      <c r="A13719" t="n">
        <v>121911</v>
      </c>
      <c r="B13719" s="31" t="n">
        <v>26</v>
      </c>
      <c r="C13719" s="7" t="n">
        <v>0</v>
      </c>
      <c r="D13719" s="7" t="n">
        <v>17</v>
      </c>
      <c r="E13719" s="7" t="n">
        <v>62304</v>
      </c>
      <c r="F13719" s="7" t="s">
        <v>1266</v>
      </c>
      <c r="G13719" s="7" t="n">
        <v>2</v>
      </c>
      <c r="H13719" s="7" t="n">
        <v>0</v>
      </c>
    </row>
    <row r="13720" spans="1:10">
      <c r="A13720" t="s">
        <v>4</v>
      </c>
      <c r="B13720" s="4" t="s">
        <v>5</v>
      </c>
    </row>
    <row r="13721" spans="1:10">
      <c r="A13721" t="n">
        <v>122046</v>
      </c>
      <c r="B13721" s="32" t="n">
        <v>28</v>
      </c>
    </row>
    <row r="13722" spans="1:10">
      <c r="A13722" t="s">
        <v>4</v>
      </c>
      <c r="B13722" s="4" t="s">
        <v>5</v>
      </c>
      <c r="C13722" s="4" t="s">
        <v>9</v>
      </c>
      <c r="D13722" s="4" t="s">
        <v>7</v>
      </c>
    </row>
    <row r="13723" spans="1:10">
      <c r="A13723" t="n">
        <v>122047</v>
      </c>
      <c r="B13723" s="60" t="n">
        <v>89</v>
      </c>
      <c r="C13723" s="7" t="n">
        <v>65533</v>
      </c>
      <c r="D13723" s="7" t="n">
        <v>1</v>
      </c>
    </row>
    <row r="13724" spans="1:10">
      <c r="A13724" t="s">
        <v>4</v>
      </c>
      <c r="B13724" s="4" t="s">
        <v>5</v>
      </c>
      <c r="C13724" s="4" t="s">
        <v>7</v>
      </c>
      <c r="D13724" s="4" t="s">
        <v>9</v>
      </c>
      <c r="E13724" s="4" t="s">
        <v>9</v>
      </c>
      <c r="F13724" s="4" t="s">
        <v>7</v>
      </c>
    </row>
    <row r="13725" spans="1:10">
      <c r="A13725" t="n">
        <v>122051</v>
      </c>
      <c r="B13725" s="35" t="n">
        <v>25</v>
      </c>
      <c r="C13725" s="7" t="n">
        <v>1</v>
      </c>
      <c r="D13725" s="7" t="n">
        <v>65535</v>
      </c>
      <c r="E13725" s="7" t="n">
        <v>65535</v>
      </c>
      <c r="F13725" s="7" t="n">
        <v>0</v>
      </c>
    </row>
    <row r="13726" spans="1:10">
      <c r="A13726" t="s">
        <v>4</v>
      </c>
      <c r="B13726" s="4" t="s">
        <v>5</v>
      </c>
      <c r="C13726" s="4" t="s">
        <v>7</v>
      </c>
      <c r="D13726" s="4" t="s">
        <v>7</v>
      </c>
      <c r="E13726" s="4" t="s">
        <v>10</v>
      </c>
      <c r="F13726" s="4" t="s">
        <v>10</v>
      </c>
      <c r="G13726" s="4" t="s">
        <v>10</v>
      </c>
      <c r="H13726" s="4" t="s">
        <v>9</v>
      </c>
    </row>
    <row r="13727" spans="1:10">
      <c r="A13727" t="n">
        <v>122058</v>
      </c>
      <c r="B13727" s="55" t="n">
        <v>45</v>
      </c>
      <c r="C13727" s="7" t="n">
        <v>2</v>
      </c>
      <c r="D13727" s="7" t="n">
        <v>3</v>
      </c>
      <c r="E13727" s="7" t="n">
        <v>-0.0399999991059303</v>
      </c>
      <c r="F13727" s="7" t="n">
        <v>201.5</v>
      </c>
      <c r="G13727" s="7" t="n">
        <v>0.0199999995529652</v>
      </c>
      <c r="H13727" s="7" t="n">
        <v>0</v>
      </c>
    </row>
    <row r="13728" spans="1:10">
      <c r="A13728" t="s">
        <v>4</v>
      </c>
      <c r="B13728" s="4" t="s">
        <v>5</v>
      </c>
      <c r="C13728" s="4" t="s">
        <v>7</v>
      </c>
      <c r="D13728" s="4" t="s">
        <v>7</v>
      </c>
      <c r="E13728" s="4" t="s">
        <v>10</v>
      </c>
      <c r="F13728" s="4" t="s">
        <v>10</v>
      </c>
      <c r="G13728" s="4" t="s">
        <v>10</v>
      </c>
      <c r="H13728" s="4" t="s">
        <v>9</v>
      </c>
      <c r="I13728" s="4" t="s">
        <v>7</v>
      </c>
    </row>
    <row r="13729" spans="1:9">
      <c r="A13729" t="n">
        <v>122075</v>
      </c>
      <c r="B13729" s="55" t="n">
        <v>45</v>
      </c>
      <c r="C13729" s="7" t="n">
        <v>4</v>
      </c>
      <c r="D13729" s="7" t="n">
        <v>3</v>
      </c>
      <c r="E13729" s="7" t="n">
        <v>19.4300003051758</v>
      </c>
      <c r="F13729" s="7" t="n">
        <v>25.0100002288818</v>
      </c>
      <c r="G13729" s="7" t="n">
        <v>0</v>
      </c>
      <c r="H13729" s="7" t="n">
        <v>0</v>
      </c>
      <c r="I13729" s="7" t="n">
        <v>1</v>
      </c>
    </row>
    <row r="13730" spans="1:9">
      <c r="A13730" t="s">
        <v>4</v>
      </c>
      <c r="B13730" s="4" t="s">
        <v>5</v>
      </c>
      <c r="C13730" s="4" t="s">
        <v>7</v>
      </c>
      <c r="D13730" s="4" t="s">
        <v>7</v>
      </c>
      <c r="E13730" s="4" t="s">
        <v>10</v>
      </c>
      <c r="F13730" s="4" t="s">
        <v>9</v>
      </c>
    </row>
    <row r="13731" spans="1:9">
      <c r="A13731" t="n">
        <v>122093</v>
      </c>
      <c r="B13731" s="55" t="n">
        <v>45</v>
      </c>
      <c r="C13731" s="7" t="n">
        <v>5</v>
      </c>
      <c r="D13731" s="7" t="n">
        <v>3</v>
      </c>
      <c r="E13731" s="7" t="n">
        <v>0.899999976158142</v>
      </c>
      <c r="F13731" s="7" t="n">
        <v>0</v>
      </c>
    </row>
    <row r="13732" spans="1:9">
      <c r="A13732" t="s">
        <v>4</v>
      </c>
      <c r="B13732" s="4" t="s">
        <v>5</v>
      </c>
      <c r="C13732" s="4" t="s">
        <v>7</v>
      </c>
      <c r="D13732" s="4" t="s">
        <v>7</v>
      </c>
      <c r="E13732" s="4" t="s">
        <v>10</v>
      </c>
      <c r="F13732" s="4" t="s">
        <v>9</v>
      </c>
    </row>
    <row r="13733" spans="1:9">
      <c r="A13733" t="n">
        <v>122102</v>
      </c>
      <c r="B13733" s="55" t="n">
        <v>45</v>
      </c>
      <c r="C13733" s="7" t="n">
        <v>11</v>
      </c>
      <c r="D13733" s="7" t="n">
        <v>3</v>
      </c>
      <c r="E13733" s="7" t="n">
        <v>40</v>
      </c>
      <c r="F13733" s="7" t="n">
        <v>0</v>
      </c>
    </row>
    <row r="13734" spans="1:9">
      <c r="A13734" t="s">
        <v>4</v>
      </c>
      <c r="B13734" s="4" t="s">
        <v>5</v>
      </c>
      <c r="C13734" s="4" t="s">
        <v>7</v>
      </c>
      <c r="D13734" s="4" t="s">
        <v>7</v>
      </c>
      <c r="E13734" s="4" t="s">
        <v>10</v>
      </c>
      <c r="F13734" s="4" t="s">
        <v>9</v>
      </c>
    </row>
    <row r="13735" spans="1:9">
      <c r="A13735" t="n">
        <v>122111</v>
      </c>
      <c r="B13735" s="55" t="n">
        <v>45</v>
      </c>
      <c r="C13735" s="7" t="n">
        <v>5</v>
      </c>
      <c r="D13735" s="7" t="n">
        <v>3</v>
      </c>
      <c r="E13735" s="7" t="n">
        <v>1.5</v>
      </c>
      <c r="F13735" s="7" t="n">
        <v>8000</v>
      </c>
    </row>
    <row r="13736" spans="1:9">
      <c r="A13736" t="s">
        <v>4</v>
      </c>
      <c r="B13736" s="4" t="s">
        <v>5</v>
      </c>
      <c r="C13736" s="4" t="s">
        <v>7</v>
      </c>
      <c r="D13736" s="4" t="s">
        <v>9</v>
      </c>
      <c r="E13736" s="4" t="s">
        <v>9</v>
      </c>
      <c r="F13736" s="4" t="s">
        <v>11</v>
      </c>
    </row>
    <row r="13737" spans="1:9">
      <c r="A13737" t="n">
        <v>122120</v>
      </c>
      <c r="B13737" s="77" t="n">
        <v>84</v>
      </c>
      <c r="C13737" s="7" t="n">
        <v>0</v>
      </c>
      <c r="D13737" s="7" t="n">
        <v>2</v>
      </c>
      <c r="E13737" s="7" t="n">
        <v>0</v>
      </c>
      <c r="F13737" s="7" t="n">
        <v>1053609165</v>
      </c>
    </row>
    <row r="13738" spans="1:9">
      <c r="A13738" t="s">
        <v>4</v>
      </c>
      <c r="B13738" s="4" t="s">
        <v>5</v>
      </c>
      <c r="C13738" s="4" t="s">
        <v>9</v>
      </c>
      <c r="D13738" s="4" t="s">
        <v>11</v>
      </c>
    </row>
    <row r="13739" spans="1:9">
      <c r="A13739" t="n">
        <v>122130</v>
      </c>
      <c r="B13739" s="43" t="n">
        <v>43</v>
      </c>
      <c r="C13739" s="7" t="n">
        <v>0</v>
      </c>
      <c r="D13739" s="7" t="n">
        <v>512</v>
      </c>
    </row>
    <row r="13740" spans="1:9">
      <c r="A13740" t="s">
        <v>4</v>
      </c>
      <c r="B13740" s="4" t="s">
        <v>5</v>
      </c>
      <c r="C13740" s="4" t="s">
        <v>9</v>
      </c>
      <c r="D13740" s="4" t="s">
        <v>10</v>
      </c>
      <c r="E13740" s="4" t="s">
        <v>10</v>
      </c>
      <c r="F13740" s="4" t="s">
        <v>10</v>
      </c>
      <c r="G13740" s="4" t="s">
        <v>10</v>
      </c>
    </row>
    <row r="13741" spans="1:9">
      <c r="A13741" t="n">
        <v>122137</v>
      </c>
      <c r="B13741" s="42" t="n">
        <v>46</v>
      </c>
      <c r="C13741" s="7" t="n">
        <v>0</v>
      </c>
      <c r="D13741" s="7" t="n">
        <v>0</v>
      </c>
      <c r="E13741" s="7" t="n">
        <v>200</v>
      </c>
      <c r="F13741" s="7" t="n">
        <v>0</v>
      </c>
      <c r="G13741" s="7" t="n">
        <v>0</v>
      </c>
    </row>
    <row r="13742" spans="1:9">
      <c r="A13742" t="s">
        <v>4</v>
      </c>
      <c r="B13742" s="4" t="s">
        <v>5</v>
      </c>
      <c r="C13742" s="4" t="s">
        <v>7</v>
      </c>
      <c r="D13742" s="4" t="s">
        <v>12</v>
      </c>
      <c r="E13742" s="4" t="s">
        <v>9</v>
      </c>
    </row>
    <row r="13743" spans="1:9">
      <c r="A13743" t="n">
        <v>122156</v>
      </c>
      <c r="B13743" s="16" t="n">
        <v>94</v>
      </c>
      <c r="C13743" s="7" t="n">
        <v>0</v>
      </c>
      <c r="D13743" s="7" t="s">
        <v>1267</v>
      </c>
      <c r="E13743" s="7" t="n">
        <v>1</v>
      </c>
    </row>
    <row r="13744" spans="1:9">
      <c r="A13744" t="s">
        <v>4</v>
      </c>
      <c r="B13744" s="4" t="s">
        <v>5</v>
      </c>
      <c r="C13744" s="4" t="s">
        <v>7</v>
      </c>
      <c r="D13744" s="4" t="s">
        <v>12</v>
      </c>
      <c r="E13744" s="4" t="s">
        <v>9</v>
      </c>
    </row>
    <row r="13745" spans="1:9">
      <c r="A13745" t="n">
        <v>122169</v>
      </c>
      <c r="B13745" s="16" t="n">
        <v>94</v>
      </c>
      <c r="C13745" s="7" t="n">
        <v>0</v>
      </c>
      <c r="D13745" s="7" t="s">
        <v>1267</v>
      </c>
      <c r="E13745" s="7" t="n">
        <v>2</v>
      </c>
    </row>
    <row r="13746" spans="1:9">
      <c r="A13746" t="s">
        <v>4</v>
      </c>
      <c r="B13746" s="4" t="s">
        <v>5</v>
      </c>
      <c r="C13746" s="4" t="s">
        <v>7</v>
      </c>
      <c r="D13746" s="4" t="s">
        <v>12</v>
      </c>
      <c r="E13746" s="4" t="s">
        <v>9</v>
      </c>
    </row>
    <row r="13747" spans="1:9">
      <c r="A13747" t="n">
        <v>122182</v>
      </c>
      <c r="B13747" s="16" t="n">
        <v>94</v>
      </c>
      <c r="C13747" s="7" t="n">
        <v>1</v>
      </c>
      <c r="D13747" s="7" t="s">
        <v>1267</v>
      </c>
      <c r="E13747" s="7" t="n">
        <v>4</v>
      </c>
    </row>
    <row r="13748" spans="1:9">
      <c r="A13748" t="s">
        <v>4</v>
      </c>
      <c r="B13748" s="4" t="s">
        <v>5</v>
      </c>
      <c r="C13748" s="4" t="s">
        <v>7</v>
      </c>
      <c r="D13748" s="4" t="s">
        <v>12</v>
      </c>
      <c r="E13748" s="4" t="s">
        <v>9</v>
      </c>
    </row>
    <row r="13749" spans="1:9">
      <c r="A13749" t="n">
        <v>122195</v>
      </c>
      <c r="B13749" s="16" t="n">
        <v>94</v>
      </c>
      <c r="C13749" s="7" t="n">
        <v>1</v>
      </c>
      <c r="D13749" s="7" t="s">
        <v>1267</v>
      </c>
      <c r="E13749" s="7" t="n">
        <v>512</v>
      </c>
    </row>
    <row r="13750" spans="1:9">
      <c r="A13750" t="s">
        <v>4</v>
      </c>
      <c r="B13750" s="4" t="s">
        <v>5</v>
      </c>
      <c r="C13750" s="4" t="s">
        <v>7</v>
      </c>
      <c r="D13750" s="4" t="s">
        <v>9</v>
      </c>
      <c r="E13750" s="4" t="s">
        <v>12</v>
      </c>
      <c r="F13750" s="4" t="s">
        <v>12</v>
      </c>
      <c r="G13750" s="4" t="s">
        <v>12</v>
      </c>
      <c r="H13750" s="4" t="s">
        <v>12</v>
      </c>
    </row>
    <row r="13751" spans="1:9">
      <c r="A13751" t="n">
        <v>122208</v>
      </c>
      <c r="B13751" s="30" t="n">
        <v>51</v>
      </c>
      <c r="C13751" s="7" t="n">
        <v>3</v>
      </c>
      <c r="D13751" s="7" t="n">
        <v>0</v>
      </c>
      <c r="E13751" s="7" t="s">
        <v>266</v>
      </c>
      <c r="F13751" s="7" t="s">
        <v>246</v>
      </c>
      <c r="G13751" s="7" t="s">
        <v>245</v>
      </c>
      <c r="H13751" s="7" t="s">
        <v>246</v>
      </c>
    </row>
    <row r="13752" spans="1:9">
      <c r="A13752" t="s">
        <v>4</v>
      </c>
      <c r="B13752" s="4" t="s">
        <v>5</v>
      </c>
      <c r="C13752" s="4" t="s">
        <v>7</v>
      </c>
      <c r="D13752" s="4" t="s">
        <v>7</v>
      </c>
      <c r="E13752" s="4" t="s">
        <v>7</v>
      </c>
      <c r="F13752" s="4" t="s">
        <v>10</v>
      </c>
      <c r="G13752" s="4" t="s">
        <v>10</v>
      </c>
      <c r="H13752" s="4" t="s">
        <v>10</v>
      </c>
      <c r="I13752" s="4" t="s">
        <v>10</v>
      </c>
      <c r="J13752" s="4" t="s">
        <v>10</v>
      </c>
    </row>
    <row r="13753" spans="1:9">
      <c r="A13753" t="n">
        <v>122221</v>
      </c>
      <c r="B13753" s="52" t="n">
        <v>76</v>
      </c>
      <c r="C13753" s="7" t="n">
        <v>4</v>
      </c>
      <c r="D13753" s="7" t="n">
        <v>3</v>
      </c>
      <c r="E13753" s="7" t="n">
        <v>0</v>
      </c>
      <c r="F13753" s="7" t="n">
        <v>1</v>
      </c>
      <c r="G13753" s="7" t="n">
        <v>1</v>
      </c>
      <c r="H13753" s="7" t="n">
        <v>1</v>
      </c>
      <c r="I13753" s="7" t="n">
        <v>0</v>
      </c>
      <c r="J13753" s="7" t="n">
        <v>1000</v>
      </c>
    </row>
    <row r="13754" spans="1:9">
      <c r="A13754" t="s">
        <v>4</v>
      </c>
      <c r="B13754" s="4" t="s">
        <v>5</v>
      </c>
      <c r="C13754" s="4" t="s">
        <v>7</v>
      </c>
      <c r="D13754" s="4" t="s">
        <v>7</v>
      </c>
    </row>
    <row r="13755" spans="1:9">
      <c r="A13755" t="n">
        <v>122245</v>
      </c>
      <c r="B13755" s="58" t="n">
        <v>77</v>
      </c>
      <c r="C13755" s="7" t="n">
        <v>4</v>
      </c>
      <c r="D13755" s="7" t="n">
        <v>3</v>
      </c>
    </row>
    <row r="13756" spans="1:9">
      <c r="A13756" t="s">
        <v>4</v>
      </c>
      <c r="B13756" s="4" t="s">
        <v>5</v>
      </c>
      <c r="C13756" s="4" t="s">
        <v>9</v>
      </c>
    </row>
    <row r="13757" spans="1:9">
      <c r="A13757" t="n">
        <v>122248</v>
      </c>
      <c r="B13757" s="26" t="n">
        <v>16</v>
      </c>
      <c r="C13757" s="7" t="n">
        <v>2000</v>
      </c>
    </row>
    <row r="13758" spans="1:9">
      <c r="A13758" t="s">
        <v>4</v>
      </c>
      <c r="B13758" s="4" t="s">
        <v>5</v>
      </c>
      <c r="C13758" s="4" t="s">
        <v>9</v>
      </c>
      <c r="D13758" s="4" t="s">
        <v>10</v>
      </c>
      <c r="E13758" s="4" t="s">
        <v>10</v>
      </c>
      <c r="F13758" s="4" t="s">
        <v>10</v>
      </c>
      <c r="G13758" s="4" t="s">
        <v>9</v>
      </c>
      <c r="H13758" s="4" t="s">
        <v>9</v>
      </c>
    </row>
    <row r="13759" spans="1:9">
      <c r="A13759" t="n">
        <v>122251</v>
      </c>
      <c r="B13759" s="65" t="n">
        <v>60</v>
      </c>
      <c r="C13759" s="7" t="n">
        <v>0</v>
      </c>
      <c r="D13759" s="7" t="n">
        <v>0</v>
      </c>
      <c r="E13759" s="7" t="n">
        <v>0</v>
      </c>
      <c r="F13759" s="7" t="n">
        <v>0</v>
      </c>
      <c r="G13759" s="7" t="n">
        <v>1000</v>
      </c>
      <c r="H13759" s="7" t="n">
        <v>0</v>
      </c>
    </row>
    <row r="13760" spans="1:9">
      <c r="A13760" t="s">
        <v>4</v>
      </c>
      <c r="B13760" s="4" t="s">
        <v>5</v>
      </c>
      <c r="C13760" s="4" t="s">
        <v>7</v>
      </c>
      <c r="D13760" s="4" t="s">
        <v>9</v>
      </c>
      <c r="E13760" s="4" t="s">
        <v>12</v>
      </c>
      <c r="F13760" s="4" t="s">
        <v>12</v>
      </c>
      <c r="G13760" s="4" t="s">
        <v>12</v>
      </c>
      <c r="H13760" s="4" t="s">
        <v>12</v>
      </c>
    </row>
    <row r="13761" spans="1:10">
      <c r="A13761" t="n">
        <v>122270</v>
      </c>
      <c r="B13761" s="30" t="n">
        <v>51</v>
      </c>
      <c r="C13761" s="7" t="n">
        <v>3</v>
      </c>
      <c r="D13761" s="7" t="n">
        <v>0</v>
      </c>
      <c r="E13761" s="7" t="s">
        <v>246</v>
      </c>
      <c r="F13761" s="7" t="s">
        <v>343</v>
      </c>
      <c r="G13761" s="7" t="s">
        <v>245</v>
      </c>
      <c r="H13761" s="7" t="s">
        <v>246</v>
      </c>
    </row>
    <row r="13762" spans="1:10">
      <c r="A13762" t="s">
        <v>4</v>
      </c>
      <c r="B13762" s="4" t="s">
        <v>5</v>
      </c>
      <c r="C13762" s="4" t="s">
        <v>9</v>
      </c>
      <c r="D13762" s="4" t="s">
        <v>7</v>
      </c>
      <c r="E13762" s="4" t="s">
        <v>7</v>
      </c>
      <c r="F13762" s="4" t="s">
        <v>12</v>
      </c>
    </row>
    <row r="13763" spans="1:10">
      <c r="A13763" t="n">
        <v>122283</v>
      </c>
      <c r="B13763" s="48" t="n">
        <v>47</v>
      </c>
      <c r="C13763" s="7" t="n">
        <v>0</v>
      </c>
      <c r="D13763" s="7" t="n">
        <v>0</v>
      </c>
      <c r="E13763" s="7" t="n">
        <v>0</v>
      </c>
      <c r="F13763" s="7" t="s">
        <v>624</v>
      </c>
    </row>
    <row r="13764" spans="1:10">
      <c r="A13764" t="s">
        <v>4</v>
      </c>
      <c r="B13764" s="4" t="s">
        <v>5</v>
      </c>
      <c r="C13764" s="4" t="s">
        <v>9</v>
      </c>
      <c r="D13764" s="4" t="s">
        <v>11</v>
      </c>
      <c r="E13764" s="4" t="s">
        <v>7</v>
      </c>
    </row>
    <row r="13765" spans="1:10">
      <c r="A13765" t="n">
        <v>122300</v>
      </c>
      <c r="B13765" s="76" t="n">
        <v>35</v>
      </c>
      <c r="C13765" s="7" t="n">
        <v>0</v>
      </c>
      <c r="D13765" s="7" t="n">
        <v>0</v>
      </c>
      <c r="E13765" s="7" t="n">
        <v>0</v>
      </c>
    </row>
    <row r="13766" spans="1:10">
      <c r="A13766" t="s">
        <v>4</v>
      </c>
      <c r="B13766" s="4" t="s">
        <v>5</v>
      </c>
      <c r="C13766" s="4" t="s">
        <v>9</v>
      </c>
    </row>
    <row r="13767" spans="1:10">
      <c r="A13767" t="n">
        <v>122308</v>
      </c>
      <c r="B13767" s="26" t="n">
        <v>16</v>
      </c>
      <c r="C13767" s="7" t="n">
        <v>1500</v>
      </c>
    </row>
    <row r="13768" spans="1:10">
      <c r="A13768" t="s">
        <v>4</v>
      </c>
      <c r="B13768" s="4" t="s">
        <v>5</v>
      </c>
      <c r="C13768" s="4" t="s">
        <v>7</v>
      </c>
      <c r="D13768" s="4" t="s">
        <v>9</v>
      </c>
      <c r="E13768" s="4" t="s">
        <v>10</v>
      </c>
    </row>
    <row r="13769" spans="1:10">
      <c r="A13769" t="n">
        <v>122311</v>
      </c>
      <c r="B13769" s="25" t="n">
        <v>58</v>
      </c>
      <c r="C13769" s="7" t="n">
        <v>101</v>
      </c>
      <c r="D13769" s="7" t="n">
        <v>500</v>
      </c>
      <c r="E13769" s="7" t="n">
        <v>1</v>
      </c>
    </row>
    <row r="13770" spans="1:10">
      <c r="A13770" t="s">
        <v>4</v>
      </c>
      <c r="B13770" s="4" t="s">
        <v>5</v>
      </c>
      <c r="C13770" s="4" t="s">
        <v>7</v>
      </c>
      <c r="D13770" s="4" t="s">
        <v>9</v>
      </c>
    </row>
    <row r="13771" spans="1:10">
      <c r="A13771" t="n">
        <v>122319</v>
      </c>
      <c r="B13771" s="25" t="n">
        <v>58</v>
      </c>
      <c r="C13771" s="7" t="n">
        <v>254</v>
      </c>
      <c r="D13771" s="7" t="n">
        <v>0</v>
      </c>
    </row>
    <row r="13772" spans="1:10">
      <c r="A13772" t="s">
        <v>4</v>
      </c>
      <c r="B13772" s="4" t="s">
        <v>5</v>
      </c>
      <c r="C13772" s="4" t="s">
        <v>7</v>
      </c>
      <c r="D13772" s="4" t="s">
        <v>7</v>
      </c>
      <c r="E13772" s="4" t="s">
        <v>10</v>
      </c>
      <c r="F13772" s="4" t="s">
        <v>10</v>
      </c>
      <c r="G13772" s="4" t="s">
        <v>10</v>
      </c>
      <c r="H13772" s="4" t="s">
        <v>9</v>
      </c>
    </row>
    <row r="13773" spans="1:10">
      <c r="A13773" t="n">
        <v>122323</v>
      </c>
      <c r="B13773" s="55" t="n">
        <v>45</v>
      </c>
      <c r="C13773" s="7" t="n">
        <v>2</v>
      </c>
      <c r="D13773" s="7" t="n">
        <v>3</v>
      </c>
      <c r="E13773" s="7" t="n">
        <v>-0.0399999991059303</v>
      </c>
      <c r="F13773" s="7" t="n">
        <v>201.059997558594</v>
      </c>
      <c r="G13773" s="7" t="n">
        <v>0.0199999995529652</v>
      </c>
      <c r="H13773" s="7" t="n">
        <v>0</v>
      </c>
    </row>
    <row r="13774" spans="1:10">
      <c r="A13774" t="s">
        <v>4</v>
      </c>
      <c r="B13774" s="4" t="s">
        <v>5</v>
      </c>
      <c r="C13774" s="4" t="s">
        <v>7</v>
      </c>
      <c r="D13774" s="4" t="s">
        <v>7</v>
      </c>
      <c r="E13774" s="4" t="s">
        <v>10</v>
      </c>
      <c r="F13774" s="4" t="s">
        <v>10</v>
      </c>
      <c r="G13774" s="4" t="s">
        <v>10</v>
      </c>
      <c r="H13774" s="4" t="s">
        <v>9</v>
      </c>
      <c r="I13774" s="4" t="s">
        <v>7</v>
      </c>
    </row>
    <row r="13775" spans="1:10">
      <c r="A13775" t="n">
        <v>122340</v>
      </c>
      <c r="B13775" s="55" t="n">
        <v>45</v>
      </c>
      <c r="C13775" s="7" t="n">
        <v>4</v>
      </c>
      <c r="D13775" s="7" t="n">
        <v>3</v>
      </c>
      <c r="E13775" s="7" t="n">
        <v>19.4300003051758</v>
      </c>
      <c r="F13775" s="7" t="n">
        <v>25.0100002288818</v>
      </c>
      <c r="G13775" s="7" t="n">
        <v>0</v>
      </c>
      <c r="H13775" s="7" t="n">
        <v>0</v>
      </c>
      <c r="I13775" s="7" t="n">
        <v>1</v>
      </c>
    </row>
    <row r="13776" spans="1:10">
      <c r="A13776" t="s">
        <v>4</v>
      </c>
      <c r="B13776" s="4" t="s">
        <v>5</v>
      </c>
      <c r="C13776" s="4" t="s">
        <v>7</v>
      </c>
      <c r="D13776" s="4" t="s">
        <v>7</v>
      </c>
      <c r="E13776" s="4" t="s">
        <v>10</v>
      </c>
      <c r="F13776" s="4" t="s">
        <v>9</v>
      </c>
    </row>
    <row r="13777" spans="1:9">
      <c r="A13777" t="n">
        <v>122358</v>
      </c>
      <c r="B13777" s="55" t="n">
        <v>45</v>
      </c>
      <c r="C13777" s="7" t="n">
        <v>5</v>
      </c>
      <c r="D13777" s="7" t="n">
        <v>3</v>
      </c>
      <c r="E13777" s="7" t="n">
        <v>3.40000009536743</v>
      </c>
      <c r="F13777" s="7" t="n">
        <v>0</v>
      </c>
    </row>
    <row r="13778" spans="1:9">
      <c r="A13778" t="s">
        <v>4</v>
      </c>
      <c r="B13778" s="4" t="s">
        <v>5</v>
      </c>
      <c r="C13778" s="4" t="s">
        <v>7</v>
      </c>
      <c r="D13778" s="4" t="s">
        <v>7</v>
      </c>
      <c r="E13778" s="4" t="s">
        <v>10</v>
      </c>
      <c r="F13778" s="4" t="s">
        <v>9</v>
      </c>
    </row>
    <row r="13779" spans="1:9">
      <c r="A13779" t="n">
        <v>122367</v>
      </c>
      <c r="B13779" s="55" t="n">
        <v>45</v>
      </c>
      <c r="C13779" s="7" t="n">
        <v>11</v>
      </c>
      <c r="D13779" s="7" t="n">
        <v>3</v>
      </c>
      <c r="E13779" s="7" t="n">
        <v>40</v>
      </c>
      <c r="F13779" s="7" t="n">
        <v>0</v>
      </c>
    </row>
    <row r="13780" spans="1:9">
      <c r="A13780" t="s">
        <v>4</v>
      </c>
      <c r="B13780" s="4" t="s">
        <v>5</v>
      </c>
      <c r="C13780" s="4" t="s">
        <v>7</v>
      </c>
      <c r="D13780" s="4" t="s">
        <v>9</v>
      </c>
    </row>
    <row r="13781" spans="1:9">
      <c r="A13781" t="n">
        <v>122376</v>
      </c>
      <c r="B13781" s="25" t="n">
        <v>58</v>
      </c>
      <c r="C13781" s="7" t="n">
        <v>255</v>
      </c>
      <c r="D13781" s="7" t="n">
        <v>0</v>
      </c>
    </row>
    <row r="13782" spans="1:9">
      <c r="A13782" t="s">
        <v>4</v>
      </c>
      <c r="B13782" s="4" t="s">
        <v>5</v>
      </c>
      <c r="C13782" s="4" t="s">
        <v>9</v>
      </c>
    </row>
    <row r="13783" spans="1:9">
      <c r="A13783" t="n">
        <v>122380</v>
      </c>
      <c r="B13783" s="26" t="n">
        <v>16</v>
      </c>
      <c r="C13783" s="7" t="n">
        <v>1000</v>
      </c>
    </row>
    <row r="13784" spans="1:9">
      <c r="A13784" t="s">
        <v>4</v>
      </c>
      <c r="B13784" s="4" t="s">
        <v>5</v>
      </c>
      <c r="C13784" s="4" t="s">
        <v>7</v>
      </c>
      <c r="D13784" s="4" t="s">
        <v>9</v>
      </c>
      <c r="E13784" s="4" t="s">
        <v>12</v>
      </c>
      <c r="F13784" s="4" t="s">
        <v>12</v>
      </c>
      <c r="G13784" s="4" t="s">
        <v>12</v>
      </c>
      <c r="H13784" s="4" t="s">
        <v>12</v>
      </c>
    </row>
    <row r="13785" spans="1:9">
      <c r="A13785" t="n">
        <v>122383</v>
      </c>
      <c r="B13785" s="30" t="n">
        <v>51</v>
      </c>
      <c r="C13785" s="7" t="n">
        <v>3</v>
      </c>
      <c r="D13785" s="7" t="n">
        <v>0</v>
      </c>
      <c r="E13785" s="7" t="s">
        <v>243</v>
      </c>
      <c r="F13785" s="7" t="s">
        <v>246</v>
      </c>
      <c r="G13785" s="7" t="s">
        <v>245</v>
      </c>
      <c r="H13785" s="7" t="s">
        <v>246</v>
      </c>
    </row>
    <row r="13786" spans="1:9">
      <c r="A13786" t="s">
        <v>4</v>
      </c>
      <c r="B13786" s="4" t="s">
        <v>5</v>
      </c>
      <c r="C13786" s="4" t="s">
        <v>7</v>
      </c>
      <c r="D13786" s="4" t="s">
        <v>9</v>
      </c>
      <c r="E13786" s="4" t="s">
        <v>9</v>
      </c>
      <c r="F13786" s="4" t="s">
        <v>9</v>
      </c>
      <c r="G13786" s="4" t="s">
        <v>9</v>
      </c>
      <c r="H13786" s="4" t="s">
        <v>9</v>
      </c>
      <c r="I13786" s="4" t="s">
        <v>12</v>
      </c>
      <c r="J13786" s="4" t="s">
        <v>10</v>
      </c>
      <c r="K13786" s="4" t="s">
        <v>10</v>
      </c>
      <c r="L13786" s="4" t="s">
        <v>10</v>
      </c>
      <c r="M13786" s="4" t="s">
        <v>11</v>
      </c>
      <c r="N13786" s="4" t="s">
        <v>11</v>
      </c>
      <c r="O13786" s="4" t="s">
        <v>10</v>
      </c>
      <c r="P13786" s="4" t="s">
        <v>10</v>
      </c>
      <c r="Q13786" s="4" t="s">
        <v>10</v>
      </c>
      <c r="R13786" s="4" t="s">
        <v>10</v>
      </c>
      <c r="S13786" s="4" t="s">
        <v>7</v>
      </c>
    </row>
    <row r="13787" spans="1:9">
      <c r="A13787" t="n">
        <v>122396</v>
      </c>
      <c r="B13787" s="78" t="n">
        <v>39</v>
      </c>
      <c r="C13787" s="7" t="n">
        <v>12</v>
      </c>
      <c r="D13787" s="7" t="n">
        <v>65533</v>
      </c>
      <c r="E13787" s="7" t="n">
        <v>200</v>
      </c>
      <c r="F13787" s="7" t="n">
        <v>0</v>
      </c>
      <c r="G13787" s="7" t="n">
        <v>0</v>
      </c>
      <c r="H13787" s="7" t="n">
        <v>259</v>
      </c>
      <c r="I13787" s="7" t="s">
        <v>13</v>
      </c>
      <c r="J13787" s="7" t="n">
        <v>0</v>
      </c>
      <c r="K13787" s="7" t="n">
        <v>0.699999988079071</v>
      </c>
      <c r="L13787" s="7" t="n">
        <v>0</v>
      </c>
      <c r="M13787" s="7" t="n">
        <v>0</v>
      </c>
      <c r="N13787" s="7" t="n">
        <v>0</v>
      </c>
      <c r="O13787" s="7" t="n">
        <v>0</v>
      </c>
      <c r="P13787" s="7" t="n">
        <v>0.5</v>
      </c>
      <c r="Q13787" s="7" t="n">
        <v>0.5</v>
      </c>
      <c r="R13787" s="7" t="n">
        <v>0.5</v>
      </c>
      <c r="S13787" s="7" t="n">
        <v>100</v>
      </c>
    </row>
    <row r="13788" spans="1:9">
      <c r="A13788" t="s">
        <v>4</v>
      </c>
      <c r="B13788" s="4" t="s">
        <v>5</v>
      </c>
      <c r="C13788" s="4" t="s">
        <v>7</v>
      </c>
      <c r="D13788" s="4" t="s">
        <v>9</v>
      </c>
      <c r="E13788" s="4" t="s">
        <v>10</v>
      </c>
      <c r="F13788" s="4" t="s">
        <v>9</v>
      </c>
      <c r="G13788" s="4" t="s">
        <v>11</v>
      </c>
      <c r="H13788" s="4" t="s">
        <v>11</v>
      </c>
      <c r="I13788" s="4" t="s">
        <v>9</v>
      </c>
      <c r="J13788" s="4" t="s">
        <v>9</v>
      </c>
      <c r="K13788" s="4" t="s">
        <v>11</v>
      </c>
      <c r="L13788" s="4" t="s">
        <v>11</v>
      </c>
      <c r="M13788" s="4" t="s">
        <v>11</v>
      </c>
      <c r="N13788" s="4" t="s">
        <v>11</v>
      </c>
      <c r="O13788" s="4" t="s">
        <v>12</v>
      </c>
    </row>
    <row r="13789" spans="1:9">
      <c r="A13789" t="n">
        <v>122446</v>
      </c>
      <c r="B13789" s="9" t="n">
        <v>50</v>
      </c>
      <c r="C13789" s="7" t="n">
        <v>0</v>
      </c>
      <c r="D13789" s="7" t="n">
        <v>5045</v>
      </c>
      <c r="E13789" s="7" t="n">
        <v>0.200000002980232</v>
      </c>
      <c r="F13789" s="7" t="n">
        <v>700</v>
      </c>
      <c r="G13789" s="7" t="n">
        <v>0</v>
      </c>
      <c r="H13789" s="7" t="n">
        <v>0</v>
      </c>
      <c r="I13789" s="7" t="n">
        <v>8</v>
      </c>
      <c r="J13789" s="7" t="n">
        <v>65533</v>
      </c>
      <c r="K13789" s="7" t="n">
        <v>0</v>
      </c>
      <c r="L13789" s="7" t="n">
        <v>0</v>
      </c>
      <c r="M13789" s="7" t="n">
        <v>0</v>
      </c>
      <c r="N13789" s="7" t="n">
        <v>0</v>
      </c>
      <c r="O13789" s="7" t="s">
        <v>13</v>
      </c>
    </row>
    <row r="13790" spans="1:9">
      <c r="A13790" t="s">
        <v>4</v>
      </c>
      <c r="B13790" s="4" t="s">
        <v>5</v>
      </c>
      <c r="C13790" s="4" t="s">
        <v>7</v>
      </c>
      <c r="D13790" s="4" t="s">
        <v>9</v>
      </c>
      <c r="E13790" s="4" t="s">
        <v>10</v>
      </c>
      <c r="F13790" s="4" t="s">
        <v>9</v>
      </c>
      <c r="G13790" s="4" t="s">
        <v>11</v>
      </c>
      <c r="H13790" s="4" t="s">
        <v>11</v>
      </c>
      <c r="I13790" s="4" t="s">
        <v>9</v>
      </c>
      <c r="J13790" s="4" t="s">
        <v>9</v>
      </c>
      <c r="K13790" s="4" t="s">
        <v>11</v>
      </c>
      <c r="L13790" s="4" t="s">
        <v>11</v>
      </c>
      <c r="M13790" s="4" t="s">
        <v>11</v>
      </c>
      <c r="N13790" s="4" t="s">
        <v>11</v>
      </c>
      <c r="O13790" s="4" t="s">
        <v>12</v>
      </c>
    </row>
    <row r="13791" spans="1:9">
      <c r="A13791" t="n">
        <v>122485</v>
      </c>
      <c r="B13791" s="9" t="n">
        <v>50</v>
      </c>
      <c r="C13791" s="7" t="n">
        <v>0</v>
      </c>
      <c r="D13791" s="7" t="n">
        <v>2099</v>
      </c>
      <c r="E13791" s="7" t="n">
        <v>1</v>
      </c>
      <c r="F13791" s="7" t="n">
        <v>500</v>
      </c>
      <c r="G13791" s="7" t="n">
        <v>0</v>
      </c>
      <c r="H13791" s="7" t="n">
        <v>0</v>
      </c>
      <c r="I13791" s="7" t="n">
        <v>0</v>
      </c>
      <c r="J13791" s="7" t="n">
        <v>65533</v>
      </c>
      <c r="K13791" s="7" t="n">
        <v>0</v>
      </c>
      <c r="L13791" s="7" t="n">
        <v>0</v>
      </c>
      <c r="M13791" s="7" t="n">
        <v>0</v>
      </c>
      <c r="N13791" s="7" t="n">
        <v>0</v>
      </c>
      <c r="O13791" s="7" t="s">
        <v>13</v>
      </c>
    </row>
    <row r="13792" spans="1:9">
      <c r="A13792" t="s">
        <v>4</v>
      </c>
      <c r="B13792" s="4" t="s">
        <v>5</v>
      </c>
      <c r="C13792" s="4" t="s">
        <v>7</v>
      </c>
      <c r="D13792" s="4" t="s">
        <v>9</v>
      </c>
      <c r="E13792" s="4" t="s">
        <v>10</v>
      </c>
      <c r="F13792" s="4" t="s">
        <v>9</v>
      </c>
      <c r="G13792" s="4" t="s">
        <v>11</v>
      </c>
      <c r="H13792" s="4" t="s">
        <v>11</v>
      </c>
      <c r="I13792" s="4" t="s">
        <v>9</v>
      </c>
      <c r="J13792" s="4" t="s">
        <v>9</v>
      </c>
      <c r="K13792" s="4" t="s">
        <v>11</v>
      </c>
      <c r="L13792" s="4" t="s">
        <v>11</v>
      </c>
      <c r="M13792" s="4" t="s">
        <v>11</v>
      </c>
      <c r="N13792" s="4" t="s">
        <v>11</v>
      </c>
      <c r="O13792" s="4" t="s">
        <v>12</v>
      </c>
    </row>
    <row r="13793" spans="1:19">
      <c r="A13793" t="n">
        <v>122524</v>
      </c>
      <c r="B13793" s="9" t="n">
        <v>50</v>
      </c>
      <c r="C13793" s="7" t="n">
        <v>0</v>
      </c>
      <c r="D13793" s="7" t="n">
        <v>2088</v>
      </c>
      <c r="E13793" s="7" t="n">
        <v>0.5</v>
      </c>
      <c r="F13793" s="7" t="n">
        <v>0</v>
      </c>
      <c r="G13793" s="7" t="n">
        <v>0</v>
      </c>
      <c r="H13793" s="7" t="n">
        <v>-1061158912</v>
      </c>
      <c r="I13793" s="7" t="n">
        <v>0</v>
      </c>
      <c r="J13793" s="7" t="n">
        <v>65533</v>
      </c>
      <c r="K13793" s="7" t="n">
        <v>0</v>
      </c>
      <c r="L13793" s="7" t="n">
        <v>0</v>
      </c>
      <c r="M13793" s="7" t="n">
        <v>0</v>
      </c>
      <c r="N13793" s="7" t="n">
        <v>0</v>
      </c>
      <c r="O13793" s="7" t="s">
        <v>13</v>
      </c>
    </row>
    <row r="13794" spans="1:19">
      <c r="A13794" t="s">
        <v>4</v>
      </c>
      <c r="B13794" s="4" t="s">
        <v>5</v>
      </c>
      <c r="C13794" s="4" t="s">
        <v>9</v>
      </c>
    </row>
    <row r="13795" spans="1:19">
      <c r="A13795" t="n">
        <v>122563</v>
      </c>
      <c r="B13795" s="26" t="n">
        <v>16</v>
      </c>
      <c r="C13795" s="7" t="n">
        <v>2000</v>
      </c>
    </row>
    <row r="13796" spans="1:19">
      <c r="A13796" t="s">
        <v>4</v>
      </c>
      <c r="B13796" s="4" t="s">
        <v>5</v>
      </c>
      <c r="C13796" s="4" t="s">
        <v>7</v>
      </c>
      <c r="D13796" s="4" t="s">
        <v>9</v>
      </c>
      <c r="E13796" s="4" t="s">
        <v>12</v>
      </c>
    </row>
    <row r="13797" spans="1:19">
      <c r="A13797" t="n">
        <v>122566</v>
      </c>
      <c r="B13797" s="30" t="n">
        <v>51</v>
      </c>
      <c r="C13797" s="7" t="n">
        <v>4</v>
      </c>
      <c r="D13797" s="7" t="n">
        <v>0</v>
      </c>
      <c r="E13797" s="7" t="s">
        <v>1268</v>
      </c>
    </row>
    <row r="13798" spans="1:19">
      <c r="A13798" t="s">
        <v>4</v>
      </c>
      <c r="B13798" s="4" t="s">
        <v>5</v>
      </c>
      <c r="C13798" s="4" t="s">
        <v>9</v>
      </c>
    </row>
    <row r="13799" spans="1:19">
      <c r="A13799" t="n">
        <v>122581</v>
      </c>
      <c r="B13799" s="26" t="n">
        <v>16</v>
      </c>
      <c r="C13799" s="7" t="n">
        <v>0</v>
      </c>
    </row>
    <row r="13800" spans="1:19">
      <c r="A13800" t="s">
        <v>4</v>
      </c>
      <c r="B13800" s="4" t="s">
        <v>5</v>
      </c>
      <c r="C13800" s="4" t="s">
        <v>9</v>
      </c>
      <c r="D13800" s="4" t="s">
        <v>7</v>
      </c>
      <c r="E13800" s="4" t="s">
        <v>11</v>
      </c>
      <c r="F13800" s="4" t="s">
        <v>52</v>
      </c>
      <c r="G13800" s="4" t="s">
        <v>7</v>
      </c>
      <c r="H13800" s="4" t="s">
        <v>7</v>
      </c>
      <c r="I13800" s="4" t="s">
        <v>7</v>
      </c>
      <c r="J13800" s="4" t="s">
        <v>11</v>
      </c>
      <c r="K13800" s="4" t="s">
        <v>52</v>
      </c>
      <c r="L13800" s="4" t="s">
        <v>7</v>
      </c>
      <c r="M13800" s="4" t="s">
        <v>7</v>
      </c>
    </row>
    <row r="13801" spans="1:19">
      <c r="A13801" t="n">
        <v>122584</v>
      </c>
      <c r="B13801" s="31" t="n">
        <v>26</v>
      </c>
      <c r="C13801" s="7" t="n">
        <v>0</v>
      </c>
      <c r="D13801" s="7" t="n">
        <v>17</v>
      </c>
      <c r="E13801" s="7" t="n">
        <v>62305</v>
      </c>
      <c r="F13801" s="7" t="s">
        <v>1269</v>
      </c>
      <c r="G13801" s="7" t="n">
        <v>2</v>
      </c>
      <c r="H13801" s="7" t="n">
        <v>3</v>
      </c>
      <c r="I13801" s="7" t="n">
        <v>17</v>
      </c>
      <c r="J13801" s="7" t="n">
        <v>62306</v>
      </c>
      <c r="K13801" s="7" t="s">
        <v>1270</v>
      </c>
      <c r="L13801" s="7" t="n">
        <v>2</v>
      </c>
      <c r="M13801" s="7" t="n">
        <v>0</v>
      </c>
    </row>
    <row r="13802" spans="1:19">
      <c r="A13802" t="s">
        <v>4</v>
      </c>
      <c r="B13802" s="4" t="s">
        <v>5</v>
      </c>
    </row>
    <row r="13803" spans="1:19">
      <c r="A13803" t="n">
        <v>122774</v>
      </c>
      <c r="B13803" s="32" t="n">
        <v>28</v>
      </c>
    </row>
    <row r="13804" spans="1:19">
      <c r="A13804" t="s">
        <v>4</v>
      </c>
      <c r="B13804" s="4" t="s">
        <v>5</v>
      </c>
      <c r="C13804" s="4" t="s">
        <v>9</v>
      </c>
    </row>
    <row r="13805" spans="1:19">
      <c r="A13805" t="n">
        <v>122775</v>
      </c>
      <c r="B13805" s="26" t="n">
        <v>16</v>
      </c>
      <c r="C13805" s="7" t="n">
        <v>1000</v>
      </c>
    </row>
    <row r="13806" spans="1:19">
      <c r="A13806" t="s">
        <v>4</v>
      </c>
      <c r="B13806" s="4" t="s">
        <v>5</v>
      </c>
      <c r="C13806" s="4" t="s">
        <v>7</v>
      </c>
      <c r="D13806" s="4" t="s">
        <v>9</v>
      </c>
      <c r="E13806" s="4" t="s">
        <v>12</v>
      </c>
      <c r="F13806" s="4" t="s">
        <v>12</v>
      </c>
      <c r="G13806" s="4" t="s">
        <v>12</v>
      </c>
      <c r="H13806" s="4" t="s">
        <v>12</v>
      </c>
    </row>
    <row r="13807" spans="1:19">
      <c r="A13807" t="n">
        <v>122778</v>
      </c>
      <c r="B13807" s="30" t="n">
        <v>51</v>
      </c>
      <c r="C13807" s="7" t="n">
        <v>3</v>
      </c>
      <c r="D13807" s="7" t="n">
        <v>0</v>
      </c>
      <c r="E13807" s="7" t="s">
        <v>266</v>
      </c>
      <c r="F13807" s="7" t="s">
        <v>246</v>
      </c>
      <c r="G13807" s="7" t="s">
        <v>245</v>
      </c>
      <c r="H13807" s="7" t="s">
        <v>246</v>
      </c>
    </row>
    <row r="13808" spans="1:19">
      <c r="A13808" t="s">
        <v>4</v>
      </c>
      <c r="B13808" s="4" t="s">
        <v>5</v>
      </c>
      <c r="C13808" s="4" t="s">
        <v>9</v>
      </c>
      <c r="D13808" s="4" t="s">
        <v>7</v>
      </c>
      <c r="E13808" s="4" t="s">
        <v>12</v>
      </c>
      <c r="F13808" s="4" t="s">
        <v>10</v>
      </c>
      <c r="G13808" s="4" t="s">
        <v>10</v>
      </c>
      <c r="H13808" s="4" t="s">
        <v>10</v>
      </c>
    </row>
    <row r="13809" spans="1:15">
      <c r="A13809" t="n">
        <v>122791</v>
      </c>
      <c r="B13809" s="45" t="n">
        <v>48</v>
      </c>
      <c r="C13809" s="7" t="n">
        <v>0</v>
      </c>
      <c r="D13809" s="7" t="n">
        <v>0</v>
      </c>
      <c r="E13809" s="7" t="s">
        <v>624</v>
      </c>
      <c r="F13809" s="7" t="n">
        <v>-1</v>
      </c>
      <c r="G13809" s="7" t="n">
        <v>1</v>
      </c>
      <c r="H13809" s="7" t="n">
        <v>2.80259692864963e-45</v>
      </c>
    </row>
    <row r="13810" spans="1:15">
      <c r="A13810" t="s">
        <v>4</v>
      </c>
      <c r="B13810" s="4" t="s">
        <v>5</v>
      </c>
      <c r="C13810" s="4" t="s">
        <v>7</v>
      </c>
      <c r="D13810" s="4" t="s">
        <v>9</v>
      </c>
      <c r="E13810" s="4" t="s">
        <v>7</v>
      </c>
    </row>
    <row r="13811" spans="1:15">
      <c r="A13811" t="n">
        <v>122819</v>
      </c>
      <c r="B13811" s="78" t="n">
        <v>39</v>
      </c>
      <c r="C13811" s="7" t="n">
        <v>14</v>
      </c>
      <c r="D13811" s="7" t="n">
        <v>65533</v>
      </c>
      <c r="E13811" s="7" t="n">
        <v>100</v>
      </c>
    </row>
    <row r="13812" spans="1:15">
      <c r="A13812" t="s">
        <v>4</v>
      </c>
      <c r="B13812" s="4" t="s">
        <v>5</v>
      </c>
      <c r="C13812" s="4" t="s">
        <v>7</v>
      </c>
      <c r="D13812" s="4" t="s">
        <v>9</v>
      </c>
      <c r="E13812" s="4" t="s">
        <v>9</v>
      </c>
      <c r="F13812" s="4" t="s">
        <v>9</v>
      </c>
      <c r="G13812" s="4" t="s">
        <v>9</v>
      </c>
      <c r="H13812" s="4" t="s">
        <v>9</v>
      </c>
      <c r="I13812" s="4" t="s">
        <v>12</v>
      </c>
      <c r="J13812" s="4" t="s">
        <v>10</v>
      </c>
      <c r="K13812" s="4" t="s">
        <v>10</v>
      </c>
      <c r="L13812" s="4" t="s">
        <v>10</v>
      </c>
      <c r="M13812" s="4" t="s">
        <v>11</v>
      </c>
      <c r="N13812" s="4" t="s">
        <v>11</v>
      </c>
      <c r="O13812" s="4" t="s">
        <v>10</v>
      </c>
      <c r="P13812" s="4" t="s">
        <v>10</v>
      </c>
      <c r="Q13812" s="4" t="s">
        <v>10</v>
      </c>
      <c r="R13812" s="4" t="s">
        <v>10</v>
      </c>
      <c r="S13812" s="4" t="s">
        <v>7</v>
      </c>
    </row>
    <row r="13813" spans="1:15">
      <c r="A13813" t="n">
        <v>122824</v>
      </c>
      <c r="B13813" s="78" t="n">
        <v>39</v>
      </c>
      <c r="C13813" s="7" t="n">
        <v>12</v>
      </c>
      <c r="D13813" s="7" t="n">
        <v>65533</v>
      </c>
      <c r="E13813" s="7" t="n">
        <v>201</v>
      </c>
      <c r="F13813" s="7" t="n">
        <v>0</v>
      </c>
      <c r="G13813" s="7" t="n">
        <v>65533</v>
      </c>
      <c r="H13813" s="7" t="n">
        <v>259</v>
      </c>
      <c r="I13813" s="7" t="s">
        <v>13</v>
      </c>
      <c r="J13813" s="7" t="n">
        <v>0</v>
      </c>
      <c r="K13813" s="7" t="n">
        <v>201.300003051758</v>
      </c>
      <c r="L13813" s="7" t="n">
        <v>0.5</v>
      </c>
      <c r="M13813" s="7" t="n">
        <v>0</v>
      </c>
      <c r="N13813" s="7" t="n">
        <v>0</v>
      </c>
      <c r="O13813" s="7" t="n">
        <v>0</v>
      </c>
      <c r="P13813" s="7" t="n">
        <v>1</v>
      </c>
      <c r="Q13813" s="7" t="n">
        <v>1</v>
      </c>
      <c r="R13813" s="7" t="n">
        <v>1</v>
      </c>
      <c r="S13813" s="7" t="n">
        <v>101</v>
      </c>
    </row>
    <row r="13814" spans="1:15">
      <c r="A13814" t="s">
        <v>4</v>
      </c>
      <c r="B13814" s="4" t="s">
        <v>5</v>
      </c>
      <c r="C13814" s="4" t="s">
        <v>7</v>
      </c>
      <c r="D13814" s="4" t="s">
        <v>9</v>
      </c>
      <c r="E13814" s="4" t="s">
        <v>10</v>
      </c>
      <c r="F13814" s="4" t="s">
        <v>9</v>
      </c>
      <c r="G13814" s="4" t="s">
        <v>11</v>
      </c>
      <c r="H13814" s="4" t="s">
        <v>11</v>
      </c>
      <c r="I13814" s="4" t="s">
        <v>9</v>
      </c>
      <c r="J13814" s="4" t="s">
        <v>9</v>
      </c>
      <c r="K13814" s="4" t="s">
        <v>11</v>
      </c>
      <c r="L13814" s="4" t="s">
        <v>11</v>
      </c>
      <c r="M13814" s="4" t="s">
        <v>11</v>
      </c>
      <c r="N13814" s="4" t="s">
        <v>11</v>
      </c>
      <c r="O13814" s="4" t="s">
        <v>12</v>
      </c>
    </row>
    <row r="13815" spans="1:15">
      <c r="A13815" t="n">
        <v>122874</v>
      </c>
      <c r="B13815" s="9" t="n">
        <v>50</v>
      </c>
      <c r="C13815" s="7" t="n">
        <v>0</v>
      </c>
      <c r="D13815" s="7" t="n">
        <v>2205</v>
      </c>
      <c r="E13815" s="7" t="n">
        <v>0.300000011920929</v>
      </c>
      <c r="F13815" s="7" t="n">
        <v>0</v>
      </c>
      <c r="G13815" s="7" t="n">
        <v>0</v>
      </c>
      <c r="H13815" s="7" t="n">
        <v>0</v>
      </c>
      <c r="I13815" s="7" t="n">
        <v>0</v>
      </c>
      <c r="J13815" s="7" t="n">
        <v>65533</v>
      </c>
      <c r="K13815" s="7" t="n">
        <v>0</v>
      </c>
      <c r="L13815" s="7" t="n">
        <v>0</v>
      </c>
      <c r="M13815" s="7" t="n">
        <v>0</v>
      </c>
      <c r="N13815" s="7" t="n">
        <v>0</v>
      </c>
      <c r="O13815" s="7" t="s">
        <v>13</v>
      </c>
    </row>
    <row r="13816" spans="1:15">
      <c r="A13816" t="s">
        <v>4</v>
      </c>
      <c r="B13816" s="4" t="s">
        <v>5</v>
      </c>
      <c r="C13816" s="4" t="s">
        <v>7</v>
      </c>
      <c r="D13816" s="4" t="s">
        <v>9</v>
      </c>
      <c r="E13816" s="4" t="s">
        <v>10</v>
      </c>
      <c r="F13816" s="4" t="s">
        <v>9</v>
      </c>
      <c r="G13816" s="4" t="s">
        <v>11</v>
      </c>
      <c r="H13816" s="4" t="s">
        <v>11</v>
      </c>
      <c r="I13816" s="4" t="s">
        <v>9</v>
      </c>
      <c r="J13816" s="4" t="s">
        <v>9</v>
      </c>
      <c r="K13816" s="4" t="s">
        <v>11</v>
      </c>
      <c r="L13816" s="4" t="s">
        <v>11</v>
      </c>
      <c r="M13816" s="4" t="s">
        <v>11</v>
      </c>
      <c r="N13816" s="4" t="s">
        <v>11</v>
      </c>
      <c r="O13816" s="4" t="s">
        <v>12</v>
      </c>
    </row>
    <row r="13817" spans="1:15">
      <c r="A13817" t="n">
        <v>122913</v>
      </c>
      <c r="B13817" s="9" t="n">
        <v>50</v>
      </c>
      <c r="C13817" s="7" t="n">
        <v>0</v>
      </c>
      <c r="D13817" s="7" t="n">
        <v>4124</v>
      </c>
      <c r="E13817" s="7" t="n">
        <v>0.300000011920929</v>
      </c>
      <c r="F13817" s="7" t="n">
        <v>200</v>
      </c>
      <c r="G13817" s="7" t="n">
        <v>0</v>
      </c>
      <c r="H13817" s="7" t="n">
        <v>-1065353216</v>
      </c>
      <c r="I13817" s="7" t="n">
        <v>0</v>
      </c>
      <c r="J13817" s="7" t="n">
        <v>65533</v>
      </c>
      <c r="K13817" s="7" t="n">
        <v>0</v>
      </c>
      <c r="L13817" s="7" t="n">
        <v>0</v>
      </c>
      <c r="M13817" s="7" t="n">
        <v>0</v>
      </c>
      <c r="N13817" s="7" t="n">
        <v>0</v>
      </c>
      <c r="O13817" s="7" t="s">
        <v>13</v>
      </c>
    </row>
    <row r="13818" spans="1:15">
      <c r="A13818" t="s">
        <v>4</v>
      </c>
      <c r="B13818" s="4" t="s">
        <v>5</v>
      </c>
      <c r="C13818" s="4" t="s">
        <v>7</v>
      </c>
      <c r="D13818" s="4" t="s">
        <v>9</v>
      </c>
      <c r="E13818" s="4" t="s">
        <v>9</v>
      </c>
    </row>
    <row r="13819" spans="1:15">
      <c r="A13819" t="n">
        <v>122952</v>
      </c>
      <c r="B13819" s="9" t="n">
        <v>50</v>
      </c>
      <c r="C13819" s="7" t="n">
        <v>1</v>
      </c>
      <c r="D13819" s="7" t="n">
        <v>5045</v>
      </c>
      <c r="E13819" s="7" t="n">
        <v>3000</v>
      </c>
    </row>
    <row r="13820" spans="1:15">
      <c r="A13820" t="s">
        <v>4</v>
      </c>
      <c r="B13820" s="4" t="s">
        <v>5</v>
      </c>
      <c r="C13820" s="4" t="s">
        <v>7</v>
      </c>
      <c r="D13820" s="4" t="s">
        <v>9</v>
      </c>
      <c r="E13820" s="4" t="s">
        <v>9</v>
      </c>
    </row>
    <row r="13821" spans="1:15">
      <c r="A13821" t="n">
        <v>122958</v>
      </c>
      <c r="B13821" s="9" t="n">
        <v>50</v>
      </c>
      <c r="C13821" s="7" t="n">
        <v>1</v>
      </c>
      <c r="D13821" s="7" t="n">
        <v>2099</v>
      </c>
      <c r="E13821" s="7" t="n">
        <v>3000</v>
      </c>
    </row>
    <row r="13822" spans="1:15">
      <c r="A13822" t="s">
        <v>4</v>
      </c>
      <c r="B13822" s="4" t="s">
        <v>5</v>
      </c>
      <c r="C13822" s="4" t="s">
        <v>9</v>
      </c>
    </row>
    <row r="13823" spans="1:15">
      <c r="A13823" t="n">
        <v>122964</v>
      </c>
      <c r="B13823" s="26" t="n">
        <v>16</v>
      </c>
      <c r="C13823" s="7" t="n">
        <v>3000</v>
      </c>
    </row>
    <row r="13824" spans="1:15">
      <c r="A13824" t="s">
        <v>4</v>
      </c>
      <c r="B13824" s="4" t="s">
        <v>5</v>
      </c>
      <c r="C13824" s="4" t="s">
        <v>7</v>
      </c>
      <c r="D13824" s="4" t="s">
        <v>9</v>
      </c>
      <c r="E13824" s="4" t="s">
        <v>10</v>
      </c>
    </row>
    <row r="13825" spans="1:19">
      <c r="A13825" t="n">
        <v>122967</v>
      </c>
      <c r="B13825" s="25" t="n">
        <v>58</v>
      </c>
      <c r="C13825" s="7" t="n">
        <v>101</v>
      </c>
      <c r="D13825" s="7" t="n">
        <v>500</v>
      </c>
      <c r="E13825" s="7" t="n">
        <v>1</v>
      </c>
    </row>
    <row r="13826" spans="1:19">
      <c r="A13826" t="s">
        <v>4</v>
      </c>
      <c r="B13826" s="4" t="s">
        <v>5</v>
      </c>
      <c r="C13826" s="4" t="s">
        <v>7</v>
      </c>
      <c r="D13826" s="4" t="s">
        <v>9</v>
      </c>
    </row>
    <row r="13827" spans="1:19">
      <c r="A13827" t="n">
        <v>122975</v>
      </c>
      <c r="B13827" s="25" t="n">
        <v>58</v>
      </c>
      <c r="C13827" s="7" t="n">
        <v>254</v>
      </c>
      <c r="D13827" s="7" t="n">
        <v>0</v>
      </c>
    </row>
    <row r="13828" spans="1:19">
      <c r="A13828" t="s">
        <v>4</v>
      </c>
      <c r="B13828" s="4" t="s">
        <v>5</v>
      </c>
      <c r="C13828" s="4" t="s">
        <v>7</v>
      </c>
      <c r="D13828" s="4" t="s">
        <v>7</v>
      </c>
      <c r="E13828" s="4" t="s">
        <v>10</v>
      </c>
      <c r="F13828" s="4" t="s">
        <v>10</v>
      </c>
      <c r="G13828" s="4" t="s">
        <v>10</v>
      </c>
      <c r="H13828" s="4" t="s">
        <v>9</v>
      </c>
    </row>
    <row r="13829" spans="1:19">
      <c r="A13829" t="n">
        <v>122979</v>
      </c>
      <c r="B13829" s="55" t="n">
        <v>45</v>
      </c>
      <c r="C13829" s="7" t="n">
        <v>2</v>
      </c>
      <c r="D13829" s="7" t="n">
        <v>3</v>
      </c>
      <c r="E13829" s="7" t="n">
        <v>-0.0199999995529652</v>
      </c>
      <c r="F13829" s="7" t="n">
        <v>201.289993286133</v>
      </c>
      <c r="G13829" s="7" t="n">
        <v>0.25</v>
      </c>
      <c r="H13829" s="7" t="n">
        <v>0</v>
      </c>
    </row>
    <row r="13830" spans="1:19">
      <c r="A13830" t="s">
        <v>4</v>
      </c>
      <c r="B13830" s="4" t="s">
        <v>5</v>
      </c>
      <c r="C13830" s="4" t="s">
        <v>7</v>
      </c>
      <c r="D13830" s="4" t="s">
        <v>7</v>
      </c>
      <c r="E13830" s="4" t="s">
        <v>10</v>
      </c>
      <c r="F13830" s="4" t="s">
        <v>10</v>
      </c>
      <c r="G13830" s="4" t="s">
        <v>10</v>
      </c>
      <c r="H13830" s="4" t="s">
        <v>9</v>
      </c>
      <c r="I13830" s="4" t="s">
        <v>7</v>
      </c>
    </row>
    <row r="13831" spans="1:19">
      <c r="A13831" t="n">
        <v>122996</v>
      </c>
      <c r="B13831" s="55" t="n">
        <v>45</v>
      </c>
      <c r="C13831" s="7" t="n">
        <v>4</v>
      </c>
      <c r="D13831" s="7" t="n">
        <v>3</v>
      </c>
      <c r="E13831" s="7" t="n">
        <v>351.070007324219</v>
      </c>
      <c r="F13831" s="7" t="n">
        <v>32.0900001525879</v>
      </c>
      <c r="G13831" s="7" t="n">
        <v>0</v>
      </c>
      <c r="H13831" s="7" t="n">
        <v>0</v>
      </c>
      <c r="I13831" s="7" t="n">
        <v>1</v>
      </c>
    </row>
    <row r="13832" spans="1:19">
      <c r="A13832" t="s">
        <v>4</v>
      </c>
      <c r="B13832" s="4" t="s">
        <v>5</v>
      </c>
      <c r="C13832" s="4" t="s">
        <v>7</v>
      </c>
      <c r="D13832" s="4" t="s">
        <v>7</v>
      </c>
      <c r="E13832" s="4" t="s">
        <v>10</v>
      </c>
      <c r="F13832" s="4" t="s">
        <v>9</v>
      </c>
    </row>
    <row r="13833" spans="1:19">
      <c r="A13833" t="n">
        <v>123014</v>
      </c>
      <c r="B13833" s="55" t="n">
        <v>45</v>
      </c>
      <c r="C13833" s="7" t="n">
        <v>5</v>
      </c>
      <c r="D13833" s="7" t="n">
        <v>3</v>
      </c>
      <c r="E13833" s="7" t="n">
        <v>1.20000004768372</v>
      </c>
      <c r="F13833" s="7" t="n">
        <v>0</v>
      </c>
    </row>
    <row r="13834" spans="1:19">
      <c r="A13834" t="s">
        <v>4</v>
      </c>
      <c r="B13834" s="4" t="s">
        <v>5</v>
      </c>
      <c r="C13834" s="4" t="s">
        <v>7</v>
      </c>
      <c r="D13834" s="4" t="s">
        <v>7</v>
      </c>
      <c r="E13834" s="4" t="s">
        <v>10</v>
      </c>
      <c r="F13834" s="4" t="s">
        <v>9</v>
      </c>
    </row>
    <row r="13835" spans="1:19">
      <c r="A13835" t="n">
        <v>123023</v>
      </c>
      <c r="B13835" s="55" t="n">
        <v>45</v>
      </c>
      <c r="C13835" s="7" t="n">
        <v>11</v>
      </c>
      <c r="D13835" s="7" t="n">
        <v>3</v>
      </c>
      <c r="E13835" s="7" t="n">
        <v>38.2999992370605</v>
      </c>
      <c r="F13835" s="7" t="n">
        <v>0</v>
      </c>
    </row>
    <row r="13836" spans="1:19">
      <c r="A13836" t="s">
        <v>4</v>
      </c>
      <c r="B13836" s="4" t="s">
        <v>5</v>
      </c>
      <c r="C13836" s="4" t="s">
        <v>7</v>
      </c>
      <c r="D13836" s="4" t="s">
        <v>9</v>
      </c>
    </row>
    <row r="13837" spans="1:19">
      <c r="A13837" t="n">
        <v>123032</v>
      </c>
      <c r="B13837" s="25" t="n">
        <v>58</v>
      </c>
      <c r="C13837" s="7" t="n">
        <v>255</v>
      </c>
      <c r="D13837" s="7" t="n">
        <v>0</v>
      </c>
    </row>
    <row r="13838" spans="1:19">
      <c r="A13838" t="s">
        <v>4</v>
      </c>
      <c r="B13838" s="4" t="s">
        <v>5</v>
      </c>
      <c r="C13838" s="4" t="s">
        <v>9</v>
      </c>
    </row>
    <row r="13839" spans="1:19">
      <c r="A13839" t="n">
        <v>123036</v>
      </c>
      <c r="B13839" s="26" t="n">
        <v>16</v>
      </c>
      <c r="C13839" s="7" t="n">
        <v>1000</v>
      </c>
    </row>
    <row r="13840" spans="1:19">
      <c r="A13840" t="s">
        <v>4</v>
      </c>
      <c r="B13840" s="4" t="s">
        <v>5</v>
      </c>
      <c r="C13840" s="4" t="s">
        <v>7</v>
      </c>
      <c r="D13840" s="4" t="s">
        <v>9</v>
      </c>
      <c r="E13840" s="4" t="s">
        <v>10</v>
      </c>
    </row>
    <row r="13841" spans="1:9">
      <c r="A13841" t="n">
        <v>123039</v>
      </c>
      <c r="B13841" s="25" t="n">
        <v>58</v>
      </c>
      <c r="C13841" s="7" t="n">
        <v>0</v>
      </c>
      <c r="D13841" s="7" t="n">
        <v>300</v>
      </c>
      <c r="E13841" s="7" t="n">
        <v>0.300000011920929</v>
      </c>
    </row>
    <row r="13842" spans="1:9">
      <c r="A13842" t="s">
        <v>4</v>
      </c>
      <c r="B13842" s="4" t="s">
        <v>5</v>
      </c>
      <c r="C13842" s="4" t="s">
        <v>7</v>
      </c>
      <c r="D13842" s="4" t="s">
        <v>9</v>
      </c>
    </row>
    <row r="13843" spans="1:9">
      <c r="A13843" t="n">
        <v>123047</v>
      </c>
      <c r="B13843" s="25" t="n">
        <v>58</v>
      </c>
      <c r="C13843" s="7" t="n">
        <v>255</v>
      </c>
      <c r="D13843" s="7" t="n">
        <v>0</v>
      </c>
    </row>
    <row r="13844" spans="1:9">
      <c r="A13844" t="s">
        <v>4</v>
      </c>
      <c r="B13844" s="4" t="s">
        <v>5</v>
      </c>
      <c r="C13844" s="4" t="s">
        <v>7</v>
      </c>
      <c r="D13844" s="4" t="s">
        <v>9</v>
      </c>
      <c r="E13844" s="4" t="s">
        <v>9</v>
      </c>
      <c r="F13844" s="4" t="s">
        <v>9</v>
      </c>
      <c r="G13844" s="4" t="s">
        <v>9</v>
      </c>
      <c r="H13844" s="4" t="s">
        <v>7</v>
      </c>
    </row>
    <row r="13845" spans="1:9">
      <c r="A13845" t="n">
        <v>123051</v>
      </c>
      <c r="B13845" s="35" t="n">
        <v>25</v>
      </c>
      <c r="C13845" s="7" t="n">
        <v>5</v>
      </c>
      <c r="D13845" s="7" t="n">
        <v>65535</v>
      </c>
      <c r="E13845" s="7" t="n">
        <v>65535</v>
      </c>
      <c r="F13845" s="7" t="n">
        <v>65535</v>
      </c>
      <c r="G13845" s="7" t="n">
        <v>65535</v>
      </c>
      <c r="H13845" s="7" t="n">
        <v>0</v>
      </c>
    </row>
    <row r="13846" spans="1:9">
      <c r="A13846" t="s">
        <v>4</v>
      </c>
      <c r="B13846" s="4" t="s">
        <v>5</v>
      </c>
      <c r="C13846" s="4" t="s">
        <v>9</v>
      </c>
      <c r="D13846" s="4" t="s">
        <v>7</v>
      </c>
      <c r="E13846" s="4" t="s">
        <v>52</v>
      </c>
      <c r="F13846" s="4" t="s">
        <v>7</v>
      </c>
      <c r="G13846" s="4" t="s">
        <v>7</v>
      </c>
    </row>
    <row r="13847" spans="1:9">
      <c r="A13847" t="n">
        <v>123062</v>
      </c>
      <c r="B13847" s="36" t="n">
        <v>24</v>
      </c>
      <c r="C13847" s="7" t="n">
        <v>65533</v>
      </c>
      <c r="D13847" s="7" t="n">
        <v>11</v>
      </c>
      <c r="E13847" s="7" t="s">
        <v>1271</v>
      </c>
      <c r="F13847" s="7" t="n">
        <v>2</v>
      </c>
      <c r="G13847" s="7" t="n">
        <v>0</v>
      </c>
    </row>
    <row r="13848" spans="1:9">
      <c r="A13848" t="s">
        <v>4</v>
      </c>
      <c r="B13848" s="4" t="s">
        <v>5</v>
      </c>
    </row>
    <row r="13849" spans="1:9">
      <c r="A13849" t="n">
        <v>123106</v>
      </c>
      <c r="B13849" s="32" t="n">
        <v>28</v>
      </c>
    </row>
    <row r="13850" spans="1:9">
      <c r="A13850" t="s">
        <v>4</v>
      </c>
      <c r="B13850" s="4" t="s">
        <v>5</v>
      </c>
      <c r="C13850" s="4" t="s">
        <v>7</v>
      </c>
    </row>
    <row r="13851" spans="1:9">
      <c r="A13851" t="n">
        <v>123107</v>
      </c>
      <c r="B13851" s="37" t="n">
        <v>27</v>
      </c>
      <c r="C13851" s="7" t="n">
        <v>0</v>
      </c>
    </row>
    <row r="13852" spans="1:9">
      <c r="A13852" t="s">
        <v>4</v>
      </c>
      <c r="B13852" s="4" t="s">
        <v>5</v>
      </c>
      <c r="C13852" s="4" t="s">
        <v>7</v>
      </c>
    </row>
    <row r="13853" spans="1:9">
      <c r="A13853" t="n">
        <v>123109</v>
      </c>
      <c r="B13853" s="37" t="n">
        <v>27</v>
      </c>
      <c r="C13853" s="7" t="n">
        <v>1</v>
      </c>
    </row>
    <row r="13854" spans="1:9">
      <c r="A13854" t="s">
        <v>4</v>
      </c>
      <c r="B13854" s="4" t="s">
        <v>5</v>
      </c>
      <c r="C13854" s="4" t="s">
        <v>9</v>
      </c>
      <c r="D13854" s="4" t="s">
        <v>7</v>
      </c>
      <c r="E13854" s="4" t="s">
        <v>52</v>
      </c>
      <c r="F13854" s="4" t="s">
        <v>7</v>
      </c>
      <c r="G13854" s="4" t="s">
        <v>7</v>
      </c>
    </row>
    <row r="13855" spans="1:9">
      <c r="A13855" t="n">
        <v>123111</v>
      </c>
      <c r="B13855" s="36" t="n">
        <v>24</v>
      </c>
      <c r="C13855" s="7" t="n">
        <v>65533</v>
      </c>
      <c r="D13855" s="7" t="n">
        <v>11</v>
      </c>
      <c r="E13855" s="7" t="s">
        <v>1272</v>
      </c>
      <c r="F13855" s="7" t="n">
        <v>2</v>
      </c>
      <c r="G13855" s="7" t="n">
        <v>0</v>
      </c>
    </row>
    <row r="13856" spans="1:9">
      <c r="A13856" t="s">
        <v>4</v>
      </c>
      <c r="B13856" s="4" t="s">
        <v>5</v>
      </c>
    </row>
    <row r="13857" spans="1:8">
      <c r="A13857" t="n">
        <v>123194</v>
      </c>
      <c r="B13857" s="32" t="n">
        <v>28</v>
      </c>
    </row>
    <row r="13858" spans="1:8">
      <c r="A13858" t="s">
        <v>4</v>
      </c>
      <c r="B13858" s="4" t="s">
        <v>5</v>
      </c>
      <c r="C13858" s="4" t="s">
        <v>7</v>
      </c>
    </row>
    <row r="13859" spans="1:8">
      <c r="A13859" t="n">
        <v>123195</v>
      </c>
      <c r="B13859" s="37" t="n">
        <v>27</v>
      </c>
      <c r="C13859" s="7" t="n">
        <v>0</v>
      </c>
    </row>
    <row r="13860" spans="1:8">
      <c r="A13860" t="s">
        <v>4</v>
      </c>
      <c r="B13860" s="4" t="s">
        <v>5</v>
      </c>
      <c r="C13860" s="4" t="s">
        <v>7</v>
      </c>
    </row>
    <row r="13861" spans="1:8">
      <c r="A13861" t="n">
        <v>123197</v>
      </c>
      <c r="B13861" s="37" t="n">
        <v>27</v>
      </c>
      <c r="C13861" s="7" t="n">
        <v>1</v>
      </c>
    </row>
    <row r="13862" spans="1:8">
      <c r="A13862" t="s">
        <v>4</v>
      </c>
      <c r="B13862" s="4" t="s">
        <v>5</v>
      </c>
      <c r="C13862" s="4" t="s">
        <v>7</v>
      </c>
      <c r="D13862" s="4" t="s">
        <v>9</v>
      </c>
      <c r="E13862" s="4" t="s">
        <v>9</v>
      </c>
      <c r="F13862" s="4" t="s">
        <v>9</v>
      </c>
      <c r="G13862" s="4" t="s">
        <v>9</v>
      </c>
      <c r="H13862" s="4" t="s">
        <v>7</v>
      </c>
    </row>
    <row r="13863" spans="1:8">
      <c r="A13863" t="n">
        <v>123199</v>
      </c>
      <c r="B13863" s="35" t="n">
        <v>25</v>
      </c>
      <c r="C13863" s="7" t="n">
        <v>5</v>
      </c>
      <c r="D13863" s="7" t="n">
        <v>65535</v>
      </c>
      <c r="E13863" s="7" t="n">
        <v>65535</v>
      </c>
      <c r="F13863" s="7" t="n">
        <v>65535</v>
      </c>
      <c r="G13863" s="7" t="n">
        <v>65535</v>
      </c>
      <c r="H13863" s="7" t="n">
        <v>0</v>
      </c>
    </row>
    <row r="13864" spans="1:8">
      <c r="A13864" t="s">
        <v>4</v>
      </c>
      <c r="B13864" s="4" t="s">
        <v>5</v>
      </c>
      <c r="C13864" s="4" t="s">
        <v>9</v>
      </c>
    </row>
    <row r="13865" spans="1:8">
      <c r="A13865" t="n">
        <v>123210</v>
      </c>
      <c r="B13865" s="26" t="n">
        <v>16</v>
      </c>
      <c r="C13865" s="7" t="n">
        <v>1000</v>
      </c>
    </row>
    <row r="13866" spans="1:8">
      <c r="A13866" t="s">
        <v>4</v>
      </c>
      <c r="B13866" s="4" t="s">
        <v>5</v>
      </c>
      <c r="C13866" s="4" t="s">
        <v>7</v>
      </c>
      <c r="D13866" s="4" t="s">
        <v>9</v>
      </c>
      <c r="E13866" s="4" t="s">
        <v>10</v>
      </c>
    </row>
    <row r="13867" spans="1:8">
      <c r="A13867" t="n">
        <v>123213</v>
      </c>
      <c r="B13867" s="25" t="n">
        <v>58</v>
      </c>
      <c r="C13867" s="7" t="n">
        <v>0</v>
      </c>
      <c r="D13867" s="7" t="n">
        <v>2000</v>
      </c>
      <c r="E13867" s="7" t="n">
        <v>1</v>
      </c>
    </row>
    <row r="13868" spans="1:8">
      <c r="A13868" t="s">
        <v>4</v>
      </c>
      <c r="B13868" s="4" t="s">
        <v>5</v>
      </c>
      <c r="C13868" s="4" t="s">
        <v>7</v>
      </c>
      <c r="D13868" s="4" t="s">
        <v>9</v>
      </c>
    </row>
    <row r="13869" spans="1:8">
      <c r="A13869" t="n">
        <v>123221</v>
      </c>
      <c r="B13869" s="25" t="n">
        <v>58</v>
      </c>
      <c r="C13869" s="7" t="n">
        <v>255</v>
      </c>
      <c r="D13869" s="7" t="n">
        <v>0</v>
      </c>
    </row>
    <row r="13870" spans="1:8">
      <c r="A13870" t="s">
        <v>4</v>
      </c>
      <c r="B13870" s="4" t="s">
        <v>5</v>
      </c>
      <c r="C13870" s="4" t="s">
        <v>7</v>
      </c>
      <c r="D13870" s="4" t="s">
        <v>9</v>
      </c>
      <c r="E13870" s="4" t="s">
        <v>9</v>
      </c>
      <c r="F13870" s="4" t="s">
        <v>11</v>
      </c>
    </row>
    <row r="13871" spans="1:8">
      <c r="A13871" t="n">
        <v>123225</v>
      </c>
      <c r="B13871" s="77" t="n">
        <v>84</v>
      </c>
      <c r="C13871" s="7" t="n">
        <v>1</v>
      </c>
      <c r="D13871" s="7" t="n">
        <v>0</v>
      </c>
      <c r="E13871" s="7" t="n">
        <v>0</v>
      </c>
      <c r="F13871" s="7" t="n">
        <v>0</v>
      </c>
    </row>
    <row r="13872" spans="1:8">
      <c r="A13872" t="s">
        <v>4</v>
      </c>
      <c r="B13872" s="4" t="s">
        <v>5</v>
      </c>
      <c r="C13872" s="4" t="s">
        <v>9</v>
      </c>
      <c r="D13872" s="4" t="s">
        <v>11</v>
      </c>
    </row>
    <row r="13873" spans="1:8">
      <c r="A13873" t="n">
        <v>123235</v>
      </c>
      <c r="B13873" s="62" t="n">
        <v>44</v>
      </c>
      <c r="C13873" s="7" t="n">
        <v>0</v>
      </c>
      <c r="D13873" s="7" t="n">
        <v>512</v>
      </c>
    </row>
    <row r="13874" spans="1:8">
      <c r="A13874" t="s">
        <v>4</v>
      </c>
      <c r="B13874" s="4" t="s">
        <v>5</v>
      </c>
      <c r="C13874" s="4" t="s">
        <v>7</v>
      </c>
      <c r="D13874" s="4" t="s">
        <v>12</v>
      </c>
      <c r="E13874" s="4" t="s">
        <v>9</v>
      </c>
    </row>
    <row r="13875" spans="1:8">
      <c r="A13875" t="n">
        <v>123242</v>
      </c>
      <c r="B13875" s="16" t="n">
        <v>94</v>
      </c>
      <c r="C13875" s="7" t="n">
        <v>1</v>
      </c>
      <c r="D13875" s="7" t="s">
        <v>1267</v>
      </c>
      <c r="E13875" s="7" t="n">
        <v>1</v>
      </c>
    </row>
    <row r="13876" spans="1:8">
      <c r="A13876" t="s">
        <v>4</v>
      </c>
      <c r="B13876" s="4" t="s">
        <v>5</v>
      </c>
      <c r="C13876" s="4" t="s">
        <v>7</v>
      </c>
      <c r="D13876" s="4" t="s">
        <v>12</v>
      </c>
      <c r="E13876" s="4" t="s">
        <v>9</v>
      </c>
    </row>
    <row r="13877" spans="1:8">
      <c r="A13877" t="n">
        <v>123255</v>
      </c>
      <c r="B13877" s="16" t="n">
        <v>94</v>
      </c>
      <c r="C13877" s="7" t="n">
        <v>1</v>
      </c>
      <c r="D13877" s="7" t="s">
        <v>1267</v>
      </c>
      <c r="E13877" s="7" t="n">
        <v>2</v>
      </c>
    </row>
    <row r="13878" spans="1:8">
      <c r="A13878" t="s">
        <v>4</v>
      </c>
      <c r="B13878" s="4" t="s">
        <v>5</v>
      </c>
      <c r="C13878" s="4" t="s">
        <v>7</v>
      </c>
      <c r="D13878" s="4" t="s">
        <v>12</v>
      </c>
      <c r="E13878" s="4" t="s">
        <v>9</v>
      </c>
    </row>
    <row r="13879" spans="1:8">
      <c r="A13879" t="n">
        <v>123268</v>
      </c>
      <c r="B13879" s="16" t="n">
        <v>94</v>
      </c>
      <c r="C13879" s="7" t="n">
        <v>0</v>
      </c>
      <c r="D13879" s="7" t="s">
        <v>1267</v>
      </c>
      <c r="E13879" s="7" t="n">
        <v>4</v>
      </c>
    </row>
    <row r="13880" spans="1:8">
      <c r="A13880" t="s">
        <v>4</v>
      </c>
      <c r="B13880" s="4" t="s">
        <v>5</v>
      </c>
      <c r="C13880" s="4" t="s">
        <v>7</v>
      </c>
      <c r="D13880" s="4" t="s">
        <v>12</v>
      </c>
      <c r="E13880" s="4" t="s">
        <v>9</v>
      </c>
    </row>
    <row r="13881" spans="1:8">
      <c r="A13881" t="n">
        <v>123281</v>
      </c>
      <c r="B13881" s="16" t="n">
        <v>94</v>
      </c>
      <c r="C13881" s="7" t="n">
        <v>0</v>
      </c>
      <c r="D13881" s="7" t="s">
        <v>1267</v>
      </c>
      <c r="E13881" s="7" t="n">
        <v>512</v>
      </c>
    </row>
    <row r="13882" spans="1:8">
      <c r="A13882" t="s">
        <v>4</v>
      </c>
      <c r="B13882" s="4" t="s">
        <v>5</v>
      </c>
      <c r="C13882" s="4" t="s">
        <v>9</v>
      </c>
      <c r="D13882" s="4" t="s">
        <v>10</v>
      </c>
      <c r="E13882" s="4" t="s">
        <v>10</v>
      </c>
      <c r="F13882" s="4" t="s">
        <v>10</v>
      </c>
      <c r="G13882" s="4" t="s">
        <v>10</v>
      </c>
    </row>
    <row r="13883" spans="1:8">
      <c r="A13883" t="n">
        <v>123294</v>
      </c>
      <c r="B13883" s="42" t="n">
        <v>46</v>
      </c>
      <c r="C13883" s="7" t="n">
        <v>0</v>
      </c>
      <c r="D13883" s="7" t="n">
        <v>2.02999997138977</v>
      </c>
      <c r="E13883" s="7" t="n">
        <v>4</v>
      </c>
      <c r="F13883" s="7" t="n">
        <v>-57.810001373291</v>
      </c>
      <c r="G13883" s="7" t="n">
        <v>-92.6999969482422</v>
      </c>
    </row>
    <row r="13884" spans="1:8">
      <c r="A13884" t="s">
        <v>4</v>
      </c>
      <c r="B13884" s="4" t="s">
        <v>5</v>
      </c>
      <c r="C13884" s="4" t="s">
        <v>9</v>
      </c>
      <c r="D13884" s="4" t="s">
        <v>7</v>
      </c>
      <c r="E13884" s="4" t="s">
        <v>12</v>
      </c>
      <c r="F13884" s="4" t="s">
        <v>10</v>
      </c>
      <c r="G13884" s="4" t="s">
        <v>10</v>
      </c>
      <c r="H13884" s="4" t="s">
        <v>10</v>
      </c>
    </row>
    <row r="13885" spans="1:8">
      <c r="A13885" t="n">
        <v>123313</v>
      </c>
      <c r="B13885" s="45" t="n">
        <v>48</v>
      </c>
      <c r="C13885" s="7" t="n">
        <v>0</v>
      </c>
      <c r="D13885" s="7" t="n">
        <v>0</v>
      </c>
      <c r="E13885" s="7" t="s">
        <v>178</v>
      </c>
      <c r="F13885" s="7" t="n">
        <v>-1</v>
      </c>
      <c r="G13885" s="7" t="n">
        <v>1</v>
      </c>
      <c r="H13885" s="7" t="n">
        <v>1.40129846432482e-45</v>
      </c>
    </row>
    <row r="13886" spans="1:8">
      <c r="A13886" t="s">
        <v>4</v>
      </c>
      <c r="B13886" s="4" t="s">
        <v>5</v>
      </c>
      <c r="C13886" s="4" t="s">
        <v>9</v>
      </c>
      <c r="D13886" s="4" t="s">
        <v>7</v>
      </c>
      <c r="E13886" s="4" t="s">
        <v>12</v>
      </c>
      <c r="F13886" s="4" t="s">
        <v>10</v>
      </c>
      <c r="G13886" s="4" t="s">
        <v>10</v>
      </c>
      <c r="H13886" s="4" t="s">
        <v>10</v>
      </c>
    </row>
    <row r="13887" spans="1:8">
      <c r="A13887" t="n">
        <v>123337</v>
      </c>
      <c r="B13887" s="45" t="n">
        <v>48</v>
      </c>
      <c r="C13887" s="7" t="n">
        <v>18</v>
      </c>
      <c r="D13887" s="7" t="n">
        <v>0</v>
      </c>
      <c r="E13887" s="7" t="s">
        <v>178</v>
      </c>
      <c r="F13887" s="7" t="n">
        <v>-1</v>
      </c>
      <c r="G13887" s="7" t="n">
        <v>1</v>
      </c>
      <c r="H13887" s="7" t="n">
        <v>1.40129846432482e-45</v>
      </c>
    </row>
    <row r="13888" spans="1:8">
      <c r="A13888" t="s">
        <v>4</v>
      </c>
      <c r="B13888" s="4" t="s">
        <v>5</v>
      </c>
      <c r="C13888" s="4" t="s">
        <v>9</v>
      </c>
    </row>
    <row r="13889" spans="1:8">
      <c r="A13889" t="n">
        <v>123361</v>
      </c>
      <c r="B13889" s="26" t="n">
        <v>16</v>
      </c>
      <c r="C13889" s="7" t="n">
        <v>2000</v>
      </c>
    </row>
    <row r="13890" spans="1:8">
      <c r="A13890" t="s">
        <v>4</v>
      </c>
      <c r="B13890" s="4" t="s">
        <v>5</v>
      </c>
      <c r="C13890" s="4" t="s">
        <v>7</v>
      </c>
      <c r="D13890" s="4" t="s">
        <v>7</v>
      </c>
      <c r="E13890" s="4" t="s">
        <v>10</v>
      </c>
      <c r="F13890" s="4" t="s">
        <v>10</v>
      </c>
      <c r="G13890" s="4" t="s">
        <v>10</v>
      </c>
      <c r="H13890" s="4" t="s">
        <v>9</v>
      </c>
    </row>
    <row r="13891" spans="1:8">
      <c r="A13891" t="n">
        <v>123364</v>
      </c>
      <c r="B13891" s="55" t="n">
        <v>45</v>
      </c>
      <c r="C13891" s="7" t="n">
        <v>2</v>
      </c>
      <c r="D13891" s="7" t="n">
        <v>3</v>
      </c>
      <c r="E13891" s="7" t="n">
        <v>2.27999997138977</v>
      </c>
      <c r="F13891" s="7" t="n">
        <v>5.28000020980835</v>
      </c>
      <c r="G13891" s="7" t="n">
        <v>-57.7900009155273</v>
      </c>
      <c r="H13891" s="7" t="n">
        <v>0</v>
      </c>
    </row>
    <row r="13892" spans="1:8">
      <c r="A13892" t="s">
        <v>4</v>
      </c>
      <c r="B13892" s="4" t="s">
        <v>5</v>
      </c>
      <c r="C13892" s="4" t="s">
        <v>7</v>
      </c>
      <c r="D13892" s="4" t="s">
        <v>7</v>
      </c>
      <c r="E13892" s="4" t="s">
        <v>10</v>
      </c>
      <c r="F13892" s="4" t="s">
        <v>10</v>
      </c>
      <c r="G13892" s="4" t="s">
        <v>10</v>
      </c>
      <c r="H13892" s="4" t="s">
        <v>9</v>
      </c>
      <c r="I13892" s="4" t="s">
        <v>7</v>
      </c>
    </row>
    <row r="13893" spans="1:8">
      <c r="A13893" t="n">
        <v>123381</v>
      </c>
      <c r="B13893" s="55" t="n">
        <v>45</v>
      </c>
      <c r="C13893" s="7" t="n">
        <v>4</v>
      </c>
      <c r="D13893" s="7" t="n">
        <v>3</v>
      </c>
      <c r="E13893" s="7" t="n">
        <v>18.4799995422363</v>
      </c>
      <c r="F13893" s="7" t="n">
        <v>41.2000007629395</v>
      </c>
      <c r="G13893" s="7" t="n">
        <v>352</v>
      </c>
      <c r="H13893" s="7" t="n">
        <v>0</v>
      </c>
      <c r="I13893" s="7" t="n">
        <v>1</v>
      </c>
    </row>
    <row r="13894" spans="1:8">
      <c r="A13894" t="s">
        <v>4</v>
      </c>
      <c r="B13894" s="4" t="s">
        <v>5</v>
      </c>
      <c r="C13894" s="4" t="s">
        <v>7</v>
      </c>
      <c r="D13894" s="4" t="s">
        <v>7</v>
      </c>
      <c r="E13894" s="4" t="s">
        <v>10</v>
      </c>
      <c r="F13894" s="4" t="s">
        <v>9</v>
      </c>
    </row>
    <row r="13895" spans="1:8">
      <c r="A13895" t="n">
        <v>123399</v>
      </c>
      <c r="B13895" s="55" t="n">
        <v>45</v>
      </c>
      <c r="C13895" s="7" t="n">
        <v>5</v>
      </c>
      <c r="D13895" s="7" t="n">
        <v>3</v>
      </c>
      <c r="E13895" s="7" t="n">
        <v>2</v>
      </c>
      <c r="F13895" s="7" t="n">
        <v>0</v>
      </c>
    </row>
    <row r="13896" spans="1:8">
      <c r="A13896" t="s">
        <v>4</v>
      </c>
      <c r="B13896" s="4" t="s">
        <v>5</v>
      </c>
      <c r="C13896" s="4" t="s">
        <v>7</v>
      </c>
      <c r="D13896" s="4" t="s">
        <v>7</v>
      </c>
      <c r="E13896" s="4" t="s">
        <v>10</v>
      </c>
      <c r="F13896" s="4" t="s">
        <v>9</v>
      </c>
    </row>
    <row r="13897" spans="1:8">
      <c r="A13897" t="n">
        <v>123408</v>
      </c>
      <c r="B13897" s="55" t="n">
        <v>45</v>
      </c>
      <c r="C13897" s="7" t="n">
        <v>5</v>
      </c>
      <c r="D13897" s="7" t="n">
        <v>3</v>
      </c>
      <c r="E13897" s="7" t="n">
        <v>1.79999995231628</v>
      </c>
      <c r="F13897" s="7" t="n">
        <v>20000</v>
      </c>
    </row>
    <row r="13898" spans="1:8">
      <c r="A13898" t="s">
        <v>4</v>
      </c>
      <c r="B13898" s="4" t="s">
        <v>5</v>
      </c>
      <c r="C13898" s="4" t="s">
        <v>7</v>
      </c>
      <c r="D13898" s="4" t="s">
        <v>7</v>
      </c>
      <c r="E13898" s="4" t="s">
        <v>10</v>
      </c>
      <c r="F13898" s="4" t="s">
        <v>9</v>
      </c>
    </row>
    <row r="13899" spans="1:8">
      <c r="A13899" t="n">
        <v>123417</v>
      </c>
      <c r="B13899" s="55" t="n">
        <v>45</v>
      </c>
      <c r="C13899" s="7" t="n">
        <v>11</v>
      </c>
      <c r="D13899" s="7" t="n">
        <v>3</v>
      </c>
      <c r="E13899" s="7" t="n">
        <v>40</v>
      </c>
      <c r="F13899" s="7" t="n">
        <v>0</v>
      </c>
    </row>
    <row r="13900" spans="1:8">
      <c r="A13900" t="s">
        <v>4</v>
      </c>
      <c r="B13900" s="4" t="s">
        <v>5</v>
      </c>
      <c r="C13900" s="4" t="s">
        <v>7</v>
      </c>
      <c r="D13900" s="4" t="s">
        <v>9</v>
      </c>
      <c r="E13900" s="4" t="s">
        <v>11</v>
      </c>
      <c r="F13900" s="4" t="s">
        <v>9</v>
      </c>
    </row>
    <row r="13901" spans="1:8">
      <c r="A13901" t="n">
        <v>123426</v>
      </c>
      <c r="B13901" s="9" t="n">
        <v>50</v>
      </c>
      <c r="C13901" s="7" t="n">
        <v>3</v>
      </c>
      <c r="D13901" s="7" t="n">
        <v>5043</v>
      </c>
      <c r="E13901" s="7" t="n">
        <v>1036831949</v>
      </c>
      <c r="F13901" s="7" t="n">
        <v>4000</v>
      </c>
    </row>
    <row r="13902" spans="1:8">
      <c r="A13902" t="s">
        <v>4</v>
      </c>
      <c r="B13902" s="4" t="s">
        <v>5</v>
      </c>
      <c r="C13902" s="4" t="s">
        <v>7</v>
      </c>
      <c r="D13902" s="4" t="s">
        <v>9</v>
      </c>
      <c r="E13902" s="4" t="s">
        <v>10</v>
      </c>
    </row>
    <row r="13903" spans="1:8">
      <c r="A13903" t="n">
        <v>123436</v>
      </c>
      <c r="B13903" s="25" t="n">
        <v>58</v>
      </c>
      <c r="C13903" s="7" t="n">
        <v>100</v>
      </c>
      <c r="D13903" s="7" t="n">
        <v>2000</v>
      </c>
      <c r="E13903" s="7" t="n">
        <v>1</v>
      </c>
    </row>
    <row r="13904" spans="1:8">
      <c r="A13904" t="s">
        <v>4</v>
      </c>
      <c r="B13904" s="4" t="s">
        <v>5</v>
      </c>
      <c r="C13904" s="4" t="s">
        <v>7</v>
      </c>
      <c r="D13904" s="4" t="s">
        <v>9</v>
      </c>
    </row>
    <row r="13905" spans="1:9">
      <c r="A13905" t="n">
        <v>123444</v>
      </c>
      <c r="B13905" s="25" t="n">
        <v>58</v>
      </c>
      <c r="C13905" s="7" t="n">
        <v>255</v>
      </c>
      <c r="D13905" s="7" t="n">
        <v>0</v>
      </c>
    </row>
    <row r="13906" spans="1:9">
      <c r="A13906" t="s">
        <v>4</v>
      </c>
      <c r="B13906" s="4" t="s">
        <v>5</v>
      </c>
      <c r="C13906" s="4" t="s">
        <v>9</v>
      </c>
    </row>
    <row r="13907" spans="1:9">
      <c r="A13907" t="n">
        <v>123448</v>
      </c>
      <c r="B13907" s="26" t="n">
        <v>16</v>
      </c>
      <c r="C13907" s="7" t="n">
        <v>1000</v>
      </c>
    </row>
    <row r="13908" spans="1:9">
      <c r="A13908" t="s">
        <v>4</v>
      </c>
      <c r="B13908" s="4" t="s">
        <v>5</v>
      </c>
      <c r="C13908" s="4" t="s">
        <v>7</v>
      </c>
      <c r="D13908" s="4" t="s">
        <v>9</v>
      </c>
      <c r="E13908" s="4" t="s">
        <v>12</v>
      </c>
    </row>
    <row r="13909" spans="1:9">
      <c r="A13909" t="n">
        <v>123451</v>
      </c>
      <c r="B13909" s="30" t="n">
        <v>51</v>
      </c>
      <c r="C13909" s="7" t="n">
        <v>4</v>
      </c>
      <c r="D13909" s="7" t="n">
        <v>18</v>
      </c>
      <c r="E13909" s="7" t="s">
        <v>85</v>
      </c>
    </row>
    <row r="13910" spans="1:9">
      <c r="A13910" t="s">
        <v>4</v>
      </c>
      <c r="B13910" s="4" t="s">
        <v>5</v>
      </c>
      <c r="C13910" s="4" t="s">
        <v>9</v>
      </c>
    </row>
    <row r="13911" spans="1:9">
      <c r="A13911" t="n">
        <v>123465</v>
      </c>
      <c r="B13911" s="26" t="n">
        <v>16</v>
      </c>
      <c r="C13911" s="7" t="n">
        <v>0</v>
      </c>
    </row>
    <row r="13912" spans="1:9">
      <c r="A13912" t="s">
        <v>4</v>
      </c>
      <c r="B13912" s="4" t="s">
        <v>5</v>
      </c>
      <c r="C13912" s="4" t="s">
        <v>9</v>
      </c>
      <c r="D13912" s="4" t="s">
        <v>7</v>
      </c>
      <c r="E13912" s="4" t="s">
        <v>11</v>
      </c>
      <c r="F13912" s="4" t="s">
        <v>52</v>
      </c>
      <c r="G13912" s="4" t="s">
        <v>7</v>
      </c>
      <c r="H13912" s="4" t="s">
        <v>7</v>
      </c>
    </row>
    <row r="13913" spans="1:9">
      <c r="A13913" t="n">
        <v>123468</v>
      </c>
      <c r="B13913" s="31" t="n">
        <v>26</v>
      </c>
      <c r="C13913" s="7" t="n">
        <v>18</v>
      </c>
      <c r="D13913" s="7" t="n">
        <v>17</v>
      </c>
      <c r="E13913" s="7" t="n">
        <v>17405</v>
      </c>
      <c r="F13913" s="7" t="s">
        <v>1273</v>
      </c>
      <c r="G13913" s="7" t="n">
        <v>2</v>
      </c>
      <c r="H13913" s="7" t="n">
        <v>0</v>
      </c>
    </row>
    <row r="13914" spans="1:9">
      <c r="A13914" t="s">
        <v>4</v>
      </c>
      <c r="B13914" s="4" t="s">
        <v>5</v>
      </c>
    </row>
    <row r="13915" spans="1:9">
      <c r="A13915" t="n">
        <v>123502</v>
      </c>
      <c r="B13915" s="32" t="n">
        <v>28</v>
      </c>
    </row>
    <row r="13916" spans="1:9">
      <c r="A13916" t="s">
        <v>4</v>
      </c>
      <c r="B13916" s="4" t="s">
        <v>5</v>
      </c>
      <c r="C13916" s="4" t="s">
        <v>9</v>
      </c>
      <c r="D13916" s="4" t="s">
        <v>9</v>
      </c>
      <c r="E13916" s="4" t="s">
        <v>9</v>
      </c>
    </row>
    <row r="13917" spans="1:9">
      <c r="A13917" t="n">
        <v>123503</v>
      </c>
      <c r="B13917" s="63" t="n">
        <v>61</v>
      </c>
      <c r="C13917" s="7" t="n">
        <v>0</v>
      </c>
      <c r="D13917" s="7" t="n">
        <v>18</v>
      </c>
      <c r="E13917" s="7" t="n">
        <v>1000</v>
      </c>
    </row>
    <row r="13918" spans="1:9">
      <c r="A13918" t="s">
        <v>4</v>
      </c>
      <c r="B13918" s="4" t="s">
        <v>5</v>
      </c>
      <c r="C13918" s="4" t="s">
        <v>9</v>
      </c>
      <c r="D13918" s="4" t="s">
        <v>9</v>
      </c>
      <c r="E13918" s="4" t="s">
        <v>10</v>
      </c>
      <c r="F13918" s="4" t="s">
        <v>7</v>
      </c>
    </row>
    <row r="13919" spans="1:9">
      <c r="A13919" t="n">
        <v>123510</v>
      </c>
      <c r="B13919" s="70" t="n">
        <v>53</v>
      </c>
      <c r="C13919" s="7" t="n">
        <v>0</v>
      </c>
      <c r="D13919" s="7" t="n">
        <v>18</v>
      </c>
      <c r="E13919" s="7" t="n">
        <v>5</v>
      </c>
      <c r="F13919" s="7" t="n">
        <v>0</v>
      </c>
    </row>
    <row r="13920" spans="1:9">
      <c r="A13920" t="s">
        <v>4</v>
      </c>
      <c r="B13920" s="4" t="s">
        <v>5</v>
      </c>
      <c r="C13920" s="4" t="s">
        <v>9</v>
      </c>
    </row>
    <row r="13921" spans="1:8">
      <c r="A13921" t="n">
        <v>123520</v>
      </c>
      <c r="B13921" s="69" t="n">
        <v>54</v>
      </c>
      <c r="C13921" s="7" t="n">
        <v>0</v>
      </c>
    </row>
    <row r="13922" spans="1:8">
      <c r="A13922" t="s">
        <v>4</v>
      </c>
      <c r="B13922" s="4" t="s">
        <v>5</v>
      </c>
      <c r="C13922" s="4" t="s">
        <v>7</v>
      </c>
      <c r="D13922" s="4" t="s">
        <v>9</v>
      </c>
      <c r="E13922" s="4" t="s">
        <v>12</v>
      </c>
    </row>
    <row r="13923" spans="1:8">
      <c r="A13923" t="n">
        <v>123523</v>
      </c>
      <c r="B13923" s="30" t="n">
        <v>51</v>
      </c>
      <c r="C13923" s="7" t="n">
        <v>4</v>
      </c>
      <c r="D13923" s="7" t="n">
        <v>0</v>
      </c>
      <c r="E13923" s="7" t="s">
        <v>795</v>
      </c>
    </row>
    <row r="13924" spans="1:8">
      <c r="A13924" t="s">
        <v>4</v>
      </c>
      <c r="B13924" s="4" t="s">
        <v>5</v>
      </c>
      <c r="C13924" s="4" t="s">
        <v>9</v>
      </c>
    </row>
    <row r="13925" spans="1:8">
      <c r="A13925" t="n">
        <v>123537</v>
      </c>
      <c r="B13925" s="26" t="n">
        <v>16</v>
      </c>
      <c r="C13925" s="7" t="n">
        <v>0</v>
      </c>
    </row>
    <row r="13926" spans="1:8">
      <c r="A13926" t="s">
        <v>4</v>
      </c>
      <c r="B13926" s="4" t="s">
        <v>5</v>
      </c>
      <c r="C13926" s="4" t="s">
        <v>9</v>
      </c>
      <c r="D13926" s="4" t="s">
        <v>7</v>
      </c>
      <c r="E13926" s="4" t="s">
        <v>11</v>
      </c>
      <c r="F13926" s="4" t="s">
        <v>52</v>
      </c>
      <c r="G13926" s="4" t="s">
        <v>7</v>
      </c>
      <c r="H13926" s="4" t="s">
        <v>7</v>
      </c>
      <c r="I13926" s="4" t="s">
        <v>7</v>
      </c>
      <c r="J13926" s="4" t="s">
        <v>11</v>
      </c>
      <c r="K13926" s="4" t="s">
        <v>52</v>
      </c>
      <c r="L13926" s="4" t="s">
        <v>7</v>
      </c>
      <c r="M13926" s="4" t="s">
        <v>7</v>
      </c>
    </row>
    <row r="13927" spans="1:8">
      <c r="A13927" t="n">
        <v>123540</v>
      </c>
      <c r="B13927" s="31" t="n">
        <v>26</v>
      </c>
      <c r="C13927" s="7" t="n">
        <v>0</v>
      </c>
      <c r="D13927" s="7" t="n">
        <v>17</v>
      </c>
      <c r="E13927" s="7" t="n">
        <v>62307</v>
      </c>
      <c r="F13927" s="7" t="s">
        <v>1274</v>
      </c>
      <c r="G13927" s="7" t="n">
        <v>2</v>
      </c>
      <c r="H13927" s="7" t="n">
        <v>3</v>
      </c>
      <c r="I13927" s="7" t="n">
        <v>17</v>
      </c>
      <c r="J13927" s="7" t="n">
        <v>62308</v>
      </c>
      <c r="K13927" s="7" t="s">
        <v>1275</v>
      </c>
      <c r="L13927" s="7" t="n">
        <v>2</v>
      </c>
      <c r="M13927" s="7" t="n">
        <v>0</v>
      </c>
    </row>
    <row r="13928" spans="1:8">
      <c r="A13928" t="s">
        <v>4</v>
      </c>
      <c r="B13928" s="4" t="s">
        <v>5</v>
      </c>
    </row>
    <row r="13929" spans="1:8">
      <c r="A13929" t="n">
        <v>123693</v>
      </c>
      <c r="B13929" s="32" t="n">
        <v>28</v>
      </c>
    </row>
    <row r="13930" spans="1:8">
      <c r="A13930" t="s">
        <v>4</v>
      </c>
      <c r="B13930" s="4" t="s">
        <v>5</v>
      </c>
      <c r="C13930" s="4" t="s">
        <v>7</v>
      </c>
      <c r="D13930" s="4" t="s">
        <v>9</v>
      </c>
      <c r="E13930" s="4" t="s">
        <v>10</v>
      </c>
    </row>
    <row r="13931" spans="1:8">
      <c r="A13931" t="n">
        <v>123694</v>
      </c>
      <c r="B13931" s="25" t="n">
        <v>58</v>
      </c>
      <c r="C13931" s="7" t="n">
        <v>101</v>
      </c>
      <c r="D13931" s="7" t="n">
        <v>300</v>
      </c>
      <c r="E13931" s="7" t="n">
        <v>1</v>
      </c>
    </row>
    <row r="13932" spans="1:8">
      <c r="A13932" t="s">
        <v>4</v>
      </c>
      <c r="B13932" s="4" t="s">
        <v>5</v>
      </c>
      <c r="C13932" s="4" t="s">
        <v>7</v>
      </c>
      <c r="D13932" s="4" t="s">
        <v>9</v>
      </c>
    </row>
    <row r="13933" spans="1:8">
      <c r="A13933" t="n">
        <v>123702</v>
      </c>
      <c r="B13933" s="25" t="n">
        <v>58</v>
      </c>
      <c r="C13933" s="7" t="n">
        <v>254</v>
      </c>
      <c r="D13933" s="7" t="n">
        <v>0</v>
      </c>
    </row>
    <row r="13934" spans="1:8">
      <c r="A13934" t="s">
        <v>4</v>
      </c>
      <c r="B13934" s="4" t="s">
        <v>5</v>
      </c>
      <c r="C13934" s="4" t="s">
        <v>7</v>
      </c>
      <c r="D13934" s="4" t="s">
        <v>7</v>
      </c>
      <c r="E13934" s="4" t="s">
        <v>10</v>
      </c>
      <c r="F13934" s="4" t="s">
        <v>10</v>
      </c>
      <c r="G13934" s="4" t="s">
        <v>10</v>
      </c>
      <c r="H13934" s="4" t="s">
        <v>9</v>
      </c>
    </row>
    <row r="13935" spans="1:8">
      <c r="A13935" t="n">
        <v>123706</v>
      </c>
      <c r="B13935" s="55" t="n">
        <v>45</v>
      </c>
      <c r="C13935" s="7" t="n">
        <v>2</v>
      </c>
      <c r="D13935" s="7" t="n">
        <v>3</v>
      </c>
      <c r="E13935" s="7" t="n">
        <v>2.25999999046326</v>
      </c>
      <c r="F13935" s="7" t="n">
        <v>5.28000020980835</v>
      </c>
      <c r="G13935" s="7" t="n">
        <v>-57.7799987792969</v>
      </c>
      <c r="H13935" s="7" t="n">
        <v>0</v>
      </c>
    </row>
    <row r="13936" spans="1:8">
      <c r="A13936" t="s">
        <v>4</v>
      </c>
      <c r="B13936" s="4" t="s">
        <v>5</v>
      </c>
      <c r="C13936" s="4" t="s">
        <v>7</v>
      </c>
      <c r="D13936" s="4" t="s">
        <v>7</v>
      </c>
      <c r="E13936" s="4" t="s">
        <v>10</v>
      </c>
      <c r="F13936" s="4" t="s">
        <v>10</v>
      </c>
      <c r="G13936" s="4" t="s">
        <v>10</v>
      </c>
      <c r="H13936" s="4" t="s">
        <v>9</v>
      </c>
      <c r="I13936" s="4" t="s">
        <v>7</v>
      </c>
    </row>
    <row r="13937" spans="1:13">
      <c r="A13937" t="n">
        <v>123723</v>
      </c>
      <c r="B13937" s="55" t="n">
        <v>45</v>
      </c>
      <c r="C13937" s="7" t="n">
        <v>4</v>
      </c>
      <c r="D13937" s="7" t="n">
        <v>3</v>
      </c>
      <c r="E13937" s="7" t="n">
        <v>19.9200000762939</v>
      </c>
      <c r="F13937" s="7" t="n">
        <v>313.25</v>
      </c>
      <c r="G13937" s="7" t="n">
        <v>4</v>
      </c>
      <c r="H13937" s="7" t="n">
        <v>0</v>
      </c>
      <c r="I13937" s="7" t="n">
        <v>1</v>
      </c>
    </row>
    <row r="13938" spans="1:13">
      <c r="A13938" t="s">
        <v>4</v>
      </c>
      <c r="B13938" s="4" t="s">
        <v>5</v>
      </c>
      <c r="C13938" s="4" t="s">
        <v>7</v>
      </c>
      <c r="D13938" s="4" t="s">
        <v>7</v>
      </c>
      <c r="E13938" s="4" t="s">
        <v>10</v>
      </c>
      <c r="F13938" s="4" t="s">
        <v>9</v>
      </c>
    </row>
    <row r="13939" spans="1:13">
      <c r="A13939" t="n">
        <v>123741</v>
      </c>
      <c r="B13939" s="55" t="n">
        <v>45</v>
      </c>
      <c r="C13939" s="7" t="n">
        <v>5</v>
      </c>
      <c r="D13939" s="7" t="n">
        <v>3</v>
      </c>
      <c r="E13939" s="7" t="n">
        <v>1.60000002384186</v>
      </c>
      <c r="F13939" s="7" t="n">
        <v>0</v>
      </c>
    </row>
    <row r="13940" spans="1:13">
      <c r="A13940" t="s">
        <v>4</v>
      </c>
      <c r="B13940" s="4" t="s">
        <v>5</v>
      </c>
      <c r="C13940" s="4" t="s">
        <v>7</v>
      </c>
      <c r="D13940" s="4" t="s">
        <v>7</v>
      </c>
      <c r="E13940" s="4" t="s">
        <v>10</v>
      </c>
      <c r="F13940" s="4" t="s">
        <v>9</v>
      </c>
    </row>
    <row r="13941" spans="1:13">
      <c r="A13941" t="n">
        <v>123750</v>
      </c>
      <c r="B13941" s="55" t="n">
        <v>45</v>
      </c>
      <c r="C13941" s="7" t="n">
        <v>11</v>
      </c>
      <c r="D13941" s="7" t="n">
        <v>3</v>
      </c>
      <c r="E13941" s="7" t="n">
        <v>40</v>
      </c>
      <c r="F13941" s="7" t="n">
        <v>0</v>
      </c>
    </row>
    <row r="13942" spans="1:13">
      <c r="A13942" t="s">
        <v>4</v>
      </c>
      <c r="B13942" s="4" t="s">
        <v>5</v>
      </c>
      <c r="C13942" s="4" t="s">
        <v>7</v>
      </c>
      <c r="D13942" s="4" t="s">
        <v>7</v>
      </c>
      <c r="E13942" s="4" t="s">
        <v>10</v>
      </c>
      <c r="F13942" s="4" t="s">
        <v>9</v>
      </c>
    </row>
    <row r="13943" spans="1:13">
      <c r="A13943" t="n">
        <v>123759</v>
      </c>
      <c r="B13943" s="55" t="n">
        <v>45</v>
      </c>
      <c r="C13943" s="7" t="n">
        <v>5</v>
      </c>
      <c r="D13943" s="7" t="n">
        <v>3</v>
      </c>
      <c r="E13943" s="7" t="n">
        <v>1.79999995231628</v>
      </c>
      <c r="F13943" s="7" t="n">
        <v>30000</v>
      </c>
    </row>
    <row r="13944" spans="1:13">
      <c r="A13944" t="s">
        <v>4</v>
      </c>
      <c r="B13944" s="4" t="s">
        <v>5</v>
      </c>
      <c r="C13944" s="4" t="s">
        <v>7</v>
      </c>
      <c r="D13944" s="4" t="s">
        <v>9</v>
      </c>
    </row>
    <row r="13945" spans="1:13">
      <c r="A13945" t="n">
        <v>123768</v>
      </c>
      <c r="B13945" s="25" t="n">
        <v>58</v>
      </c>
      <c r="C13945" s="7" t="n">
        <v>255</v>
      </c>
      <c r="D13945" s="7" t="n">
        <v>0</v>
      </c>
    </row>
    <row r="13946" spans="1:13">
      <c r="A13946" t="s">
        <v>4</v>
      </c>
      <c r="B13946" s="4" t="s">
        <v>5</v>
      </c>
      <c r="C13946" s="4" t="s">
        <v>7</v>
      </c>
      <c r="D13946" s="4" t="s">
        <v>9</v>
      </c>
      <c r="E13946" s="4" t="s">
        <v>12</v>
      </c>
    </row>
    <row r="13947" spans="1:13">
      <c r="A13947" t="n">
        <v>123772</v>
      </c>
      <c r="B13947" s="30" t="n">
        <v>51</v>
      </c>
      <c r="C13947" s="7" t="n">
        <v>4</v>
      </c>
      <c r="D13947" s="7" t="n">
        <v>18</v>
      </c>
      <c r="E13947" s="7" t="s">
        <v>85</v>
      </c>
    </row>
    <row r="13948" spans="1:13">
      <c r="A13948" t="s">
        <v>4</v>
      </c>
      <c r="B13948" s="4" t="s">
        <v>5</v>
      </c>
      <c r="C13948" s="4" t="s">
        <v>9</v>
      </c>
    </row>
    <row r="13949" spans="1:13">
      <c r="A13949" t="n">
        <v>123786</v>
      </c>
      <c r="B13949" s="26" t="n">
        <v>16</v>
      </c>
      <c r="C13949" s="7" t="n">
        <v>0</v>
      </c>
    </row>
    <row r="13950" spans="1:13">
      <c r="A13950" t="s">
        <v>4</v>
      </c>
      <c r="B13950" s="4" t="s">
        <v>5</v>
      </c>
      <c r="C13950" s="4" t="s">
        <v>9</v>
      </c>
      <c r="D13950" s="4" t="s">
        <v>7</v>
      </c>
      <c r="E13950" s="4" t="s">
        <v>11</v>
      </c>
      <c r="F13950" s="4" t="s">
        <v>52</v>
      </c>
      <c r="G13950" s="4" t="s">
        <v>7</v>
      </c>
      <c r="H13950" s="4" t="s">
        <v>7</v>
      </c>
      <c r="I13950" s="4" t="s">
        <v>7</v>
      </c>
      <c r="J13950" s="4" t="s">
        <v>11</v>
      </c>
      <c r="K13950" s="4" t="s">
        <v>52</v>
      </c>
      <c r="L13950" s="4" t="s">
        <v>7</v>
      </c>
      <c r="M13950" s="4" t="s">
        <v>7</v>
      </c>
    </row>
    <row r="13951" spans="1:13">
      <c r="A13951" t="n">
        <v>123789</v>
      </c>
      <c r="B13951" s="31" t="n">
        <v>26</v>
      </c>
      <c r="C13951" s="7" t="n">
        <v>18</v>
      </c>
      <c r="D13951" s="7" t="n">
        <v>17</v>
      </c>
      <c r="E13951" s="7" t="n">
        <v>17406</v>
      </c>
      <c r="F13951" s="7" t="s">
        <v>435</v>
      </c>
      <c r="G13951" s="7" t="n">
        <v>2</v>
      </c>
      <c r="H13951" s="7" t="n">
        <v>3</v>
      </c>
      <c r="I13951" s="7" t="n">
        <v>17</v>
      </c>
      <c r="J13951" s="7" t="n">
        <v>17407</v>
      </c>
      <c r="K13951" s="7" t="s">
        <v>1276</v>
      </c>
      <c r="L13951" s="7" t="n">
        <v>2</v>
      </c>
      <c r="M13951" s="7" t="n">
        <v>0</v>
      </c>
    </row>
    <row r="13952" spans="1:13">
      <c r="A13952" t="s">
        <v>4</v>
      </c>
      <c r="B13952" s="4" t="s">
        <v>5</v>
      </c>
    </row>
    <row r="13953" spans="1:13">
      <c r="A13953" t="n">
        <v>123827</v>
      </c>
      <c r="B13953" s="32" t="n">
        <v>28</v>
      </c>
    </row>
    <row r="13954" spans="1:13">
      <c r="A13954" t="s">
        <v>4</v>
      </c>
      <c r="B13954" s="4" t="s">
        <v>5</v>
      </c>
      <c r="C13954" s="4" t="s">
        <v>7</v>
      </c>
      <c r="D13954" s="4" t="s">
        <v>9</v>
      </c>
      <c r="E13954" s="4" t="s">
        <v>12</v>
      </c>
    </row>
    <row r="13955" spans="1:13">
      <c r="A13955" t="n">
        <v>123828</v>
      </c>
      <c r="B13955" s="30" t="n">
        <v>51</v>
      </c>
      <c r="C13955" s="7" t="n">
        <v>4</v>
      </c>
      <c r="D13955" s="7" t="n">
        <v>0</v>
      </c>
      <c r="E13955" s="7" t="s">
        <v>795</v>
      </c>
    </row>
    <row r="13956" spans="1:13">
      <c r="A13956" t="s">
        <v>4</v>
      </c>
      <c r="B13956" s="4" t="s">
        <v>5</v>
      </c>
      <c r="C13956" s="4" t="s">
        <v>9</v>
      </c>
    </row>
    <row r="13957" spans="1:13">
      <c r="A13957" t="n">
        <v>123842</v>
      </c>
      <c r="B13957" s="26" t="n">
        <v>16</v>
      </c>
      <c r="C13957" s="7" t="n">
        <v>0</v>
      </c>
    </row>
    <row r="13958" spans="1:13">
      <c r="A13958" t="s">
        <v>4</v>
      </c>
      <c r="B13958" s="4" t="s">
        <v>5</v>
      </c>
      <c r="C13958" s="4" t="s">
        <v>9</v>
      </c>
      <c r="D13958" s="4" t="s">
        <v>7</v>
      </c>
      <c r="E13958" s="4" t="s">
        <v>11</v>
      </c>
      <c r="F13958" s="4" t="s">
        <v>52</v>
      </c>
      <c r="G13958" s="4" t="s">
        <v>7</v>
      </c>
      <c r="H13958" s="4" t="s">
        <v>7</v>
      </c>
      <c r="I13958" s="4" t="s">
        <v>7</v>
      </c>
      <c r="J13958" s="4" t="s">
        <v>11</v>
      </c>
      <c r="K13958" s="4" t="s">
        <v>52</v>
      </c>
      <c r="L13958" s="4" t="s">
        <v>7</v>
      </c>
      <c r="M13958" s="4" t="s">
        <v>7</v>
      </c>
    </row>
    <row r="13959" spans="1:13">
      <c r="A13959" t="n">
        <v>123845</v>
      </c>
      <c r="B13959" s="31" t="n">
        <v>26</v>
      </c>
      <c r="C13959" s="7" t="n">
        <v>0</v>
      </c>
      <c r="D13959" s="7" t="n">
        <v>17</v>
      </c>
      <c r="E13959" s="7" t="n">
        <v>62309</v>
      </c>
      <c r="F13959" s="7" t="s">
        <v>1277</v>
      </c>
      <c r="G13959" s="7" t="n">
        <v>2</v>
      </c>
      <c r="H13959" s="7" t="n">
        <v>3</v>
      </c>
      <c r="I13959" s="7" t="n">
        <v>17</v>
      </c>
      <c r="J13959" s="7" t="n">
        <v>62310</v>
      </c>
      <c r="K13959" s="7" t="s">
        <v>1278</v>
      </c>
      <c r="L13959" s="7" t="n">
        <v>2</v>
      </c>
      <c r="M13959" s="7" t="n">
        <v>0</v>
      </c>
    </row>
    <row r="13960" spans="1:13">
      <c r="A13960" t="s">
        <v>4</v>
      </c>
      <c r="B13960" s="4" t="s">
        <v>5</v>
      </c>
    </row>
    <row r="13961" spans="1:13">
      <c r="A13961" t="n">
        <v>123980</v>
      </c>
      <c r="B13961" s="32" t="n">
        <v>28</v>
      </c>
    </row>
    <row r="13962" spans="1:13">
      <c r="A13962" t="s">
        <v>4</v>
      </c>
      <c r="B13962" s="4" t="s">
        <v>5</v>
      </c>
      <c r="C13962" s="4" t="s">
        <v>7</v>
      </c>
      <c r="D13962" s="4" t="s">
        <v>9</v>
      </c>
      <c r="E13962" s="4" t="s">
        <v>12</v>
      </c>
      <c r="F13962" s="4" t="s">
        <v>12</v>
      </c>
      <c r="G13962" s="4" t="s">
        <v>12</v>
      </c>
      <c r="H13962" s="4" t="s">
        <v>12</v>
      </c>
    </row>
    <row r="13963" spans="1:13">
      <c r="A13963" t="n">
        <v>123981</v>
      </c>
      <c r="B13963" s="30" t="n">
        <v>51</v>
      </c>
      <c r="C13963" s="7" t="n">
        <v>3</v>
      </c>
      <c r="D13963" s="7" t="n">
        <v>18</v>
      </c>
      <c r="E13963" s="7" t="s">
        <v>262</v>
      </c>
      <c r="F13963" s="7" t="s">
        <v>263</v>
      </c>
      <c r="G13963" s="7" t="s">
        <v>245</v>
      </c>
      <c r="H13963" s="7" t="s">
        <v>246</v>
      </c>
    </row>
    <row r="13964" spans="1:13">
      <c r="A13964" t="s">
        <v>4</v>
      </c>
      <c r="B13964" s="4" t="s">
        <v>5</v>
      </c>
      <c r="C13964" s="4" t="s">
        <v>9</v>
      </c>
      <c r="D13964" s="4" t="s">
        <v>7</v>
      </c>
      <c r="E13964" s="4" t="s">
        <v>10</v>
      </c>
      <c r="F13964" s="4" t="s">
        <v>9</v>
      </c>
    </row>
    <row r="13965" spans="1:13">
      <c r="A13965" t="n">
        <v>123994</v>
      </c>
      <c r="B13965" s="47" t="n">
        <v>59</v>
      </c>
      <c r="C13965" s="7" t="n">
        <v>18</v>
      </c>
      <c r="D13965" s="7" t="n">
        <v>13</v>
      </c>
      <c r="E13965" s="7" t="n">
        <v>0.150000005960464</v>
      </c>
      <c r="F13965" s="7" t="n">
        <v>0</v>
      </c>
    </row>
    <row r="13966" spans="1:13">
      <c r="A13966" t="s">
        <v>4</v>
      </c>
      <c r="B13966" s="4" t="s">
        <v>5</v>
      </c>
      <c r="C13966" s="4" t="s">
        <v>9</v>
      </c>
    </row>
    <row r="13967" spans="1:13">
      <c r="A13967" t="n">
        <v>124004</v>
      </c>
      <c r="B13967" s="26" t="n">
        <v>16</v>
      </c>
      <c r="C13967" s="7" t="n">
        <v>1000</v>
      </c>
    </row>
    <row r="13968" spans="1:13">
      <c r="A13968" t="s">
        <v>4</v>
      </c>
      <c r="B13968" s="4" t="s">
        <v>5</v>
      </c>
      <c r="C13968" s="4" t="s">
        <v>7</v>
      </c>
      <c r="D13968" s="4" t="s">
        <v>9</v>
      </c>
      <c r="E13968" s="4" t="s">
        <v>12</v>
      </c>
    </row>
    <row r="13969" spans="1:13">
      <c r="A13969" t="n">
        <v>124007</v>
      </c>
      <c r="B13969" s="30" t="n">
        <v>51</v>
      </c>
      <c r="C13969" s="7" t="n">
        <v>4</v>
      </c>
      <c r="D13969" s="7" t="n">
        <v>18</v>
      </c>
      <c r="E13969" s="7" t="s">
        <v>1279</v>
      </c>
    </row>
    <row r="13970" spans="1:13">
      <c r="A13970" t="s">
        <v>4</v>
      </c>
      <c r="B13970" s="4" t="s">
        <v>5</v>
      </c>
      <c r="C13970" s="4" t="s">
        <v>9</v>
      </c>
    </row>
    <row r="13971" spans="1:13">
      <c r="A13971" t="n">
        <v>124025</v>
      </c>
      <c r="B13971" s="26" t="n">
        <v>16</v>
      </c>
      <c r="C13971" s="7" t="n">
        <v>0</v>
      </c>
    </row>
    <row r="13972" spans="1:13">
      <c r="A13972" t="s">
        <v>4</v>
      </c>
      <c r="B13972" s="4" t="s">
        <v>5</v>
      </c>
      <c r="C13972" s="4" t="s">
        <v>9</v>
      </c>
      <c r="D13972" s="4" t="s">
        <v>7</v>
      </c>
      <c r="E13972" s="4" t="s">
        <v>11</v>
      </c>
      <c r="F13972" s="4" t="s">
        <v>52</v>
      </c>
      <c r="G13972" s="4" t="s">
        <v>7</v>
      </c>
      <c r="H13972" s="4" t="s">
        <v>7</v>
      </c>
      <c r="I13972" s="4" t="s">
        <v>7</v>
      </c>
      <c r="J13972" s="4" t="s">
        <v>11</v>
      </c>
      <c r="K13972" s="4" t="s">
        <v>52</v>
      </c>
      <c r="L13972" s="4" t="s">
        <v>7</v>
      </c>
      <c r="M13972" s="4" t="s">
        <v>7</v>
      </c>
      <c r="N13972" s="4" t="s">
        <v>7</v>
      </c>
      <c r="O13972" s="4" t="s">
        <v>11</v>
      </c>
      <c r="P13972" s="4" t="s">
        <v>52</v>
      </c>
      <c r="Q13972" s="4" t="s">
        <v>7</v>
      </c>
      <c r="R13972" s="4" t="s">
        <v>7</v>
      </c>
      <c r="S13972" s="4" t="s">
        <v>7</v>
      </c>
      <c r="T13972" s="4" t="s">
        <v>11</v>
      </c>
      <c r="U13972" s="4" t="s">
        <v>52</v>
      </c>
      <c r="V13972" s="4" t="s">
        <v>7</v>
      </c>
      <c r="W13972" s="4" t="s">
        <v>7</v>
      </c>
    </row>
    <row r="13973" spans="1:13">
      <c r="A13973" t="n">
        <v>124028</v>
      </c>
      <c r="B13973" s="31" t="n">
        <v>26</v>
      </c>
      <c r="C13973" s="7" t="n">
        <v>18</v>
      </c>
      <c r="D13973" s="7" t="n">
        <v>17</v>
      </c>
      <c r="E13973" s="7" t="n">
        <v>17408</v>
      </c>
      <c r="F13973" s="7" t="s">
        <v>1280</v>
      </c>
      <c r="G13973" s="7" t="n">
        <v>2</v>
      </c>
      <c r="H13973" s="7" t="n">
        <v>3</v>
      </c>
      <c r="I13973" s="7" t="n">
        <v>17</v>
      </c>
      <c r="J13973" s="7" t="n">
        <v>17409</v>
      </c>
      <c r="K13973" s="7" t="s">
        <v>1281</v>
      </c>
      <c r="L13973" s="7" t="n">
        <v>2</v>
      </c>
      <c r="M13973" s="7" t="n">
        <v>3</v>
      </c>
      <c r="N13973" s="7" t="n">
        <v>17</v>
      </c>
      <c r="O13973" s="7" t="n">
        <v>17410</v>
      </c>
      <c r="P13973" s="7" t="s">
        <v>1282</v>
      </c>
      <c r="Q13973" s="7" t="n">
        <v>2</v>
      </c>
      <c r="R13973" s="7" t="n">
        <v>3</v>
      </c>
      <c r="S13973" s="7" t="n">
        <v>17</v>
      </c>
      <c r="T13973" s="7" t="n">
        <v>17411</v>
      </c>
      <c r="U13973" s="7" t="s">
        <v>1283</v>
      </c>
      <c r="V13973" s="7" t="n">
        <v>2</v>
      </c>
      <c r="W13973" s="7" t="n">
        <v>0</v>
      </c>
    </row>
    <row r="13974" spans="1:13">
      <c r="A13974" t="s">
        <v>4</v>
      </c>
      <c r="B13974" s="4" t="s">
        <v>5</v>
      </c>
    </row>
    <row r="13975" spans="1:13">
      <c r="A13975" t="n">
        <v>124329</v>
      </c>
      <c r="B13975" s="32" t="n">
        <v>28</v>
      </c>
    </row>
    <row r="13976" spans="1:13">
      <c r="A13976" t="s">
        <v>4</v>
      </c>
      <c r="B13976" s="4" t="s">
        <v>5</v>
      </c>
      <c r="C13976" s="4" t="s">
        <v>9</v>
      </c>
      <c r="D13976" s="4" t="s">
        <v>7</v>
      </c>
      <c r="E13976" s="4" t="s">
        <v>7</v>
      </c>
      <c r="F13976" s="4" t="s">
        <v>12</v>
      </c>
    </row>
    <row r="13977" spans="1:13">
      <c r="A13977" t="n">
        <v>124330</v>
      </c>
      <c r="B13977" s="46" t="n">
        <v>20</v>
      </c>
      <c r="C13977" s="7" t="n">
        <v>0</v>
      </c>
      <c r="D13977" s="7" t="n">
        <v>2</v>
      </c>
      <c r="E13977" s="7" t="n">
        <v>10</v>
      </c>
      <c r="F13977" s="7" t="s">
        <v>251</v>
      </c>
    </row>
    <row r="13978" spans="1:13">
      <c r="A13978" t="s">
        <v>4</v>
      </c>
      <c r="B13978" s="4" t="s">
        <v>5</v>
      </c>
      <c r="C13978" s="4" t="s">
        <v>9</v>
      </c>
    </row>
    <row r="13979" spans="1:13">
      <c r="A13979" t="n">
        <v>124350</v>
      </c>
      <c r="B13979" s="26" t="n">
        <v>16</v>
      </c>
      <c r="C13979" s="7" t="n">
        <v>1000</v>
      </c>
    </row>
    <row r="13980" spans="1:13">
      <c r="A13980" t="s">
        <v>4</v>
      </c>
      <c r="B13980" s="4" t="s">
        <v>5</v>
      </c>
      <c r="C13980" s="4" t="s">
        <v>7</v>
      </c>
      <c r="D13980" s="4" t="s">
        <v>9</v>
      </c>
      <c r="E13980" s="4" t="s">
        <v>12</v>
      </c>
    </row>
    <row r="13981" spans="1:13">
      <c r="A13981" t="n">
        <v>124353</v>
      </c>
      <c r="B13981" s="30" t="n">
        <v>51</v>
      </c>
      <c r="C13981" s="7" t="n">
        <v>4</v>
      </c>
      <c r="D13981" s="7" t="n">
        <v>18</v>
      </c>
      <c r="E13981" s="7" t="s">
        <v>1284</v>
      </c>
    </row>
    <row r="13982" spans="1:13">
      <c r="A13982" t="s">
        <v>4</v>
      </c>
      <c r="B13982" s="4" t="s">
        <v>5</v>
      </c>
      <c r="C13982" s="4" t="s">
        <v>9</v>
      </c>
    </row>
    <row r="13983" spans="1:13">
      <c r="A13983" t="n">
        <v>124367</v>
      </c>
      <c r="B13983" s="26" t="n">
        <v>16</v>
      </c>
      <c r="C13983" s="7" t="n">
        <v>0</v>
      </c>
    </row>
    <row r="13984" spans="1:13">
      <c r="A13984" t="s">
        <v>4</v>
      </c>
      <c r="B13984" s="4" t="s">
        <v>5</v>
      </c>
      <c r="C13984" s="4" t="s">
        <v>9</v>
      </c>
      <c r="D13984" s="4" t="s">
        <v>7</v>
      </c>
      <c r="E13984" s="4" t="s">
        <v>11</v>
      </c>
      <c r="F13984" s="4" t="s">
        <v>52</v>
      </c>
      <c r="G13984" s="4" t="s">
        <v>7</v>
      </c>
      <c r="H13984" s="4" t="s">
        <v>7</v>
      </c>
    </row>
    <row r="13985" spans="1:23">
      <c r="A13985" t="n">
        <v>124370</v>
      </c>
      <c r="B13985" s="31" t="n">
        <v>26</v>
      </c>
      <c r="C13985" s="7" t="n">
        <v>18</v>
      </c>
      <c r="D13985" s="7" t="n">
        <v>17</v>
      </c>
      <c r="E13985" s="7" t="n">
        <v>17412</v>
      </c>
      <c r="F13985" s="7" t="s">
        <v>1285</v>
      </c>
      <c r="G13985" s="7" t="n">
        <v>2</v>
      </c>
      <c r="H13985" s="7" t="n">
        <v>0</v>
      </c>
    </row>
    <row r="13986" spans="1:23">
      <c r="A13986" t="s">
        <v>4</v>
      </c>
      <c r="B13986" s="4" t="s">
        <v>5</v>
      </c>
    </row>
    <row r="13987" spans="1:23">
      <c r="A13987" t="n">
        <v>124413</v>
      </c>
      <c r="B13987" s="32" t="n">
        <v>28</v>
      </c>
    </row>
    <row r="13988" spans="1:23">
      <c r="A13988" t="s">
        <v>4</v>
      </c>
      <c r="B13988" s="4" t="s">
        <v>5</v>
      </c>
      <c r="C13988" s="4" t="s">
        <v>7</v>
      </c>
      <c r="D13988" s="4" t="s">
        <v>9</v>
      </c>
      <c r="E13988" s="4" t="s">
        <v>10</v>
      </c>
    </row>
    <row r="13989" spans="1:23">
      <c r="A13989" t="n">
        <v>124414</v>
      </c>
      <c r="B13989" s="25" t="n">
        <v>58</v>
      </c>
      <c r="C13989" s="7" t="n">
        <v>101</v>
      </c>
      <c r="D13989" s="7" t="n">
        <v>500</v>
      </c>
      <c r="E13989" s="7" t="n">
        <v>1</v>
      </c>
    </row>
    <row r="13990" spans="1:23">
      <c r="A13990" t="s">
        <v>4</v>
      </c>
      <c r="B13990" s="4" t="s">
        <v>5</v>
      </c>
      <c r="C13990" s="4" t="s">
        <v>7</v>
      </c>
      <c r="D13990" s="4" t="s">
        <v>9</v>
      </c>
    </row>
    <row r="13991" spans="1:23">
      <c r="A13991" t="n">
        <v>124422</v>
      </c>
      <c r="B13991" s="25" t="n">
        <v>58</v>
      </c>
      <c r="C13991" s="7" t="n">
        <v>254</v>
      </c>
      <c r="D13991" s="7" t="n">
        <v>0</v>
      </c>
    </row>
    <row r="13992" spans="1:23">
      <c r="A13992" t="s">
        <v>4</v>
      </c>
      <c r="B13992" s="4" t="s">
        <v>5</v>
      </c>
      <c r="C13992" s="4" t="s">
        <v>7</v>
      </c>
      <c r="D13992" s="4" t="s">
        <v>7</v>
      </c>
      <c r="E13992" s="4" t="s">
        <v>10</v>
      </c>
      <c r="F13992" s="4" t="s">
        <v>10</v>
      </c>
      <c r="G13992" s="4" t="s">
        <v>10</v>
      </c>
      <c r="H13992" s="4" t="s">
        <v>9</v>
      </c>
    </row>
    <row r="13993" spans="1:23">
      <c r="A13993" t="n">
        <v>124426</v>
      </c>
      <c r="B13993" s="55" t="n">
        <v>45</v>
      </c>
      <c r="C13993" s="7" t="n">
        <v>2</v>
      </c>
      <c r="D13993" s="7" t="n">
        <v>3</v>
      </c>
      <c r="E13993" s="7" t="n">
        <v>1.30999994277954</v>
      </c>
      <c r="F13993" s="7" t="n">
        <v>5.40000009536743</v>
      </c>
      <c r="G13993" s="7" t="n">
        <v>-58.7000007629395</v>
      </c>
      <c r="H13993" s="7" t="n">
        <v>0</v>
      </c>
    </row>
    <row r="13994" spans="1:23">
      <c r="A13994" t="s">
        <v>4</v>
      </c>
      <c r="B13994" s="4" t="s">
        <v>5</v>
      </c>
      <c r="C13994" s="4" t="s">
        <v>7</v>
      </c>
      <c r="D13994" s="4" t="s">
        <v>7</v>
      </c>
      <c r="E13994" s="4" t="s">
        <v>10</v>
      </c>
      <c r="F13994" s="4" t="s">
        <v>10</v>
      </c>
      <c r="G13994" s="4" t="s">
        <v>10</v>
      </c>
      <c r="H13994" s="4" t="s">
        <v>9</v>
      </c>
      <c r="I13994" s="4" t="s">
        <v>7</v>
      </c>
    </row>
    <row r="13995" spans="1:23">
      <c r="A13995" t="n">
        <v>124443</v>
      </c>
      <c r="B13995" s="55" t="n">
        <v>45</v>
      </c>
      <c r="C13995" s="7" t="n">
        <v>4</v>
      </c>
      <c r="D13995" s="7" t="n">
        <v>3</v>
      </c>
      <c r="E13995" s="7" t="n">
        <v>0.939999997615814</v>
      </c>
      <c r="F13995" s="7" t="n">
        <v>45.4799995422363</v>
      </c>
      <c r="G13995" s="7" t="n">
        <v>0</v>
      </c>
      <c r="H13995" s="7" t="n">
        <v>0</v>
      </c>
      <c r="I13995" s="7" t="n">
        <v>0</v>
      </c>
    </row>
    <row r="13996" spans="1:23">
      <c r="A13996" t="s">
        <v>4</v>
      </c>
      <c r="B13996" s="4" t="s">
        <v>5</v>
      </c>
      <c r="C13996" s="4" t="s">
        <v>7</v>
      </c>
      <c r="D13996" s="4" t="s">
        <v>7</v>
      </c>
      <c r="E13996" s="4" t="s">
        <v>10</v>
      </c>
      <c r="F13996" s="4" t="s">
        <v>9</v>
      </c>
    </row>
    <row r="13997" spans="1:23">
      <c r="A13997" t="n">
        <v>124461</v>
      </c>
      <c r="B13997" s="55" t="n">
        <v>45</v>
      </c>
      <c r="C13997" s="7" t="n">
        <v>5</v>
      </c>
      <c r="D13997" s="7" t="n">
        <v>3</v>
      </c>
      <c r="E13997" s="7" t="n">
        <v>2.79999995231628</v>
      </c>
      <c r="F13997" s="7" t="n">
        <v>0</v>
      </c>
    </row>
    <row r="13998" spans="1:23">
      <c r="A13998" t="s">
        <v>4</v>
      </c>
      <c r="B13998" s="4" t="s">
        <v>5</v>
      </c>
      <c r="C13998" s="4" t="s">
        <v>7</v>
      </c>
      <c r="D13998" s="4" t="s">
        <v>7</v>
      </c>
      <c r="E13998" s="4" t="s">
        <v>10</v>
      </c>
      <c r="F13998" s="4" t="s">
        <v>9</v>
      </c>
    </row>
    <row r="13999" spans="1:23">
      <c r="A13999" t="n">
        <v>124470</v>
      </c>
      <c r="B13999" s="55" t="n">
        <v>45</v>
      </c>
      <c r="C13999" s="7" t="n">
        <v>5</v>
      </c>
      <c r="D13999" s="7" t="n">
        <v>3</v>
      </c>
      <c r="E13999" s="7" t="n">
        <v>2.59999990463257</v>
      </c>
      <c r="F13999" s="7" t="n">
        <v>1500</v>
      </c>
    </row>
    <row r="14000" spans="1:23">
      <c r="A14000" t="s">
        <v>4</v>
      </c>
      <c r="B14000" s="4" t="s">
        <v>5</v>
      </c>
      <c r="C14000" s="4" t="s">
        <v>7</v>
      </c>
      <c r="D14000" s="4" t="s">
        <v>7</v>
      </c>
      <c r="E14000" s="4" t="s">
        <v>10</v>
      </c>
      <c r="F14000" s="4" t="s">
        <v>9</v>
      </c>
    </row>
    <row r="14001" spans="1:9">
      <c r="A14001" t="n">
        <v>124479</v>
      </c>
      <c r="B14001" s="55" t="n">
        <v>45</v>
      </c>
      <c r="C14001" s="7" t="n">
        <v>11</v>
      </c>
      <c r="D14001" s="7" t="n">
        <v>3</v>
      </c>
      <c r="E14001" s="7" t="n">
        <v>40</v>
      </c>
      <c r="F14001" s="7" t="n">
        <v>0</v>
      </c>
    </row>
    <row r="14002" spans="1:9">
      <c r="A14002" t="s">
        <v>4</v>
      </c>
      <c r="B14002" s="4" t="s">
        <v>5</v>
      </c>
      <c r="C14002" s="4" t="s">
        <v>7</v>
      </c>
      <c r="D14002" s="4" t="s">
        <v>9</v>
      </c>
    </row>
    <row r="14003" spans="1:9">
      <c r="A14003" t="n">
        <v>124488</v>
      </c>
      <c r="B14003" s="25" t="n">
        <v>58</v>
      </c>
      <c r="C14003" s="7" t="n">
        <v>255</v>
      </c>
      <c r="D14003" s="7" t="n">
        <v>0</v>
      </c>
    </row>
    <row r="14004" spans="1:9">
      <c r="A14004" t="s">
        <v>4</v>
      </c>
      <c r="B14004" s="4" t="s">
        <v>5</v>
      </c>
      <c r="C14004" s="4" t="s">
        <v>7</v>
      </c>
      <c r="D14004" s="4" t="s">
        <v>9</v>
      </c>
    </row>
    <row r="14005" spans="1:9">
      <c r="A14005" t="n">
        <v>124492</v>
      </c>
      <c r="B14005" s="55" t="n">
        <v>45</v>
      </c>
      <c r="C14005" s="7" t="n">
        <v>7</v>
      </c>
      <c r="D14005" s="7" t="n">
        <v>255</v>
      </c>
    </row>
    <row r="14006" spans="1:9">
      <c r="A14006" t="s">
        <v>4</v>
      </c>
      <c r="B14006" s="4" t="s">
        <v>5</v>
      </c>
      <c r="C14006" s="4" t="s">
        <v>7</v>
      </c>
      <c r="D14006" s="4" t="s">
        <v>9</v>
      </c>
      <c r="E14006" s="4" t="s">
        <v>12</v>
      </c>
    </row>
    <row r="14007" spans="1:9">
      <c r="A14007" t="n">
        <v>124496</v>
      </c>
      <c r="B14007" s="30" t="n">
        <v>51</v>
      </c>
      <c r="C14007" s="7" t="n">
        <v>4</v>
      </c>
      <c r="D14007" s="7" t="n">
        <v>0</v>
      </c>
      <c r="E14007" s="7" t="s">
        <v>311</v>
      </c>
    </row>
    <row r="14008" spans="1:9">
      <c r="A14008" t="s">
        <v>4</v>
      </c>
      <c r="B14008" s="4" t="s">
        <v>5</v>
      </c>
      <c r="C14008" s="4" t="s">
        <v>9</v>
      </c>
    </row>
    <row r="14009" spans="1:9">
      <c r="A14009" t="n">
        <v>124510</v>
      </c>
      <c r="B14009" s="26" t="n">
        <v>16</v>
      </c>
      <c r="C14009" s="7" t="n">
        <v>0</v>
      </c>
    </row>
    <row r="14010" spans="1:9">
      <c r="A14010" t="s">
        <v>4</v>
      </c>
      <c r="B14010" s="4" t="s">
        <v>5</v>
      </c>
      <c r="C14010" s="4" t="s">
        <v>9</v>
      </c>
      <c r="D14010" s="4" t="s">
        <v>7</v>
      </c>
      <c r="E14010" s="4" t="s">
        <v>11</v>
      </c>
      <c r="F14010" s="4" t="s">
        <v>52</v>
      </c>
      <c r="G14010" s="4" t="s">
        <v>7</v>
      </c>
      <c r="H14010" s="4" t="s">
        <v>7</v>
      </c>
      <c r="I14010" s="4" t="s">
        <v>7</v>
      </c>
      <c r="J14010" s="4" t="s">
        <v>11</v>
      </c>
      <c r="K14010" s="4" t="s">
        <v>52</v>
      </c>
      <c r="L14010" s="4" t="s">
        <v>7</v>
      </c>
      <c r="M14010" s="4" t="s">
        <v>7</v>
      </c>
      <c r="N14010" s="4" t="s">
        <v>7</v>
      </c>
      <c r="O14010" s="4" t="s">
        <v>11</v>
      </c>
      <c r="P14010" s="4" t="s">
        <v>52</v>
      </c>
      <c r="Q14010" s="4" t="s">
        <v>7</v>
      </c>
      <c r="R14010" s="4" t="s">
        <v>7</v>
      </c>
    </row>
    <row r="14011" spans="1:9">
      <c r="A14011" t="n">
        <v>124513</v>
      </c>
      <c r="B14011" s="31" t="n">
        <v>26</v>
      </c>
      <c r="C14011" s="7" t="n">
        <v>0</v>
      </c>
      <c r="D14011" s="7" t="n">
        <v>17</v>
      </c>
      <c r="E14011" s="7" t="n">
        <v>62311</v>
      </c>
      <c r="F14011" s="7" t="s">
        <v>1286</v>
      </c>
      <c r="G14011" s="7" t="n">
        <v>2</v>
      </c>
      <c r="H14011" s="7" t="n">
        <v>3</v>
      </c>
      <c r="I14011" s="7" t="n">
        <v>17</v>
      </c>
      <c r="J14011" s="7" t="n">
        <v>62312</v>
      </c>
      <c r="K14011" s="7" t="s">
        <v>1287</v>
      </c>
      <c r="L14011" s="7" t="n">
        <v>2</v>
      </c>
      <c r="M14011" s="7" t="n">
        <v>3</v>
      </c>
      <c r="N14011" s="7" t="n">
        <v>17</v>
      </c>
      <c r="O14011" s="7" t="n">
        <v>62313</v>
      </c>
      <c r="P14011" s="7" t="s">
        <v>1288</v>
      </c>
      <c r="Q14011" s="7" t="n">
        <v>2</v>
      </c>
      <c r="R14011" s="7" t="n">
        <v>0</v>
      </c>
    </row>
    <row r="14012" spans="1:9">
      <c r="A14012" t="s">
        <v>4</v>
      </c>
      <c r="B14012" s="4" t="s">
        <v>5</v>
      </c>
    </row>
    <row r="14013" spans="1:9">
      <c r="A14013" t="n">
        <v>124740</v>
      </c>
      <c r="B14013" s="32" t="n">
        <v>28</v>
      </c>
    </row>
    <row r="14014" spans="1:9">
      <c r="A14014" t="s">
        <v>4</v>
      </c>
      <c r="B14014" s="4" t="s">
        <v>5</v>
      </c>
      <c r="C14014" s="4" t="s">
        <v>7</v>
      </c>
      <c r="D14014" s="4" t="s">
        <v>9</v>
      </c>
      <c r="E14014" s="4" t="s">
        <v>12</v>
      </c>
    </row>
    <row r="14015" spans="1:9">
      <c r="A14015" t="n">
        <v>124741</v>
      </c>
      <c r="B14015" s="30" t="n">
        <v>51</v>
      </c>
      <c r="C14015" s="7" t="n">
        <v>4</v>
      </c>
      <c r="D14015" s="7" t="n">
        <v>18</v>
      </c>
      <c r="E14015" s="7" t="s">
        <v>1289</v>
      </c>
    </row>
    <row r="14016" spans="1:9">
      <c r="A14016" t="s">
        <v>4</v>
      </c>
      <c r="B14016" s="4" t="s">
        <v>5</v>
      </c>
      <c r="C14016" s="4" t="s">
        <v>9</v>
      </c>
    </row>
    <row r="14017" spans="1:18">
      <c r="A14017" t="n">
        <v>124761</v>
      </c>
      <c r="B14017" s="26" t="n">
        <v>16</v>
      </c>
      <c r="C14017" s="7" t="n">
        <v>0</v>
      </c>
    </row>
    <row r="14018" spans="1:18">
      <c r="A14018" t="s">
        <v>4</v>
      </c>
      <c r="B14018" s="4" t="s">
        <v>5</v>
      </c>
      <c r="C14018" s="4" t="s">
        <v>9</v>
      </c>
      <c r="D14018" s="4" t="s">
        <v>7</v>
      </c>
      <c r="E14018" s="4" t="s">
        <v>11</v>
      </c>
      <c r="F14018" s="4" t="s">
        <v>52</v>
      </c>
      <c r="G14018" s="4" t="s">
        <v>7</v>
      </c>
      <c r="H14018" s="4" t="s">
        <v>7</v>
      </c>
    </row>
    <row r="14019" spans="1:18">
      <c r="A14019" t="n">
        <v>124764</v>
      </c>
      <c r="B14019" s="31" t="n">
        <v>26</v>
      </c>
      <c r="C14019" s="7" t="n">
        <v>18</v>
      </c>
      <c r="D14019" s="7" t="n">
        <v>17</v>
      </c>
      <c r="E14019" s="7" t="n">
        <v>17413</v>
      </c>
      <c r="F14019" s="7" t="s">
        <v>1290</v>
      </c>
      <c r="G14019" s="7" t="n">
        <v>2</v>
      </c>
      <c r="H14019" s="7" t="n">
        <v>0</v>
      </c>
    </row>
    <row r="14020" spans="1:18">
      <c r="A14020" t="s">
        <v>4</v>
      </c>
      <c r="B14020" s="4" t="s">
        <v>5</v>
      </c>
    </row>
    <row r="14021" spans="1:18">
      <c r="A14021" t="n">
        <v>124781</v>
      </c>
      <c r="B14021" s="32" t="n">
        <v>28</v>
      </c>
    </row>
    <row r="14022" spans="1:18">
      <c r="A14022" t="s">
        <v>4</v>
      </c>
      <c r="B14022" s="4" t="s">
        <v>5</v>
      </c>
      <c r="C14022" s="4" t="s">
        <v>9</v>
      </c>
      <c r="D14022" s="4" t="s">
        <v>7</v>
      </c>
    </row>
    <row r="14023" spans="1:18">
      <c r="A14023" t="n">
        <v>124782</v>
      </c>
      <c r="B14023" s="60" t="n">
        <v>89</v>
      </c>
      <c r="C14023" s="7" t="n">
        <v>65533</v>
      </c>
      <c r="D14023" s="7" t="n">
        <v>1</v>
      </c>
    </row>
    <row r="14024" spans="1:18">
      <c r="A14024" t="s">
        <v>4</v>
      </c>
      <c r="B14024" s="4" t="s">
        <v>5</v>
      </c>
      <c r="C14024" s="4" t="s">
        <v>7</v>
      </c>
      <c r="D14024" s="4" t="s">
        <v>9</v>
      </c>
      <c r="E14024" s="4" t="s">
        <v>10</v>
      </c>
    </row>
    <row r="14025" spans="1:18">
      <c r="A14025" t="n">
        <v>124786</v>
      </c>
      <c r="B14025" s="25" t="n">
        <v>58</v>
      </c>
      <c r="C14025" s="7" t="n">
        <v>101</v>
      </c>
      <c r="D14025" s="7" t="n">
        <v>500</v>
      </c>
      <c r="E14025" s="7" t="n">
        <v>1</v>
      </c>
    </row>
    <row r="14026" spans="1:18">
      <c r="A14026" t="s">
        <v>4</v>
      </c>
      <c r="B14026" s="4" t="s">
        <v>5</v>
      </c>
      <c r="C14026" s="4" t="s">
        <v>7</v>
      </c>
      <c r="D14026" s="4" t="s">
        <v>9</v>
      </c>
    </row>
    <row r="14027" spans="1:18">
      <c r="A14027" t="n">
        <v>124794</v>
      </c>
      <c r="B14027" s="25" t="n">
        <v>58</v>
      </c>
      <c r="C14027" s="7" t="n">
        <v>254</v>
      </c>
      <c r="D14027" s="7" t="n">
        <v>0</v>
      </c>
    </row>
    <row r="14028" spans="1:18">
      <c r="A14028" t="s">
        <v>4</v>
      </c>
      <c r="B14028" s="4" t="s">
        <v>5</v>
      </c>
      <c r="C14028" s="4" t="s">
        <v>7</v>
      </c>
      <c r="D14028" s="4" t="s">
        <v>7</v>
      </c>
      <c r="E14028" s="4" t="s">
        <v>10</v>
      </c>
      <c r="F14028" s="4" t="s">
        <v>10</v>
      </c>
      <c r="G14028" s="4" t="s">
        <v>10</v>
      </c>
      <c r="H14028" s="4" t="s">
        <v>9</v>
      </c>
    </row>
    <row r="14029" spans="1:18">
      <c r="A14029" t="n">
        <v>124798</v>
      </c>
      <c r="B14029" s="55" t="n">
        <v>45</v>
      </c>
      <c r="C14029" s="7" t="n">
        <v>2</v>
      </c>
      <c r="D14029" s="7" t="n">
        <v>3</v>
      </c>
      <c r="E14029" s="7" t="n">
        <v>2.29999995231628</v>
      </c>
      <c r="F14029" s="7" t="n">
        <v>5.32000017166138</v>
      </c>
      <c r="G14029" s="7" t="n">
        <v>-57.7700004577637</v>
      </c>
      <c r="H14029" s="7" t="n">
        <v>0</v>
      </c>
    </row>
    <row r="14030" spans="1:18">
      <c r="A14030" t="s">
        <v>4</v>
      </c>
      <c r="B14030" s="4" t="s">
        <v>5</v>
      </c>
      <c r="C14030" s="4" t="s">
        <v>7</v>
      </c>
      <c r="D14030" s="4" t="s">
        <v>7</v>
      </c>
      <c r="E14030" s="4" t="s">
        <v>10</v>
      </c>
      <c r="F14030" s="4" t="s">
        <v>10</v>
      </c>
      <c r="G14030" s="4" t="s">
        <v>10</v>
      </c>
      <c r="H14030" s="4" t="s">
        <v>9</v>
      </c>
      <c r="I14030" s="4" t="s">
        <v>7</v>
      </c>
    </row>
    <row r="14031" spans="1:18">
      <c r="A14031" t="n">
        <v>124815</v>
      </c>
      <c r="B14031" s="55" t="n">
        <v>45</v>
      </c>
      <c r="C14031" s="7" t="n">
        <v>4</v>
      </c>
      <c r="D14031" s="7" t="n">
        <v>3</v>
      </c>
      <c r="E14031" s="7" t="n">
        <v>25.5599994659424</v>
      </c>
      <c r="F14031" s="7" t="n">
        <v>312.600006103516</v>
      </c>
      <c r="G14031" s="7" t="n">
        <v>0</v>
      </c>
      <c r="H14031" s="7" t="n">
        <v>0</v>
      </c>
      <c r="I14031" s="7" t="n">
        <v>0</v>
      </c>
    </row>
    <row r="14032" spans="1:18">
      <c r="A14032" t="s">
        <v>4</v>
      </c>
      <c r="B14032" s="4" t="s">
        <v>5</v>
      </c>
      <c r="C14032" s="4" t="s">
        <v>7</v>
      </c>
      <c r="D14032" s="4" t="s">
        <v>7</v>
      </c>
      <c r="E14032" s="4" t="s">
        <v>10</v>
      </c>
      <c r="F14032" s="4" t="s">
        <v>9</v>
      </c>
    </row>
    <row r="14033" spans="1:9">
      <c r="A14033" t="n">
        <v>124833</v>
      </c>
      <c r="B14033" s="55" t="n">
        <v>45</v>
      </c>
      <c r="C14033" s="7" t="n">
        <v>5</v>
      </c>
      <c r="D14033" s="7" t="n">
        <v>3</v>
      </c>
      <c r="E14033" s="7" t="n">
        <v>1.29999995231628</v>
      </c>
      <c r="F14033" s="7" t="n">
        <v>0</v>
      </c>
    </row>
    <row r="14034" spans="1:9">
      <c r="A14034" t="s">
        <v>4</v>
      </c>
      <c r="B14034" s="4" t="s">
        <v>5</v>
      </c>
      <c r="C14034" s="4" t="s">
        <v>7</v>
      </c>
      <c r="D14034" s="4" t="s">
        <v>7</v>
      </c>
      <c r="E14034" s="4" t="s">
        <v>10</v>
      </c>
      <c r="F14034" s="4" t="s">
        <v>9</v>
      </c>
    </row>
    <row r="14035" spans="1:9">
      <c r="A14035" t="n">
        <v>124842</v>
      </c>
      <c r="B14035" s="55" t="n">
        <v>45</v>
      </c>
      <c r="C14035" s="7" t="n">
        <v>5</v>
      </c>
      <c r="D14035" s="7" t="n">
        <v>3</v>
      </c>
      <c r="E14035" s="7" t="n">
        <v>1.10000002384186</v>
      </c>
      <c r="F14035" s="7" t="n">
        <v>2000</v>
      </c>
    </row>
    <row r="14036" spans="1:9">
      <c r="A14036" t="s">
        <v>4</v>
      </c>
      <c r="B14036" s="4" t="s">
        <v>5</v>
      </c>
      <c r="C14036" s="4" t="s">
        <v>7</v>
      </c>
      <c r="D14036" s="4" t="s">
        <v>7</v>
      </c>
      <c r="E14036" s="4" t="s">
        <v>10</v>
      </c>
      <c r="F14036" s="4" t="s">
        <v>9</v>
      </c>
    </row>
    <row r="14037" spans="1:9">
      <c r="A14037" t="n">
        <v>124851</v>
      </c>
      <c r="B14037" s="55" t="n">
        <v>45</v>
      </c>
      <c r="C14037" s="7" t="n">
        <v>11</v>
      </c>
      <c r="D14037" s="7" t="n">
        <v>3</v>
      </c>
      <c r="E14037" s="7" t="n">
        <v>39.4000015258789</v>
      </c>
      <c r="F14037" s="7" t="n">
        <v>0</v>
      </c>
    </row>
    <row r="14038" spans="1:9">
      <c r="A14038" t="s">
        <v>4</v>
      </c>
      <c r="B14038" s="4" t="s">
        <v>5</v>
      </c>
      <c r="C14038" s="4" t="s">
        <v>7</v>
      </c>
      <c r="D14038" s="4" t="s">
        <v>9</v>
      </c>
      <c r="E14038" s="4" t="s">
        <v>12</v>
      </c>
      <c r="F14038" s="4" t="s">
        <v>12</v>
      </c>
      <c r="G14038" s="4" t="s">
        <v>12</v>
      </c>
      <c r="H14038" s="4" t="s">
        <v>12</v>
      </c>
    </row>
    <row r="14039" spans="1:9">
      <c r="A14039" t="n">
        <v>124860</v>
      </c>
      <c r="B14039" s="30" t="n">
        <v>51</v>
      </c>
      <c r="C14039" s="7" t="n">
        <v>3</v>
      </c>
      <c r="D14039" s="7" t="n">
        <v>18</v>
      </c>
      <c r="E14039" s="7" t="s">
        <v>263</v>
      </c>
      <c r="F14039" s="7" t="s">
        <v>246</v>
      </c>
      <c r="G14039" s="7" t="s">
        <v>245</v>
      </c>
      <c r="H14039" s="7" t="s">
        <v>677</v>
      </c>
    </row>
    <row r="14040" spans="1:9">
      <c r="A14040" t="s">
        <v>4</v>
      </c>
      <c r="B14040" s="4" t="s">
        <v>5</v>
      </c>
      <c r="C14040" s="4" t="s">
        <v>7</v>
      </c>
      <c r="D14040" s="4" t="s">
        <v>9</v>
      </c>
    </row>
    <row r="14041" spans="1:9">
      <c r="A14041" t="n">
        <v>124873</v>
      </c>
      <c r="B14041" s="25" t="n">
        <v>58</v>
      </c>
      <c r="C14041" s="7" t="n">
        <v>255</v>
      </c>
      <c r="D14041" s="7" t="n">
        <v>0</v>
      </c>
    </row>
    <row r="14042" spans="1:9">
      <c r="A14042" t="s">
        <v>4</v>
      </c>
      <c r="B14042" s="4" t="s">
        <v>5</v>
      </c>
      <c r="C14042" s="4" t="s">
        <v>7</v>
      </c>
      <c r="D14042" s="4" t="s">
        <v>9</v>
      </c>
      <c r="E14042" s="4" t="s">
        <v>12</v>
      </c>
      <c r="F14042" s="4" t="s">
        <v>12</v>
      </c>
      <c r="G14042" s="4" t="s">
        <v>12</v>
      </c>
      <c r="H14042" s="4" t="s">
        <v>12</v>
      </c>
    </row>
    <row r="14043" spans="1:9">
      <c r="A14043" t="n">
        <v>124877</v>
      </c>
      <c r="B14043" s="30" t="n">
        <v>51</v>
      </c>
      <c r="C14043" s="7" t="n">
        <v>3</v>
      </c>
      <c r="D14043" s="7" t="n">
        <v>18</v>
      </c>
      <c r="E14043" s="7" t="s">
        <v>1291</v>
      </c>
      <c r="F14043" s="7" t="s">
        <v>246</v>
      </c>
      <c r="G14043" s="7" t="s">
        <v>245</v>
      </c>
      <c r="H14043" s="7" t="s">
        <v>677</v>
      </c>
    </row>
    <row r="14044" spans="1:9">
      <c r="A14044" t="s">
        <v>4</v>
      </c>
      <c r="B14044" s="4" t="s">
        <v>5</v>
      </c>
      <c r="C14044" s="4" t="s">
        <v>9</v>
      </c>
      <c r="D14044" s="4" t="s">
        <v>7</v>
      </c>
      <c r="E14044" s="4" t="s">
        <v>7</v>
      </c>
      <c r="F14044" s="4" t="s">
        <v>12</v>
      </c>
    </row>
    <row r="14045" spans="1:9">
      <c r="A14045" t="n">
        <v>124890</v>
      </c>
      <c r="B14045" s="46" t="n">
        <v>20</v>
      </c>
      <c r="C14045" s="7" t="n">
        <v>18</v>
      </c>
      <c r="D14045" s="7" t="n">
        <v>2</v>
      </c>
      <c r="E14045" s="7" t="n">
        <v>10</v>
      </c>
      <c r="F14045" s="7" t="s">
        <v>1292</v>
      </c>
    </row>
    <row r="14046" spans="1:9">
      <c r="A14046" t="s">
        <v>4</v>
      </c>
      <c r="B14046" s="4" t="s">
        <v>5</v>
      </c>
      <c r="C14046" s="4" t="s">
        <v>9</v>
      </c>
    </row>
    <row r="14047" spans="1:9">
      <c r="A14047" t="n">
        <v>124911</v>
      </c>
      <c r="B14047" s="26" t="n">
        <v>16</v>
      </c>
      <c r="C14047" s="7" t="n">
        <v>1000</v>
      </c>
    </row>
    <row r="14048" spans="1:9">
      <c r="A14048" t="s">
        <v>4</v>
      </c>
      <c r="B14048" s="4" t="s">
        <v>5</v>
      </c>
      <c r="C14048" s="4" t="s">
        <v>7</v>
      </c>
      <c r="D14048" s="4" t="s">
        <v>9</v>
      </c>
    </row>
    <row r="14049" spans="1:8">
      <c r="A14049" t="n">
        <v>124914</v>
      </c>
      <c r="B14049" s="55" t="n">
        <v>45</v>
      </c>
      <c r="C14049" s="7" t="n">
        <v>7</v>
      </c>
      <c r="D14049" s="7" t="n">
        <v>255</v>
      </c>
    </row>
    <row r="14050" spans="1:8">
      <c r="A14050" t="s">
        <v>4</v>
      </c>
      <c r="B14050" s="4" t="s">
        <v>5</v>
      </c>
      <c r="C14050" s="4" t="s">
        <v>7</v>
      </c>
      <c r="D14050" s="4" t="s">
        <v>10</v>
      </c>
      <c r="E14050" s="4" t="s">
        <v>10</v>
      </c>
      <c r="F14050" s="4" t="s">
        <v>10</v>
      </c>
    </row>
    <row r="14051" spans="1:8">
      <c r="A14051" t="n">
        <v>124918</v>
      </c>
      <c r="B14051" s="55" t="n">
        <v>45</v>
      </c>
      <c r="C14051" s="7" t="n">
        <v>9</v>
      </c>
      <c r="D14051" s="7" t="n">
        <v>0.0399999991059303</v>
      </c>
      <c r="E14051" s="7" t="n">
        <v>0.0399999991059303</v>
      </c>
      <c r="F14051" s="7" t="n">
        <v>0.150000005960464</v>
      </c>
    </row>
    <row r="14052" spans="1:8">
      <c r="A14052" t="s">
        <v>4</v>
      </c>
      <c r="B14052" s="4" t="s">
        <v>5</v>
      </c>
      <c r="C14052" s="4" t="s">
        <v>7</v>
      </c>
      <c r="D14052" s="4" t="s">
        <v>9</v>
      </c>
      <c r="E14052" s="4" t="s">
        <v>12</v>
      </c>
    </row>
    <row r="14053" spans="1:8">
      <c r="A14053" t="n">
        <v>124932</v>
      </c>
      <c r="B14053" s="30" t="n">
        <v>51</v>
      </c>
      <c r="C14053" s="7" t="n">
        <v>4</v>
      </c>
      <c r="D14053" s="7" t="n">
        <v>18</v>
      </c>
      <c r="E14053" s="7" t="s">
        <v>1293</v>
      </c>
    </row>
    <row r="14054" spans="1:8">
      <c r="A14054" t="s">
        <v>4</v>
      </c>
      <c r="B14054" s="4" t="s">
        <v>5</v>
      </c>
      <c r="C14054" s="4" t="s">
        <v>9</v>
      </c>
    </row>
    <row r="14055" spans="1:8">
      <c r="A14055" t="n">
        <v>124950</v>
      </c>
      <c r="B14055" s="26" t="n">
        <v>16</v>
      </c>
      <c r="C14055" s="7" t="n">
        <v>0</v>
      </c>
    </row>
    <row r="14056" spans="1:8">
      <c r="A14056" t="s">
        <v>4</v>
      </c>
      <c r="B14056" s="4" t="s">
        <v>5</v>
      </c>
      <c r="C14056" s="4" t="s">
        <v>9</v>
      </c>
      <c r="D14056" s="4" t="s">
        <v>7</v>
      </c>
      <c r="E14056" s="4" t="s">
        <v>11</v>
      </c>
      <c r="F14056" s="4" t="s">
        <v>52</v>
      </c>
      <c r="G14056" s="4" t="s">
        <v>7</v>
      </c>
      <c r="H14056" s="4" t="s">
        <v>7</v>
      </c>
    </row>
    <row r="14057" spans="1:8">
      <c r="A14057" t="n">
        <v>124953</v>
      </c>
      <c r="B14057" s="31" t="n">
        <v>26</v>
      </c>
      <c r="C14057" s="7" t="n">
        <v>18</v>
      </c>
      <c r="D14057" s="7" t="n">
        <v>17</v>
      </c>
      <c r="E14057" s="7" t="n">
        <v>17414</v>
      </c>
      <c r="F14057" s="7" t="s">
        <v>1294</v>
      </c>
      <c r="G14057" s="7" t="n">
        <v>2</v>
      </c>
      <c r="H14057" s="7" t="n">
        <v>0</v>
      </c>
    </row>
    <row r="14058" spans="1:8">
      <c r="A14058" t="s">
        <v>4</v>
      </c>
      <c r="B14058" s="4" t="s">
        <v>5</v>
      </c>
    </row>
    <row r="14059" spans="1:8">
      <c r="A14059" t="n">
        <v>124972</v>
      </c>
      <c r="B14059" s="32" t="n">
        <v>28</v>
      </c>
    </row>
    <row r="14060" spans="1:8">
      <c r="A14060" t="s">
        <v>4</v>
      </c>
      <c r="B14060" s="4" t="s">
        <v>5</v>
      </c>
      <c r="C14060" s="4" t="s">
        <v>7</v>
      </c>
      <c r="D14060" s="4" t="s">
        <v>9</v>
      </c>
      <c r="E14060" s="4" t="s">
        <v>7</v>
      </c>
    </row>
    <row r="14061" spans="1:8">
      <c r="A14061" t="n">
        <v>124973</v>
      </c>
      <c r="B14061" s="13" t="n">
        <v>49</v>
      </c>
      <c r="C14061" s="7" t="n">
        <v>1</v>
      </c>
      <c r="D14061" s="7" t="n">
        <v>3000</v>
      </c>
      <c r="E14061" s="7" t="n">
        <v>0</v>
      </c>
    </row>
    <row r="14062" spans="1:8">
      <c r="A14062" t="s">
        <v>4</v>
      </c>
      <c r="B14062" s="4" t="s">
        <v>5</v>
      </c>
      <c r="C14062" s="4" t="s">
        <v>7</v>
      </c>
      <c r="D14062" s="4" t="s">
        <v>9</v>
      </c>
      <c r="E14062" s="4" t="s">
        <v>11</v>
      </c>
      <c r="F14062" s="4" t="s">
        <v>9</v>
      </c>
    </row>
    <row r="14063" spans="1:8">
      <c r="A14063" t="n">
        <v>124978</v>
      </c>
      <c r="B14063" s="9" t="n">
        <v>50</v>
      </c>
      <c r="C14063" s="7" t="n">
        <v>3</v>
      </c>
      <c r="D14063" s="7" t="n">
        <v>5043</v>
      </c>
      <c r="E14063" s="7" t="n">
        <v>0</v>
      </c>
      <c r="F14063" s="7" t="n">
        <v>1000</v>
      </c>
    </row>
    <row r="14064" spans="1:8">
      <c r="A14064" t="s">
        <v>4</v>
      </c>
      <c r="B14064" s="4" t="s">
        <v>5</v>
      </c>
      <c r="C14064" s="4" t="s">
        <v>7</v>
      </c>
      <c r="D14064" s="4" t="s">
        <v>9</v>
      </c>
      <c r="E14064" s="4" t="s">
        <v>10</v>
      </c>
    </row>
    <row r="14065" spans="1:8">
      <c r="A14065" t="n">
        <v>124988</v>
      </c>
      <c r="B14065" s="25" t="n">
        <v>58</v>
      </c>
      <c r="C14065" s="7" t="n">
        <v>0</v>
      </c>
      <c r="D14065" s="7" t="n">
        <v>1000</v>
      </c>
      <c r="E14065" s="7" t="n">
        <v>1</v>
      </c>
    </row>
    <row r="14066" spans="1:8">
      <c r="A14066" t="s">
        <v>4</v>
      </c>
      <c r="B14066" s="4" t="s">
        <v>5</v>
      </c>
      <c r="C14066" s="4" t="s">
        <v>7</v>
      </c>
      <c r="D14066" s="4" t="s">
        <v>9</v>
      </c>
    </row>
    <row r="14067" spans="1:8">
      <c r="A14067" t="n">
        <v>124996</v>
      </c>
      <c r="B14067" s="25" t="n">
        <v>58</v>
      </c>
      <c r="C14067" s="7" t="n">
        <v>255</v>
      </c>
      <c r="D14067" s="7" t="n">
        <v>0</v>
      </c>
    </row>
    <row r="14068" spans="1:8">
      <c r="A14068" t="s">
        <v>4</v>
      </c>
      <c r="B14068" s="4" t="s">
        <v>5</v>
      </c>
      <c r="C14068" s="4" t="s">
        <v>7</v>
      </c>
      <c r="D14068" s="4" t="s">
        <v>7</v>
      </c>
    </row>
    <row r="14069" spans="1:8">
      <c r="A14069" t="n">
        <v>125000</v>
      </c>
      <c r="B14069" s="13" t="n">
        <v>49</v>
      </c>
      <c r="C14069" s="7" t="n">
        <v>2</v>
      </c>
      <c r="D14069" s="7" t="n">
        <v>0</v>
      </c>
    </row>
    <row r="14070" spans="1:8">
      <c r="A14070" t="s">
        <v>4</v>
      </c>
      <c r="B14070" s="4" t="s">
        <v>5</v>
      </c>
      <c r="C14070" s="4" t="s">
        <v>9</v>
      </c>
    </row>
    <row r="14071" spans="1:8">
      <c r="A14071" t="n">
        <v>125003</v>
      </c>
      <c r="B14071" s="26" t="n">
        <v>16</v>
      </c>
      <c r="C14071" s="7" t="n">
        <v>500</v>
      </c>
    </row>
    <row r="14072" spans="1:8">
      <c r="A14072" t="s">
        <v>4</v>
      </c>
      <c r="B14072" s="4" t="s">
        <v>5</v>
      </c>
      <c r="C14072" s="4" t="s">
        <v>7</v>
      </c>
      <c r="D14072" s="4" t="s">
        <v>9</v>
      </c>
      <c r="E14072" s="4" t="s">
        <v>10</v>
      </c>
      <c r="F14072" s="4" t="s">
        <v>9</v>
      </c>
      <c r="G14072" s="4" t="s">
        <v>11</v>
      </c>
      <c r="H14072" s="4" t="s">
        <v>11</v>
      </c>
      <c r="I14072" s="4" t="s">
        <v>9</v>
      </c>
      <c r="J14072" s="4" t="s">
        <v>9</v>
      </c>
      <c r="K14072" s="4" t="s">
        <v>11</v>
      </c>
      <c r="L14072" s="4" t="s">
        <v>11</v>
      </c>
      <c r="M14072" s="4" t="s">
        <v>11</v>
      </c>
      <c r="N14072" s="4" t="s">
        <v>11</v>
      </c>
      <c r="O14072" s="4" t="s">
        <v>12</v>
      </c>
    </row>
    <row r="14073" spans="1:8">
      <c r="A14073" t="n">
        <v>125006</v>
      </c>
      <c r="B14073" s="9" t="n">
        <v>50</v>
      </c>
      <c r="C14073" s="7" t="n">
        <v>0</v>
      </c>
      <c r="D14073" s="7" t="n">
        <v>12105</v>
      </c>
      <c r="E14073" s="7" t="n">
        <v>1</v>
      </c>
      <c r="F14073" s="7" t="n">
        <v>0</v>
      </c>
      <c r="G14073" s="7" t="n">
        <v>0</v>
      </c>
      <c r="H14073" s="7" t="n">
        <v>0</v>
      </c>
      <c r="I14073" s="7" t="n">
        <v>0</v>
      </c>
      <c r="J14073" s="7" t="n">
        <v>65533</v>
      </c>
      <c r="K14073" s="7" t="n">
        <v>0</v>
      </c>
      <c r="L14073" s="7" t="n">
        <v>0</v>
      </c>
      <c r="M14073" s="7" t="n">
        <v>0</v>
      </c>
      <c r="N14073" s="7" t="n">
        <v>0</v>
      </c>
      <c r="O14073" s="7" t="s">
        <v>13</v>
      </c>
    </row>
    <row r="14074" spans="1:8">
      <c r="A14074" t="s">
        <v>4</v>
      </c>
      <c r="B14074" s="4" t="s">
        <v>5</v>
      </c>
      <c r="C14074" s="4" t="s">
        <v>7</v>
      </c>
      <c r="D14074" s="4" t="s">
        <v>9</v>
      </c>
      <c r="E14074" s="4" t="s">
        <v>9</v>
      </c>
      <c r="F14074" s="4" t="s">
        <v>9</v>
      </c>
      <c r="G14074" s="4" t="s">
        <v>9</v>
      </c>
      <c r="H14074" s="4" t="s">
        <v>7</v>
      </c>
    </row>
    <row r="14075" spans="1:8">
      <c r="A14075" t="n">
        <v>125045</v>
      </c>
      <c r="B14075" s="35" t="n">
        <v>25</v>
      </c>
      <c r="C14075" s="7" t="n">
        <v>5</v>
      </c>
      <c r="D14075" s="7" t="n">
        <v>65535</v>
      </c>
      <c r="E14075" s="7" t="n">
        <v>500</v>
      </c>
      <c r="F14075" s="7" t="n">
        <v>800</v>
      </c>
      <c r="G14075" s="7" t="n">
        <v>140</v>
      </c>
      <c r="H14075" s="7" t="n">
        <v>0</v>
      </c>
    </row>
    <row r="14076" spans="1:8">
      <c r="A14076" t="s">
        <v>4</v>
      </c>
      <c r="B14076" s="4" t="s">
        <v>5</v>
      </c>
      <c r="C14076" s="4" t="s">
        <v>9</v>
      </c>
      <c r="D14076" s="4" t="s">
        <v>7</v>
      </c>
      <c r="E14076" s="4" t="s">
        <v>52</v>
      </c>
      <c r="F14076" s="4" t="s">
        <v>7</v>
      </c>
      <c r="G14076" s="4" t="s">
        <v>7</v>
      </c>
    </row>
    <row r="14077" spans="1:8">
      <c r="A14077" t="n">
        <v>125056</v>
      </c>
      <c r="B14077" s="36" t="n">
        <v>24</v>
      </c>
      <c r="C14077" s="7" t="n">
        <v>65533</v>
      </c>
      <c r="D14077" s="7" t="n">
        <v>11</v>
      </c>
      <c r="E14077" s="7" t="s">
        <v>1295</v>
      </c>
      <c r="F14077" s="7" t="n">
        <v>2</v>
      </c>
      <c r="G14077" s="7" t="n">
        <v>0</v>
      </c>
    </row>
    <row r="14078" spans="1:8">
      <c r="A14078" t="s">
        <v>4</v>
      </c>
      <c r="B14078" s="4" t="s">
        <v>5</v>
      </c>
    </row>
    <row r="14079" spans="1:8">
      <c r="A14079" t="n">
        <v>125094</v>
      </c>
      <c r="B14079" s="32" t="n">
        <v>28</v>
      </c>
    </row>
    <row r="14080" spans="1:8">
      <c r="A14080" t="s">
        <v>4</v>
      </c>
      <c r="B14080" s="4" t="s">
        <v>5</v>
      </c>
      <c r="C14080" s="4" t="s">
        <v>7</v>
      </c>
    </row>
    <row r="14081" spans="1:15">
      <c r="A14081" t="n">
        <v>125095</v>
      </c>
      <c r="B14081" s="37" t="n">
        <v>27</v>
      </c>
      <c r="C14081" s="7" t="n">
        <v>0</v>
      </c>
    </row>
    <row r="14082" spans="1:15">
      <c r="A14082" t="s">
        <v>4</v>
      </c>
      <c r="B14082" s="4" t="s">
        <v>5</v>
      </c>
      <c r="C14082" s="4" t="s">
        <v>7</v>
      </c>
    </row>
    <row r="14083" spans="1:15">
      <c r="A14083" t="n">
        <v>125097</v>
      </c>
      <c r="B14083" s="37" t="n">
        <v>27</v>
      </c>
      <c r="C14083" s="7" t="n">
        <v>1</v>
      </c>
    </row>
    <row r="14084" spans="1:15">
      <c r="A14084" t="s">
        <v>4</v>
      </c>
      <c r="B14084" s="4" t="s">
        <v>5</v>
      </c>
      <c r="C14084" s="4" t="s">
        <v>7</v>
      </c>
      <c r="D14084" s="4" t="s">
        <v>9</v>
      </c>
      <c r="E14084" s="4" t="s">
        <v>9</v>
      </c>
      <c r="F14084" s="4" t="s">
        <v>9</v>
      </c>
      <c r="G14084" s="4" t="s">
        <v>9</v>
      </c>
      <c r="H14084" s="4" t="s">
        <v>7</v>
      </c>
    </row>
    <row r="14085" spans="1:15">
      <c r="A14085" t="n">
        <v>125099</v>
      </c>
      <c r="B14085" s="35" t="n">
        <v>25</v>
      </c>
      <c r="C14085" s="7" t="n">
        <v>5</v>
      </c>
      <c r="D14085" s="7" t="n">
        <v>65535</v>
      </c>
      <c r="E14085" s="7" t="n">
        <v>65535</v>
      </c>
      <c r="F14085" s="7" t="n">
        <v>65535</v>
      </c>
      <c r="G14085" s="7" t="n">
        <v>65535</v>
      </c>
      <c r="H14085" s="7" t="n">
        <v>0</v>
      </c>
    </row>
    <row r="14086" spans="1:15">
      <c r="A14086" t="s">
        <v>4</v>
      </c>
      <c r="B14086" s="4" t="s">
        <v>5</v>
      </c>
      <c r="C14086" s="4" t="s">
        <v>9</v>
      </c>
      <c r="D14086" s="4" t="s">
        <v>10</v>
      </c>
      <c r="E14086" s="4" t="s">
        <v>10</v>
      </c>
      <c r="F14086" s="4" t="s">
        <v>10</v>
      </c>
      <c r="G14086" s="4" t="s">
        <v>10</v>
      </c>
    </row>
    <row r="14087" spans="1:15">
      <c r="A14087" t="n">
        <v>125110</v>
      </c>
      <c r="B14087" s="42" t="n">
        <v>46</v>
      </c>
      <c r="C14087" s="7" t="n">
        <v>0</v>
      </c>
      <c r="D14087" s="7" t="n">
        <v>5.09999990463257</v>
      </c>
      <c r="E14087" s="7" t="n">
        <v>4</v>
      </c>
      <c r="F14087" s="7" t="n">
        <v>-57.439998626709</v>
      </c>
      <c r="G14087" s="7" t="n">
        <v>309.600006103516</v>
      </c>
    </row>
    <row r="14088" spans="1:15">
      <c r="A14088" t="s">
        <v>4</v>
      </c>
      <c r="B14088" s="4" t="s">
        <v>5</v>
      </c>
      <c r="C14088" s="4" t="s">
        <v>9</v>
      </c>
      <c r="D14088" s="4" t="s">
        <v>10</v>
      </c>
      <c r="E14088" s="4" t="s">
        <v>10</v>
      </c>
      <c r="F14088" s="4" t="s">
        <v>10</v>
      </c>
      <c r="G14088" s="4" t="s">
        <v>10</v>
      </c>
    </row>
    <row r="14089" spans="1:15">
      <c r="A14089" t="n">
        <v>125129</v>
      </c>
      <c r="B14089" s="42" t="n">
        <v>46</v>
      </c>
      <c r="C14089" s="7" t="n">
        <v>18</v>
      </c>
      <c r="D14089" s="7" t="n">
        <v>4.42999982833862</v>
      </c>
      <c r="E14089" s="7" t="n">
        <v>4</v>
      </c>
      <c r="F14089" s="7" t="n">
        <v>-56.6800003051758</v>
      </c>
      <c r="G14089" s="7" t="n">
        <v>133</v>
      </c>
    </row>
    <row r="14090" spans="1:15">
      <c r="A14090" t="s">
        <v>4</v>
      </c>
      <c r="B14090" s="4" t="s">
        <v>5</v>
      </c>
      <c r="C14090" s="4" t="s">
        <v>9</v>
      </c>
      <c r="D14090" s="4" t="s">
        <v>10</v>
      </c>
      <c r="E14090" s="4" t="s">
        <v>10</v>
      </c>
      <c r="F14090" s="4" t="s">
        <v>10</v>
      </c>
      <c r="G14090" s="4" t="s">
        <v>9</v>
      </c>
      <c r="H14090" s="4" t="s">
        <v>9</v>
      </c>
    </row>
    <row r="14091" spans="1:15">
      <c r="A14091" t="n">
        <v>125148</v>
      </c>
      <c r="B14091" s="65" t="n">
        <v>60</v>
      </c>
      <c r="C14091" s="7" t="n">
        <v>0</v>
      </c>
      <c r="D14091" s="7" t="n">
        <v>0</v>
      </c>
      <c r="E14091" s="7" t="n">
        <v>0</v>
      </c>
      <c r="F14091" s="7" t="n">
        <v>0</v>
      </c>
      <c r="G14091" s="7" t="n">
        <v>0</v>
      </c>
      <c r="H14091" s="7" t="n">
        <v>0</v>
      </c>
    </row>
    <row r="14092" spans="1:15">
      <c r="A14092" t="s">
        <v>4</v>
      </c>
      <c r="B14092" s="4" t="s">
        <v>5</v>
      </c>
      <c r="C14092" s="4" t="s">
        <v>9</v>
      </c>
      <c r="D14092" s="4" t="s">
        <v>9</v>
      </c>
      <c r="E14092" s="4" t="s">
        <v>9</v>
      </c>
    </row>
    <row r="14093" spans="1:15">
      <c r="A14093" t="n">
        <v>125167</v>
      </c>
      <c r="B14093" s="63" t="n">
        <v>61</v>
      </c>
      <c r="C14093" s="7" t="n">
        <v>0</v>
      </c>
      <c r="D14093" s="7" t="n">
        <v>18</v>
      </c>
      <c r="E14093" s="7" t="n">
        <v>0</v>
      </c>
    </row>
    <row r="14094" spans="1:15">
      <c r="A14094" t="s">
        <v>4</v>
      </c>
      <c r="B14094" s="4" t="s">
        <v>5</v>
      </c>
      <c r="C14094" s="4" t="s">
        <v>9</v>
      </c>
      <c r="D14094" s="4" t="s">
        <v>9</v>
      </c>
      <c r="E14094" s="4" t="s">
        <v>9</v>
      </c>
    </row>
    <row r="14095" spans="1:15">
      <c r="A14095" t="n">
        <v>125174</v>
      </c>
      <c r="B14095" s="63" t="n">
        <v>61</v>
      </c>
      <c r="C14095" s="7" t="n">
        <v>18</v>
      </c>
      <c r="D14095" s="7" t="n">
        <v>0</v>
      </c>
      <c r="E14095" s="7" t="n">
        <v>0</v>
      </c>
    </row>
    <row r="14096" spans="1:15">
      <c r="A14096" t="s">
        <v>4</v>
      </c>
      <c r="B14096" s="4" t="s">
        <v>5</v>
      </c>
      <c r="C14096" s="4" t="s">
        <v>9</v>
      </c>
      <c r="D14096" s="4" t="s">
        <v>7</v>
      </c>
      <c r="E14096" s="4" t="s">
        <v>12</v>
      </c>
      <c r="F14096" s="4" t="s">
        <v>10</v>
      </c>
      <c r="G14096" s="4" t="s">
        <v>10</v>
      </c>
      <c r="H14096" s="4" t="s">
        <v>10</v>
      </c>
    </row>
    <row r="14097" spans="1:8">
      <c r="A14097" t="n">
        <v>125181</v>
      </c>
      <c r="B14097" s="45" t="n">
        <v>48</v>
      </c>
      <c r="C14097" s="7" t="n">
        <v>0</v>
      </c>
      <c r="D14097" s="7" t="n">
        <v>0</v>
      </c>
      <c r="E14097" s="7" t="s">
        <v>228</v>
      </c>
      <c r="F14097" s="7" t="n">
        <v>0</v>
      </c>
      <c r="G14097" s="7" t="n">
        <v>1</v>
      </c>
      <c r="H14097" s="7" t="n">
        <v>0</v>
      </c>
    </row>
    <row r="14098" spans="1:8">
      <c r="A14098" t="s">
        <v>4</v>
      </c>
      <c r="B14098" s="4" t="s">
        <v>5</v>
      </c>
      <c r="C14098" s="4" t="s">
        <v>9</v>
      </c>
    </row>
    <row r="14099" spans="1:8">
      <c r="A14099" t="n">
        <v>125206</v>
      </c>
      <c r="B14099" s="26" t="n">
        <v>16</v>
      </c>
      <c r="C14099" s="7" t="n">
        <v>1500</v>
      </c>
    </row>
    <row r="14100" spans="1:8">
      <c r="A14100" t="s">
        <v>4</v>
      </c>
      <c r="B14100" s="4" t="s">
        <v>5</v>
      </c>
      <c r="C14100" s="4" t="s">
        <v>7</v>
      </c>
      <c r="D14100" s="4" t="s">
        <v>7</v>
      </c>
      <c r="E14100" s="4" t="s">
        <v>10</v>
      </c>
      <c r="F14100" s="4" t="s">
        <v>10</v>
      </c>
      <c r="G14100" s="4" t="s">
        <v>10</v>
      </c>
      <c r="H14100" s="4" t="s">
        <v>9</v>
      </c>
    </row>
    <row r="14101" spans="1:8">
      <c r="A14101" t="n">
        <v>125209</v>
      </c>
      <c r="B14101" s="55" t="n">
        <v>45</v>
      </c>
      <c r="C14101" s="7" t="n">
        <v>2</v>
      </c>
      <c r="D14101" s="7" t="n">
        <v>3</v>
      </c>
      <c r="E14101" s="7" t="n">
        <v>2.07999992370605</v>
      </c>
      <c r="F14101" s="7" t="n">
        <v>6.71000003814697</v>
      </c>
      <c r="G14101" s="7" t="n">
        <v>-56.7299995422363</v>
      </c>
      <c r="H14101" s="7" t="n">
        <v>0</v>
      </c>
    </row>
    <row r="14102" spans="1:8">
      <c r="A14102" t="s">
        <v>4</v>
      </c>
      <c r="B14102" s="4" t="s">
        <v>5</v>
      </c>
      <c r="C14102" s="4" t="s">
        <v>7</v>
      </c>
      <c r="D14102" s="4" t="s">
        <v>7</v>
      </c>
      <c r="E14102" s="4" t="s">
        <v>10</v>
      </c>
      <c r="F14102" s="4" t="s">
        <v>10</v>
      </c>
      <c r="G14102" s="4" t="s">
        <v>10</v>
      </c>
      <c r="H14102" s="4" t="s">
        <v>9</v>
      </c>
      <c r="I14102" s="4" t="s">
        <v>7</v>
      </c>
    </row>
    <row r="14103" spans="1:8">
      <c r="A14103" t="n">
        <v>125226</v>
      </c>
      <c r="B14103" s="55" t="n">
        <v>45</v>
      </c>
      <c r="C14103" s="7" t="n">
        <v>4</v>
      </c>
      <c r="D14103" s="7" t="n">
        <v>3</v>
      </c>
      <c r="E14103" s="7" t="n">
        <v>358.049987792969</v>
      </c>
      <c r="F14103" s="7" t="n">
        <v>274.660003662109</v>
      </c>
      <c r="G14103" s="7" t="n">
        <v>0</v>
      </c>
      <c r="H14103" s="7" t="n">
        <v>0</v>
      </c>
      <c r="I14103" s="7" t="n">
        <v>0</v>
      </c>
    </row>
    <row r="14104" spans="1:8">
      <c r="A14104" t="s">
        <v>4</v>
      </c>
      <c r="B14104" s="4" t="s">
        <v>5</v>
      </c>
      <c r="C14104" s="4" t="s">
        <v>7</v>
      </c>
      <c r="D14104" s="4" t="s">
        <v>7</v>
      </c>
      <c r="E14104" s="4" t="s">
        <v>10</v>
      </c>
      <c r="F14104" s="4" t="s">
        <v>9</v>
      </c>
    </row>
    <row r="14105" spans="1:8">
      <c r="A14105" t="n">
        <v>125244</v>
      </c>
      <c r="B14105" s="55" t="n">
        <v>45</v>
      </c>
      <c r="C14105" s="7" t="n">
        <v>5</v>
      </c>
      <c r="D14105" s="7" t="n">
        <v>3</v>
      </c>
      <c r="E14105" s="7" t="n">
        <v>2.09999990463257</v>
      </c>
      <c r="F14105" s="7" t="n">
        <v>0</v>
      </c>
    </row>
    <row r="14106" spans="1:8">
      <c r="A14106" t="s">
        <v>4</v>
      </c>
      <c r="B14106" s="4" t="s">
        <v>5</v>
      </c>
      <c r="C14106" s="4" t="s">
        <v>7</v>
      </c>
      <c r="D14106" s="4" t="s">
        <v>7</v>
      </c>
      <c r="E14106" s="4" t="s">
        <v>10</v>
      </c>
      <c r="F14106" s="4" t="s">
        <v>9</v>
      </c>
    </row>
    <row r="14107" spans="1:8">
      <c r="A14107" t="n">
        <v>125253</v>
      </c>
      <c r="B14107" s="55" t="n">
        <v>45</v>
      </c>
      <c r="C14107" s="7" t="n">
        <v>11</v>
      </c>
      <c r="D14107" s="7" t="n">
        <v>3</v>
      </c>
      <c r="E14107" s="7" t="n">
        <v>39.4000015258789</v>
      </c>
      <c r="F14107" s="7" t="n">
        <v>0</v>
      </c>
    </row>
    <row r="14108" spans="1:8">
      <c r="A14108" t="s">
        <v>4</v>
      </c>
      <c r="B14108" s="4" t="s">
        <v>5</v>
      </c>
      <c r="C14108" s="4" t="s">
        <v>7</v>
      </c>
      <c r="D14108" s="4" t="s">
        <v>7</v>
      </c>
      <c r="E14108" s="4" t="s">
        <v>10</v>
      </c>
      <c r="F14108" s="4" t="s">
        <v>10</v>
      </c>
      <c r="G14108" s="4" t="s">
        <v>10</v>
      </c>
      <c r="H14108" s="4" t="s">
        <v>9</v>
      </c>
    </row>
    <row r="14109" spans="1:8">
      <c r="A14109" t="n">
        <v>125262</v>
      </c>
      <c r="B14109" s="55" t="n">
        <v>45</v>
      </c>
      <c r="C14109" s="7" t="n">
        <v>2</v>
      </c>
      <c r="D14109" s="7" t="n">
        <v>3</v>
      </c>
      <c r="E14109" s="7" t="n">
        <v>2.07999992370605</v>
      </c>
      <c r="F14109" s="7" t="n">
        <v>5.17999982833862</v>
      </c>
      <c r="G14109" s="7" t="n">
        <v>-56.7299995422363</v>
      </c>
      <c r="H14109" s="7" t="n">
        <v>4000</v>
      </c>
    </row>
    <row r="14110" spans="1:8">
      <c r="A14110" t="s">
        <v>4</v>
      </c>
      <c r="B14110" s="4" t="s">
        <v>5</v>
      </c>
      <c r="C14110" s="4" t="s">
        <v>7</v>
      </c>
    </row>
    <row r="14111" spans="1:8">
      <c r="A14111" t="n">
        <v>125279</v>
      </c>
      <c r="B14111" s="54" t="n">
        <v>116</v>
      </c>
      <c r="C14111" s="7" t="n">
        <v>0</v>
      </c>
    </row>
    <row r="14112" spans="1:8">
      <c r="A14112" t="s">
        <v>4</v>
      </c>
      <c r="B14112" s="4" t="s">
        <v>5</v>
      </c>
      <c r="C14112" s="4" t="s">
        <v>7</v>
      </c>
      <c r="D14112" s="4" t="s">
        <v>9</v>
      </c>
    </row>
    <row r="14113" spans="1:9">
      <c r="A14113" t="n">
        <v>125281</v>
      </c>
      <c r="B14113" s="54" t="n">
        <v>116</v>
      </c>
      <c r="C14113" s="7" t="n">
        <v>2</v>
      </c>
      <c r="D14113" s="7" t="n">
        <v>1</v>
      </c>
    </row>
    <row r="14114" spans="1:9">
      <c r="A14114" t="s">
        <v>4</v>
      </c>
      <c r="B14114" s="4" t="s">
        <v>5</v>
      </c>
      <c r="C14114" s="4" t="s">
        <v>7</v>
      </c>
      <c r="D14114" s="4" t="s">
        <v>11</v>
      </c>
    </row>
    <row r="14115" spans="1:9">
      <c r="A14115" t="n">
        <v>125285</v>
      </c>
      <c r="B14115" s="54" t="n">
        <v>116</v>
      </c>
      <c r="C14115" s="7" t="n">
        <v>5</v>
      </c>
      <c r="D14115" s="7" t="n">
        <v>1117782016</v>
      </c>
    </row>
    <row r="14116" spans="1:9">
      <c r="A14116" t="s">
        <v>4</v>
      </c>
      <c r="B14116" s="4" t="s">
        <v>5</v>
      </c>
      <c r="C14116" s="4" t="s">
        <v>7</v>
      </c>
      <c r="D14116" s="4" t="s">
        <v>9</v>
      </c>
    </row>
    <row r="14117" spans="1:9">
      <c r="A14117" t="n">
        <v>125291</v>
      </c>
      <c r="B14117" s="54" t="n">
        <v>116</v>
      </c>
      <c r="C14117" s="7" t="n">
        <v>6</v>
      </c>
      <c r="D14117" s="7" t="n">
        <v>1</v>
      </c>
    </row>
    <row r="14118" spans="1:9">
      <c r="A14118" t="s">
        <v>4</v>
      </c>
      <c r="B14118" s="4" t="s">
        <v>5</v>
      </c>
      <c r="C14118" s="4" t="s">
        <v>7</v>
      </c>
      <c r="D14118" s="4" t="s">
        <v>9</v>
      </c>
      <c r="E14118" s="4" t="s">
        <v>11</v>
      </c>
      <c r="F14118" s="4" t="s">
        <v>9</v>
      </c>
      <c r="G14118" s="4" t="s">
        <v>11</v>
      </c>
      <c r="H14118" s="4" t="s">
        <v>7</v>
      </c>
    </row>
    <row r="14119" spans="1:9">
      <c r="A14119" t="n">
        <v>125295</v>
      </c>
      <c r="B14119" s="13" t="n">
        <v>49</v>
      </c>
      <c r="C14119" s="7" t="n">
        <v>0</v>
      </c>
      <c r="D14119" s="7" t="n">
        <v>305</v>
      </c>
      <c r="E14119" s="7" t="n">
        <v>1060320051</v>
      </c>
      <c r="F14119" s="7" t="n">
        <v>0</v>
      </c>
      <c r="G14119" s="7" t="n">
        <v>0</v>
      </c>
      <c r="H14119" s="7" t="n">
        <v>0</v>
      </c>
    </row>
    <row r="14120" spans="1:9">
      <c r="A14120" t="s">
        <v>4</v>
      </c>
      <c r="B14120" s="4" t="s">
        <v>5</v>
      </c>
      <c r="C14120" s="4" t="s">
        <v>7</v>
      </c>
      <c r="D14120" s="4" t="s">
        <v>9</v>
      </c>
      <c r="E14120" s="4" t="s">
        <v>11</v>
      </c>
      <c r="F14120" s="4" t="s">
        <v>9</v>
      </c>
    </row>
    <row r="14121" spans="1:9">
      <c r="A14121" t="n">
        <v>125310</v>
      </c>
      <c r="B14121" s="9" t="n">
        <v>50</v>
      </c>
      <c r="C14121" s="7" t="n">
        <v>3</v>
      </c>
      <c r="D14121" s="7" t="n">
        <v>5043</v>
      </c>
      <c r="E14121" s="7" t="n">
        <v>1045220557</v>
      </c>
      <c r="F14121" s="7" t="n">
        <v>1000</v>
      </c>
    </row>
    <row r="14122" spans="1:9">
      <c r="A14122" t="s">
        <v>4</v>
      </c>
      <c r="B14122" s="4" t="s">
        <v>5</v>
      </c>
      <c r="C14122" s="4" t="s">
        <v>7</v>
      </c>
      <c r="D14122" s="4" t="s">
        <v>9</v>
      </c>
      <c r="E14122" s="4" t="s">
        <v>10</v>
      </c>
    </row>
    <row r="14123" spans="1:9">
      <c r="A14123" t="n">
        <v>125320</v>
      </c>
      <c r="B14123" s="25" t="n">
        <v>58</v>
      </c>
      <c r="C14123" s="7" t="n">
        <v>100</v>
      </c>
      <c r="D14123" s="7" t="n">
        <v>1000</v>
      </c>
      <c r="E14123" s="7" t="n">
        <v>1</v>
      </c>
    </row>
    <row r="14124" spans="1:9">
      <c r="A14124" t="s">
        <v>4</v>
      </c>
      <c r="B14124" s="4" t="s">
        <v>5</v>
      </c>
      <c r="C14124" s="4" t="s">
        <v>7</v>
      </c>
      <c r="D14124" s="4" t="s">
        <v>9</v>
      </c>
    </row>
    <row r="14125" spans="1:9">
      <c r="A14125" t="n">
        <v>125328</v>
      </c>
      <c r="B14125" s="25" t="n">
        <v>58</v>
      </c>
      <c r="C14125" s="7" t="n">
        <v>255</v>
      </c>
      <c r="D14125" s="7" t="n">
        <v>0</v>
      </c>
    </row>
    <row r="14126" spans="1:9">
      <c r="A14126" t="s">
        <v>4</v>
      </c>
      <c r="B14126" s="4" t="s">
        <v>5</v>
      </c>
      <c r="C14126" s="4" t="s">
        <v>7</v>
      </c>
      <c r="D14126" s="4" t="s">
        <v>9</v>
      </c>
    </row>
    <row r="14127" spans="1:9">
      <c r="A14127" t="n">
        <v>125332</v>
      </c>
      <c r="B14127" s="55" t="n">
        <v>45</v>
      </c>
      <c r="C14127" s="7" t="n">
        <v>7</v>
      </c>
      <c r="D14127" s="7" t="n">
        <v>255</v>
      </c>
    </row>
    <row r="14128" spans="1:9">
      <c r="A14128" t="s">
        <v>4</v>
      </c>
      <c r="B14128" s="4" t="s">
        <v>5</v>
      </c>
      <c r="C14128" s="4" t="s">
        <v>7</v>
      </c>
      <c r="D14128" s="4" t="s">
        <v>9</v>
      </c>
      <c r="E14128" s="4" t="s">
        <v>10</v>
      </c>
    </row>
    <row r="14129" spans="1:8">
      <c r="A14129" t="n">
        <v>125336</v>
      </c>
      <c r="B14129" s="25" t="n">
        <v>58</v>
      </c>
      <c r="C14129" s="7" t="n">
        <v>101</v>
      </c>
      <c r="D14129" s="7" t="n">
        <v>500</v>
      </c>
      <c r="E14129" s="7" t="n">
        <v>1</v>
      </c>
    </row>
    <row r="14130" spans="1:8">
      <c r="A14130" t="s">
        <v>4</v>
      </c>
      <c r="B14130" s="4" t="s">
        <v>5</v>
      </c>
      <c r="C14130" s="4" t="s">
        <v>7</v>
      </c>
      <c r="D14130" s="4" t="s">
        <v>9</v>
      </c>
    </row>
    <row r="14131" spans="1:8">
      <c r="A14131" t="n">
        <v>125344</v>
      </c>
      <c r="B14131" s="25" t="n">
        <v>58</v>
      </c>
      <c r="C14131" s="7" t="n">
        <v>254</v>
      </c>
      <c r="D14131" s="7" t="n">
        <v>0</v>
      </c>
    </row>
    <row r="14132" spans="1:8">
      <c r="A14132" t="s">
        <v>4</v>
      </c>
      <c r="B14132" s="4" t="s">
        <v>5</v>
      </c>
      <c r="C14132" s="4" t="s">
        <v>7</v>
      </c>
      <c r="D14132" s="4" t="s">
        <v>7</v>
      </c>
      <c r="E14132" s="4" t="s">
        <v>10</v>
      </c>
      <c r="F14132" s="4" t="s">
        <v>10</v>
      </c>
      <c r="G14132" s="4" t="s">
        <v>10</v>
      </c>
      <c r="H14132" s="4" t="s">
        <v>9</v>
      </c>
    </row>
    <row r="14133" spans="1:8">
      <c r="A14133" t="n">
        <v>125348</v>
      </c>
      <c r="B14133" s="55" t="n">
        <v>45</v>
      </c>
      <c r="C14133" s="7" t="n">
        <v>2</v>
      </c>
      <c r="D14133" s="7" t="n">
        <v>3</v>
      </c>
      <c r="E14133" s="7" t="n">
        <v>4.44999980926514</v>
      </c>
      <c r="F14133" s="7" t="n">
        <v>5.19999980926514</v>
      </c>
      <c r="G14133" s="7" t="n">
        <v>-56.9900016784668</v>
      </c>
      <c r="H14133" s="7" t="n">
        <v>0</v>
      </c>
    </row>
    <row r="14134" spans="1:8">
      <c r="A14134" t="s">
        <v>4</v>
      </c>
      <c r="B14134" s="4" t="s">
        <v>5</v>
      </c>
      <c r="C14134" s="4" t="s">
        <v>7</v>
      </c>
      <c r="D14134" s="4" t="s">
        <v>7</v>
      </c>
      <c r="E14134" s="4" t="s">
        <v>10</v>
      </c>
      <c r="F14134" s="4" t="s">
        <v>10</v>
      </c>
      <c r="G14134" s="4" t="s">
        <v>10</v>
      </c>
      <c r="H14134" s="4" t="s">
        <v>9</v>
      </c>
      <c r="I14134" s="4" t="s">
        <v>7</v>
      </c>
    </row>
    <row r="14135" spans="1:8">
      <c r="A14135" t="n">
        <v>125365</v>
      </c>
      <c r="B14135" s="55" t="n">
        <v>45</v>
      </c>
      <c r="C14135" s="7" t="n">
        <v>4</v>
      </c>
      <c r="D14135" s="7" t="n">
        <v>3</v>
      </c>
      <c r="E14135" s="7" t="n">
        <v>5.57999992370605</v>
      </c>
      <c r="F14135" s="7" t="n">
        <v>268.859985351563</v>
      </c>
      <c r="G14135" s="7" t="n">
        <v>0</v>
      </c>
      <c r="H14135" s="7" t="n">
        <v>0</v>
      </c>
      <c r="I14135" s="7" t="n">
        <v>0</v>
      </c>
    </row>
    <row r="14136" spans="1:8">
      <c r="A14136" t="s">
        <v>4</v>
      </c>
      <c r="B14136" s="4" t="s">
        <v>5</v>
      </c>
      <c r="C14136" s="4" t="s">
        <v>7</v>
      </c>
      <c r="D14136" s="4" t="s">
        <v>7</v>
      </c>
      <c r="E14136" s="4" t="s">
        <v>10</v>
      </c>
      <c r="F14136" s="4" t="s">
        <v>9</v>
      </c>
    </row>
    <row r="14137" spans="1:8">
      <c r="A14137" t="n">
        <v>125383</v>
      </c>
      <c r="B14137" s="55" t="n">
        <v>45</v>
      </c>
      <c r="C14137" s="7" t="n">
        <v>5</v>
      </c>
      <c r="D14137" s="7" t="n">
        <v>3</v>
      </c>
      <c r="E14137" s="7" t="n">
        <v>2.09999990463257</v>
      </c>
      <c r="F14137" s="7" t="n">
        <v>0</v>
      </c>
    </row>
    <row r="14138" spans="1:8">
      <c r="A14138" t="s">
        <v>4</v>
      </c>
      <c r="B14138" s="4" t="s">
        <v>5</v>
      </c>
      <c r="C14138" s="4" t="s">
        <v>7</v>
      </c>
      <c r="D14138" s="4" t="s">
        <v>7</v>
      </c>
      <c r="E14138" s="4" t="s">
        <v>10</v>
      </c>
      <c r="F14138" s="4" t="s">
        <v>9</v>
      </c>
    </row>
    <row r="14139" spans="1:8">
      <c r="A14139" t="n">
        <v>125392</v>
      </c>
      <c r="B14139" s="55" t="n">
        <v>45</v>
      </c>
      <c r="C14139" s="7" t="n">
        <v>11</v>
      </c>
      <c r="D14139" s="7" t="n">
        <v>3</v>
      </c>
      <c r="E14139" s="7" t="n">
        <v>39.4000015258789</v>
      </c>
      <c r="F14139" s="7" t="n">
        <v>0</v>
      </c>
    </row>
    <row r="14140" spans="1:8">
      <c r="A14140" t="s">
        <v>4</v>
      </c>
      <c r="B14140" s="4" t="s">
        <v>5</v>
      </c>
      <c r="C14140" s="4" t="s">
        <v>7</v>
      </c>
      <c r="D14140" s="4" t="s">
        <v>7</v>
      </c>
      <c r="E14140" s="4" t="s">
        <v>10</v>
      </c>
      <c r="F14140" s="4" t="s">
        <v>10</v>
      </c>
      <c r="G14140" s="4" t="s">
        <v>10</v>
      </c>
      <c r="H14140" s="4" t="s">
        <v>9</v>
      </c>
    </row>
    <row r="14141" spans="1:8">
      <c r="A14141" t="n">
        <v>125401</v>
      </c>
      <c r="B14141" s="55" t="n">
        <v>45</v>
      </c>
      <c r="C14141" s="7" t="n">
        <v>2</v>
      </c>
      <c r="D14141" s="7" t="n">
        <v>3</v>
      </c>
      <c r="E14141" s="7" t="n">
        <v>4.80000019073486</v>
      </c>
      <c r="F14141" s="7" t="n">
        <v>5.28000020980835</v>
      </c>
      <c r="G14141" s="7" t="n">
        <v>-56.8899993896484</v>
      </c>
      <c r="H14141" s="7" t="n">
        <v>0</v>
      </c>
    </row>
    <row r="14142" spans="1:8">
      <c r="A14142" t="s">
        <v>4</v>
      </c>
      <c r="B14142" s="4" t="s">
        <v>5</v>
      </c>
      <c r="C14142" s="4" t="s">
        <v>7</v>
      </c>
      <c r="D14142" s="4" t="s">
        <v>7</v>
      </c>
      <c r="E14142" s="4" t="s">
        <v>10</v>
      </c>
      <c r="F14142" s="4" t="s">
        <v>10</v>
      </c>
      <c r="G14142" s="4" t="s">
        <v>10</v>
      </c>
      <c r="H14142" s="4" t="s">
        <v>9</v>
      </c>
      <c r="I14142" s="4" t="s">
        <v>7</v>
      </c>
    </row>
    <row r="14143" spans="1:8">
      <c r="A14143" t="n">
        <v>125418</v>
      </c>
      <c r="B14143" s="55" t="n">
        <v>45</v>
      </c>
      <c r="C14143" s="7" t="n">
        <v>4</v>
      </c>
      <c r="D14143" s="7" t="n">
        <v>3</v>
      </c>
      <c r="E14143" s="7" t="n">
        <v>5.71999979019165</v>
      </c>
      <c r="F14143" s="7" t="n">
        <v>270.720001220703</v>
      </c>
      <c r="G14143" s="7" t="n">
        <v>0</v>
      </c>
      <c r="H14143" s="7" t="n">
        <v>0</v>
      </c>
      <c r="I14143" s="7" t="n">
        <v>0</v>
      </c>
    </row>
    <row r="14144" spans="1:8">
      <c r="A14144" t="s">
        <v>4</v>
      </c>
      <c r="B14144" s="4" t="s">
        <v>5</v>
      </c>
      <c r="C14144" s="4" t="s">
        <v>7</v>
      </c>
      <c r="D14144" s="4" t="s">
        <v>7</v>
      </c>
      <c r="E14144" s="4" t="s">
        <v>10</v>
      </c>
      <c r="F14144" s="4" t="s">
        <v>9</v>
      </c>
    </row>
    <row r="14145" spans="1:9">
      <c r="A14145" t="n">
        <v>125436</v>
      </c>
      <c r="B14145" s="55" t="n">
        <v>45</v>
      </c>
      <c r="C14145" s="7" t="n">
        <v>5</v>
      </c>
      <c r="D14145" s="7" t="n">
        <v>3</v>
      </c>
      <c r="E14145" s="7" t="n">
        <v>2.09999990463257</v>
      </c>
      <c r="F14145" s="7" t="n">
        <v>0</v>
      </c>
    </row>
    <row r="14146" spans="1:9">
      <c r="A14146" t="s">
        <v>4</v>
      </c>
      <c r="B14146" s="4" t="s">
        <v>5</v>
      </c>
      <c r="C14146" s="4" t="s">
        <v>7</v>
      </c>
      <c r="D14146" s="4" t="s">
        <v>7</v>
      </c>
      <c r="E14146" s="4" t="s">
        <v>10</v>
      </c>
      <c r="F14146" s="4" t="s">
        <v>9</v>
      </c>
    </row>
    <row r="14147" spans="1:9">
      <c r="A14147" t="n">
        <v>125445</v>
      </c>
      <c r="B14147" s="55" t="n">
        <v>45</v>
      </c>
      <c r="C14147" s="7" t="n">
        <v>11</v>
      </c>
      <c r="D14147" s="7" t="n">
        <v>3</v>
      </c>
      <c r="E14147" s="7" t="n">
        <v>39.4000015258789</v>
      </c>
      <c r="F14147" s="7" t="n">
        <v>0</v>
      </c>
    </row>
    <row r="14148" spans="1:9">
      <c r="A14148" t="s">
        <v>4</v>
      </c>
      <c r="B14148" s="4" t="s">
        <v>5</v>
      </c>
      <c r="C14148" s="4" t="s">
        <v>7</v>
      </c>
      <c r="D14148" s="4" t="s">
        <v>9</v>
      </c>
    </row>
    <row r="14149" spans="1:9">
      <c r="A14149" t="n">
        <v>125454</v>
      </c>
      <c r="B14149" s="25" t="n">
        <v>58</v>
      </c>
      <c r="C14149" s="7" t="n">
        <v>255</v>
      </c>
      <c r="D14149" s="7" t="n">
        <v>0</v>
      </c>
    </row>
    <row r="14150" spans="1:9">
      <c r="A14150" t="s">
        <v>4</v>
      </c>
      <c r="B14150" s="4" t="s">
        <v>5</v>
      </c>
      <c r="C14150" s="4" t="s">
        <v>7</v>
      </c>
      <c r="D14150" s="4" t="s">
        <v>9</v>
      </c>
      <c r="E14150" s="4" t="s">
        <v>12</v>
      </c>
    </row>
    <row r="14151" spans="1:9">
      <c r="A14151" t="n">
        <v>125458</v>
      </c>
      <c r="B14151" s="30" t="n">
        <v>51</v>
      </c>
      <c r="C14151" s="7" t="n">
        <v>4</v>
      </c>
      <c r="D14151" s="7" t="n">
        <v>18</v>
      </c>
      <c r="E14151" s="7" t="s">
        <v>1296</v>
      </c>
    </row>
    <row r="14152" spans="1:9">
      <c r="A14152" t="s">
        <v>4</v>
      </c>
      <c r="B14152" s="4" t="s">
        <v>5</v>
      </c>
      <c r="C14152" s="4" t="s">
        <v>9</v>
      </c>
    </row>
    <row r="14153" spans="1:9">
      <c r="A14153" t="n">
        <v>125476</v>
      </c>
      <c r="B14153" s="26" t="n">
        <v>16</v>
      </c>
      <c r="C14153" s="7" t="n">
        <v>0</v>
      </c>
    </row>
    <row r="14154" spans="1:9">
      <c r="A14154" t="s">
        <v>4</v>
      </c>
      <c r="B14154" s="4" t="s">
        <v>5</v>
      </c>
      <c r="C14154" s="4" t="s">
        <v>9</v>
      </c>
      <c r="D14154" s="4" t="s">
        <v>7</v>
      </c>
      <c r="E14154" s="4" t="s">
        <v>11</v>
      </c>
      <c r="F14154" s="4" t="s">
        <v>52</v>
      </c>
      <c r="G14154" s="4" t="s">
        <v>7</v>
      </c>
      <c r="H14154" s="4" t="s">
        <v>7</v>
      </c>
    </row>
    <row r="14155" spans="1:9">
      <c r="A14155" t="n">
        <v>125479</v>
      </c>
      <c r="B14155" s="31" t="n">
        <v>26</v>
      </c>
      <c r="C14155" s="7" t="n">
        <v>18</v>
      </c>
      <c r="D14155" s="7" t="n">
        <v>17</v>
      </c>
      <c r="E14155" s="7" t="n">
        <v>17415</v>
      </c>
      <c r="F14155" s="7" t="s">
        <v>1297</v>
      </c>
      <c r="G14155" s="7" t="n">
        <v>2</v>
      </c>
      <c r="H14155" s="7" t="n">
        <v>0</v>
      </c>
    </row>
    <row r="14156" spans="1:9">
      <c r="A14156" t="s">
        <v>4</v>
      </c>
      <c r="B14156" s="4" t="s">
        <v>5</v>
      </c>
    </row>
    <row r="14157" spans="1:9">
      <c r="A14157" t="n">
        <v>125523</v>
      </c>
      <c r="B14157" s="32" t="n">
        <v>28</v>
      </c>
    </row>
    <row r="14158" spans="1:9">
      <c r="A14158" t="s">
        <v>4</v>
      </c>
      <c r="B14158" s="4" t="s">
        <v>5</v>
      </c>
      <c r="C14158" s="4" t="s">
        <v>7</v>
      </c>
      <c r="D14158" s="4" t="s">
        <v>9</v>
      </c>
      <c r="E14158" s="4" t="s">
        <v>12</v>
      </c>
    </row>
    <row r="14159" spans="1:9">
      <c r="A14159" t="n">
        <v>125524</v>
      </c>
      <c r="B14159" s="30" t="n">
        <v>51</v>
      </c>
      <c r="C14159" s="7" t="n">
        <v>4</v>
      </c>
      <c r="D14159" s="7" t="n">
        <v>0</v>
      </c>
      <c r="E14159" s="7" t="s">
        <v>433</v>
      </c>
    </row>
    <row r="14160" spans="1:9">
      <c r="A14160" t="s">
        <v>4</v>
      </c>
      <c r="B14160" s="4" t="s">
        <v>5</v>
      </c>
      <c r="C14160" s="4" t="s">
        <v>9</v>
      </c>
    </row>
    <row r="14161" spans="1:8">
      <c r="A14161" t="n">
        <v>125538</v>
      </c>
      <c r="B14161" s="26" t="n">
        <v>16</v>
      </c>
      <c r="C14161" s="7" t="n">
        <v>0</v>
      </c>
    </row>
    <row r="14162" spans="1:8">
      <c r="A14162" t="s">
        <v>4</v>
      </c>
      <c r="B14162" s="4" t="s">
        <v>5</v>
      </c>
      <c r="C14162" s="4" t="s">
        <v>9</v>
      </c>
      <c r="D14162" s="4" t="s">
        <v>7</v>
      </c>
      <c r="E14162" s="4" t="s">
        <v>11</v>
      </c>
      <c r="F14162" s="4" t="s">
        <v>52</v>
      </c>
      <c r="G14162" s="4" t="s">
        <v>7</v>
      </c>
      <c r="H14162" s="4" t="s">
        <v>7</v>
      </c>
      <c r="I14162" s="4" t="s">
        <v>7</v>
      </c>
      <c r="J14162" s="4" t="s">
        <v>11</v>
      </c>
      <c r="K14162" s="4" t="s">
        <v>52</v>
      </c>
      <c r="L14162" s="4" t="s">
        <v>7</v>
      </c>
      <c r="M14162" s="4" t="s">
        <v>7</v>
      </c>
      <c r="N14162" s="4" t="s">
        <v>7</v>
      </c>
      <c r="O14162" s="4" t="s">
        <v>11</v>
      </c>
      <c r="P14162" s="4" t="s">
        <v>52</v>
      </c>
      <c r="Q14162" s="4" t="s">
        <v>7</v>
      </c>
      <c r="R14162" s="4" t="s">
        <v>7</v>
      </c>
    </row>
    <row r="14163" spans="1:8">
      <c r="A14163" t="n">
        <v>125541</v>
      </c>
      <c r="B14163" s="31" t="n">
        <v>26</v>
      </c>
      <c r="C14163" s="7" t="n">
        <v>0</v>
      </c>
      <c r="D14163" s="7" t="n">
        <v>17</v>
      </c>
      <c r="E14163" s="7" t="n">
        <v>62314</v>
      </c>
      <c r="F14163" s="7" t="s">
        <v>1298</v>
      </c>
      <c r="G14163" s="7" t="n">
        <v>2</v>
      </c>
      <c r="H14163" s="7" t="n">
        <v>3</v>
      </c>
      <c r="I14163" s="7" t="n">
        <v>17</v>
      </c>
      <c r="J14163" s="7" t="n">
        <v>62315</v>
      </c>
      <c r="K14163" s="7" t="s">
        <v>1299</v>
      </c>
      <c r="L14163" s="7" t="n">
        <v>2</v>
      </c>
      <c r="M14163" s="7" t="n">
        <v>3</v>
      </c>
      <c r="N14163" s="7" t="n">
        <v>17</v>
      </c>
      <c r="O14163" s="7" t="n">
        <v>62316</v>
      </c>
      <c r="P14163" s="7" t="s">
        <v>1300</v>
      </c>
      <c r="Q14163" s="7" t="n">
        <v>2</v>
      </c>
      <c r="R14163" s="7" t="n">
        <v>0</v>
      </c>
    </row>
    <row r="14164" spans="1:8">
      <c r="A14164" t="s">
        <v>4</v>
      </c>
      <c r="B14164" s="4" t="s">
        <v>5</v>
      </c>
    </row>
    <row r="14165" spans="1:8">
      <c r="A14165" t="n">
        <v>125832</v>
      </c>
      <c r="B14165" s="32" t="n">
        <v>28</v>
      </c>
    </row>
    <row r="14166" spans="1:8">
      <c r="A14166" t="s">
        <v>4</v>
      </c>
      <c r="B14166" s="4" t="s">
        <v>5</v>
      </c>
      <c r="C14166" s="4" t="s">
        <v>7</v>
      </c>
      <c r="D14166" s="4" t="s">
        <v>9</v>
      </c>
      <c r="E14166" s="4" t="s">
        <v>10</v>
      </c>
    </row>
    <row r="14167" spans="1:8">
      <c r="A14167" t="n">
        <v>125833</v>
      </c>
      <c r="B14167" s="25" t="n">
        <v>58</v>
      </c>
      <c r="C14167" s="7" t="n">
        <v>101</v>
      </c>
      <c r="D14167" s="7" t="n">
        <v>500</v>
      </c>
      <c r="E14167" s="7" t="n">
        <v>1</v>
      </c>
    </row>
    <row r="14168" spans="1:8">
      <c r="A14168" t="s">
        <v>4</v>
      </c>
      <c r="B14168" s="4" t="s">
        <v>5</v>
      </c>
      <c r="C14168" s="4" t="s">
        <v>7</v>
      </c>
      <c r="D14168" s="4" t="s">
        <v>9</v>
      </c>
    </row>
    <row r="14169" spans="1:8">
      <c r="A14169" t="n">
        <v>125841</v>
      </c>
      <c r="B14169" s="25" t="n">
        <v>58</v>
      </c>
      <c r="C14169" s="7" t="n">
        <v>254</v>
      </c>
      <c r="D14169" s="7" t="n">
        <v>0</v>
      </c>
    </row>
    <row r="14170" spans="1:8">
      <c r="A14170" t="s">
        <v>4</v>
      </c>
      <c r="B14170" s="4" t="s">
        <v>5</v>
      </c>
      <c r="C14170" s="4" t="s">
        <v>7</v>
      </c>
      <c r="D14170" s="4" t="s">
        <v>7</v>
      </c>
      <c r="E14170" s="4" t="s">
        <v>10</v>
      </c>
      <c r="F14170" s="4" t="s">
        <v>10</v>
      </c>
      <c r="G14170" s="4" t="s">
        <v>10</v>
      </c>
      <c r="H14170" s="4" t="s">
        <v>9</v>
      </c>
    </row>
    <row r="14171" spans="1:8">
      <c r="A14171" t="n">
        <v>125845</v>
      </c>
      <c r="B14171" s="55" t="n">
        <v>45</v>
      </c>
      <c r="C14171" s="7" t="n">
        <v>2</v>
      </c>
      <c r="D14171" s="7" t="n">
        <v>3</v>
      </c>
      <c r="E14171" s="7" t="n">
        <v>4.28999996185303</v>
      </c>
      <c r="F14171" s="7" t="n">
        <v>5.28000020980835</v>
      </c>
      <c r="G14171" s="7" t="n">
        <v>-57.0900001525879</v>
      </c>
      <c r="H14171" s="7" t="n">
        <v>0</v>
      </c>
    </row>
    <row r="14172" spans="1:8">
      <c r="A14172" t="s">
        <v>4</v>
      </c>
      <c r="B14172" s="4" t="s">
        <v>5</v>
      </c>
      <c r="C14172" s="4" t="s">
        <v>7</v>
      </c>
      <c r="D14172" s="4" t="s">
        <v>7</v>
      </c>
      <c r="E14172" s="4" t="s">
        <v>10</v>
      </c>
      <c r="F14172" s="4" t="s">
        <v>10</v>
      </c>
      <c r="G14172" s="4" t="s">
        <v>10</v>
      </c>
      <c r="H14172" s="4" t="s">
        <v>9</v>
      </c>
      <c r="I14172" s="4" t="s">
        <v>7</v>
      </c>
    </row>
    <row r="14173" spans="1:8">
      <c r="A14173" t="n">
        <v>125862</v>
      </c>
      <c r="B14173" s="55" t="n">
        <v>45</v>
      </c>
      <c r="C14173" s="7" t="n">
        <v>4</v>
      </c>
      <c r="D14173" s="7" t="n">
        <v>3</v>
      </c>
      <c r="E14173" s="7" t="n">
        <v>5.48000001907349</v>
      </c>
      <c r="F14173" s="7" t="n">
        <v>91.8399963378906</v>
      </c>
      <c r="G14173" s="7" t="n">
        <v>0</v>
      </c>
      <c r="H14173" s="7" t="n">
        <v>0</v>
      </c>
      <c r="I14173" s="7" t="n">
        <v>0</v>
      </c>
    </row>
    <row r="14174" spans="1:8">
      <c r="A14174" t="s">
        <v>4</v>
      </c>
      <c r="B14174" s="4" t="s">
        <v>5</v>
      </c>
      <c r="C14174" s="4" t="s">
        <v>7</v>
      </c>
      <c r="D14174" s="4" t="s">
        <v>7</v>
      </c>
      <c r="E14174" s="4" t="s">
        <v>10</v>
      </c>
      <c r="F14174" s="4" t="s">
        <v>9</v>
      </c>
    </row>
    <row r="14175" spans="1:8">
      <c r="A14175" t="n">
        <v>125880</v>
      </c>
      <c r="B14175" s="55" t="n">
        <v>45</v>
      </c>
      <c r="C14175" s="7" t="n">
        <v>5</v>
      </c>
      <c r="D14175" s="7" t="n">
        <v>3</v>
      </c>
      <c r="E14175" s="7" t="n">
        <v>2.09999990463257</v>
      </c>
      <c r="F14175" s="7" t="n">
        <v>0</v>
      </c>
    </row>
    <row r="14176" spans="1:8">
      <c r="A14176" t="s">
        <v>4</v>
      </c>
      <c r="B14176" s="4" t="s">
        <v>5</v>
      </c>
      <c r="C14176" s="4" t="s">
        <v>7</v>
      </c>
      <c r="D14176" s="4" t="s">
        <v>7</v>
      </c>
      <c r="E14176" s="4" t="s">
        <v>10</v>
      </c>
      <c r="F14176" s="4" t="s">
        <v>9</v>
      </c>
    </row>
    <row r="14177" spans="1:18">
      <c r="A14177" t="n">
        <v>125889</v>
      </c>
      <c r="B14177" s="55" t="n">
        <v>45</v>
      </c>
      <c r="C14177" s="7" t="n">
        <v>11</v>
      </c>
      <c r="D14177" s="7" t="n">
        <v>3</v>
      </c>
      <c r="E14177" s="7" t="n">
        <v>39.4000015258789</v>
      </c>
      <c r="F14177" s="7" t="n">
        <v>0</v>
      </c>
    </row>
    <row r="14178" spans="1:18">
      <c r="A14178" t="s">
        <v>4</v>
      </c>
      <c r="B14178" s="4" t="s">
        <v>5</v>
      </c>
      <c r="C14178" s="4" t="s">
        <v>7</v>
      </c>
      <c r="D14178" s="4" t="s">
        <v>9</v>
      </c>
    </row>
    <row r="14179" spans="1:18">
      <c r="A14179" t="n">
        <v>125898</v>
      </c>
      <c r="B14179" s="25" t="n">
        <v>58</v>
      </c>
      <c r="C14179" s="7" t="n">
        <v>255</v>
      </c>
      <c r="D14179" s="7" t="n">
        <v>0</v>
      </c>
    </row>
    <row r="14180" spans="1:18">
      <c r="A14180" t="s">
        <v>4</v>
      </c>
      <c r="B14180" s="4" t="s">
        <v>5</v>
      </c>
      <c r="C14180" s="4" t="s">
        <v>7</v>
      </c>
      <c r="D14180" s="4" t="s">
        <v>9</v>
      </c>
      <c r="E14180" s="4" t="s">
        <v>12</v>
      </c>
    </row>
    <row r="14181" spans="1:18">
      <c r="A14181" t="n">
        <v>125902</v>
      </c>
      <c r="B14181" s="30" t="n">
        <v>51</v>
      </c>
      <c r="C14181" s="7" t="n">
        <v>4</v>
      </c>
      <c r="D14181" s="7" t="n">
        <v>18</v>
      </c>
      <c r="E14181" s="7" t="s">
        <v>287</v>
      </c>
    </row>
    <row r="14182" spans="1:18">
      <c r="A14182" t="s">
        <v>4</v>
      </c>
      <c r="B14182" s="4" t="s">
        <v>5</v>
      </c>
      <c r="C14182" s="4" t="s">
        <v>9</v>
      </c>
    </row>
    <row r="14183" spans="1:18">
      <c r="A14183" t="n">
        <v>125916</v>
      </c>
      <c r="B14183" s="26" t="n">
        <v>16</v>
      </c>
      <c r="C14183" s="7" t="n">
        <v>0</v>
      </c>
    </row>
    <row r="14184" spans="1:18">
      <c r="A14184" t="s">
        <v>4</v>
      </c>
      <c r="B14184" s="4" t="s">
        <v>5</v>
      </c>
      <c r="C14184" s="4" t="s">
        <v>9</v>
      </c>
      <c r="D14184" s="4" t="s">
        <v>7</v>
      </c>
      <c r="E14184" s="4" t="s">
        <v>11</v>
      </c>
      <c r="F14184" s="4" t="s">
        <v>52</v>
      </c>
      <c r="G14184" s="4" t="s">
        <v>7</v>
      </c>
      <c r="H14184" s="4" t="s">
        <v>7</v>
      </c>
      <c r="I14184" s="4" t="s">
        <v>7</v>
      </c>
      <c r="J14184" s="4" t="s">
        <v>11</v>
      </c>
      <c r="K14184" s="4" t="s">
        <v>52</v>
      </c>
      <c r="L14184" s="4" t="s">
        <v>7</v>
      </c>
      <c r="M14184" s="4" t="s">
        <v>7</v>
      </c>
      <c r="N14184" s="4" t="s">
        <v>7</v>
      </c>
      <c r="O14184" s="4" t="s">
        <v>11</v>
      </c>
      <c r="P14184" s="4" t="s">
        <v>52</v>
      </c>
      <c r="Q14184" s="4" t="s">
        <v>7</v>
      </c>
      <c r="R14184" s="4" t="s">
        <v>7</v>
      </c>
    </row>
    <row r="14185" spans="1:18">
      <c r="A14185" t="n">
        <v>125919</v>
      </c>
      <c r="B14185" s="31" t="n">
        <v>26</v>
      </c>
      <c r="C14185" s="7" t="n">
        <v>18</v>
      </c>
      <c r="D14185" s="7" t="n">
        <v>17</v>
      </c>
      <c r="E14185" s="7" t="n">
        <v>17416</v>
      </c>
      <c r="F14185" s="7" t="s">
        <v>1301</v>
      </c>
      <c r="G14185" s="7" t="n">
        <v>2</v>
      </c>
      <c r="H14185" s="7" t="n">
        <v>3</v>
      </c>
      <c r="I14185" s="7" t="n">
        <v>17</v>
      </c>
      <c r="J14185" s="7" t="n">
        <v>17417</v>
      </c>
      <c r="K14185" s="7" t="s">
        <v>1302</v>
      </c>
      <c r="L14185" s="7" t="n">
        <v>2</v>
      </c>
      <c r="M14185" s="7" t="n">
        <v>3</v>
      </c>
      <c r="N14185" s="7" t="n">
        <v>17</v>
      </c>
      <c r="O14185" s="7" t="n">
        <v>17418</v>
      </c>
      <c r="P14185" s="7" t="s">
        <v>1303</v>
      </c>
      <c r="Q14185" s="7" t="n">
        <v>2</v>
      </c>
      <c r="R14185" s="7" t="n">
        <v>0</v>
      </c>
    </row>
    <row r="14186" spans="1:18">
      <c r="A14186" t="s">
        <v>4</v>
      </c>
      <c r="B14186" s="4" t="s">
        <v>5</v>
      </c>
    </row>
    <row r="14187" spans="1:18">
      <c r="A14187" t="n">
        <v>126090</v>
      </c>
      <c r="B14187" s="32" t="n">
        <v>28</v>
      </c>
    </row>
    <row r="14188" spans="1:18">
      <c r="A14188" t="s">
        <v>4</v>
      </c>
      <c r="B14188" s="4" t="s">
        <v>5</v>
      </c>
      <c r="C14188" s="4" t="s">
        <v>7</v>
      </c>
      <c r="D14188" s="4" t="s">
        <v>9</v>
      </c>
      <c r="E14188" s="4" t="s">
        <v>12</v>
      </c>
    </row>
    <row r="14189" spans="1:18">
      <c r="A14189" t="n">
        <v>126091</v>
      </c>
      <c r="B14189" s="30" t="n">
        <v>51</v>
      </c>
      <c r="C14189" s="7" t="n">
        <v>4</v>
      </c>
      <c r="D14189" s="7" t="n">
        <v>0</v>
      </c>
      <c r="E14189" s="7" t="s">
        <v>358</v>
      </c>
    </row>
    <row r="14190" spans="1:18">
      <c r="A14190" t="s">
        <v>4</v>
      </c>
      <c r="B14190" s="4" t="s">
        <v>5</v>
      </c>
      <c r="C14190" s="4" t="s">
        <v>9</v>
      </c>
    </row>
    <row r="14191" spans="1:18">
      <c r="A14191" t="n">
        <v>126104</v>
      </c>
      <c r="B14191" s="26" t="n">
        <v>16</v>
      </c>
      <c r="C14191" s="7" t="n">
        <v>0</v>
      </c>
    </row>
    <row r="14192" spans="1:18">
      <c r="A14192" t="s">
        <v>4</v>
      </c>
      <c r="B14192" s="4" t="s">
        <v>5</v>
      </c>
      <c r="C14192" s="4" t="s">
        <v>9</v>
      </c>
      <c r="D14192" s="4" t="s">
        <v>7</v>
      </c>
      <c r="E14192" s="4" t="s">
        <v>11</v>
      </c>
      <c r="F14192" s="4" t="s">
        <v>52</v>
      </c>
      <c r="G14192" s="4" t="s">
        <v>7</v>
      </c>
      <c r="H14192" s="4" t="s">
        <v>7</v>
      </c>
    </row>
    <row r="14193" spans="1:18">
      <c r="A14193" t="n">
        <v>126107</v>
      </c>
      <c r="B14193" s="31" t="n">
        <v>26</v>
      </c>
      <c r="C14193" s="7" t="n">
        <v>0</v>
      </c>
      <c r="D14193" s="7" t="n">
        <v>17</v>
      </c>
      <c r="E14193" s="7" t="n">
        <v>62317</v>
      </c>
      <c r="F14193" s="7" t="s">
        <v>1304</v>
      </c>
      <c r="G14193" s="7" t="n">
        <v>2</v>
      </c>
      <c r="H14193" s="7" t="n">
        <v>0</v>
      </c>
    </row>
    <row r="14194" spans="1:18">
      <c r="A14194" t="s">
        <v>4</v>
      </c>
      <c r="B14194" s="4" t="s">
        <v>5</v>
      </c>
    </row>
    <row r="14195" spans="1:18">
      <c r="A14195" t="n">
        <v>126152</v>
      </c>
      <c r="B14195" s="32" t="n">
        <v>28</v>
      </c>
    </row>
    <row r="14196" spans="1:18">
      <c r="A14196" t="s">
        <v>4</v>
      </c>
      <c r="B14196" s="4" t="s">
        <v>5</v>
      </c>
      <c r="C14196" s="4" t="s">
        <v>7</v>
      </c>
      <c r="D14196" s="4" t="s">
        <v>9</v>
      </c>
      <c r="E14196" s="4" t="s">
        <v>10</v>
      </c>
    </row>
    <row r="14197" spans="1:18">
      <c r="A14197" t="n">
        <v>126153</v>
      </c>
      <c r="B14197" s="25" t="n">
        <v>58</v>
      </c>
      <c r="C14197" s="7" t="n">
        <v>0</v>
      </c>
      <c r="D14197" s="7" t="n">
        <v>1000</v>
      </c>
      <c r="E14197" s="7" t="n">
        <v>1</v>
      </c>
    </row>
    <row r="14198" spans="1:18">
      <c r="A14198" t="s">
        <v>4</v>
      </c>
      <c r="B14198" s="4" t="s">
        <v>5</v>
      </c>
      <c r="C14198" s="4" t="s">
        <v>7</v>
      </c>
      <c r="D14198" s="4" t="s">
        <v>9</v>
      </c>
    </row>
    <row r="14199" spans="1:18">
      <c r="A14199" t="n">
        <v>126161</v>
      </c>
      <c r="B14199" s="25" t="n">
        <v>58</v>
      </c>
      <c r="C14199" s="7" t="n">
        <v>255</v>
      </c>
      <c r="D14199" s="7" t="n">
        <v>0</v>
      </c>
    </row>
    <row r="14200" spans="1:18">
      <c r="A14200" t="s">
        <v>4</v>
      </c>
      <c r="B14200" s="4" t="s">
        <v>5</v>
      </c>
      <c r="C14200" s="4" t="s">
        <v>7</v>
      </c>
      <c r="D14200" s="4" t="s">
        <v>9</v>
      </c>
      <c r="E14200" s="4" t="s">
        <v>7</v>
      </c>
      <c r="F14200" s="4" t="s">
        <v>7</v>
      </c>
      <c r="G14200" s="4" t="s">
        <v>7</v>
      </c>
      <c r="H14200" s="4" t="s">
        <v>7</v>
      </c>
    </row>
    <row r="14201" spans="1:18">
      <c r="A14201" t="n">
        <v>126165</v>
      </c>
      <c r="B14201" s="30" t="n">
        <v>51</v>
      </c>
      <c r="C14201" s="7" t="n">
        <v>2</v>
      </c>
      <c r="D14201" s="7" t="n">
        <v>18</v>
      </c>
      <c r="E14201" s="7" t="n">
        <v>1</v>
      </c>
      <c r="F14201" s="7" t="n">
        <v>4</v>
      </c>
      <c r="G14201" s="7" t="n">
        <v>127</v>
      </c>
      <c r="H14201" s="7" t="n">
        <v>0</v>
      </c>
    </row>
    <row r="14202" spans="1:18">
      <c r="A14202" t="s">
        <v>4</v>
      </c>
      <c r="B14202" s="4" t="s">
        <v>5</v>
      </c>
      <c r="C14202" s="4" t="s">
        <v>7</v>
      </c>
      <c r="D14202" s="4" t="s">
        <v>10</v>
      </c>
      <c r="E14202" s="4" t="s">
        <v>9</v>
      </c>
      <c r="F14202" s="4" t="s">
        <v>7</v>
      </c>
    </row>
    <row r="14203" spans="1:18">
      <c r="A14203" t="n">
        <v>126173</v>
      </c>
      <c r="B14203" s="13" t="n">
        <v>49</v>
      </c>
      <c r="C14203" s="7" t="n">
        <v>3</v>
      </c>
      <c r="D14203" s="7" t="n">
        <v>1</v>
      </c>
      <c r="E14203" s="7" t="n">
        <v>500</v>
      </c>
      <c r="F14203" s="7" t="n">
        <v>0</v>
      </c>
    </row>
    <row r="14204" spans="1:18">
      <c r="A14204" t="s">
        <v>4</v>
      </c>
      <c r="B14204" s="4" t="s">
        <v>5</v>
      </c>
      <c r="C14204" s="4" t="s">
        <v>7</v>
      </c>
    </row>
    <row r="14205" spans="1:18">
      <c r="A14205" t="n">
        <v>126182</v>
      </c>
      <c r="B14205" s="72" t="n">
        <v>78</v>
      </c>
      <c r="C14205" s="7" t="n">
        <v>255</v>
      </c>
    </row>
    <row r="14206" spans="1:18">
      <c r="A14206" t="s">
        <v>4</v>
      </c>
      <c r="B14206" s="4" t="s">
        <v>5</v>
      </c>
      <c r="C14206" s="4" t="s">
        <v>9</v>
      </c>
    </row>
    <row r="14207" spans="1:18">
      <c r="A14207" t="n">
        <v>126184</v>
      </c>
      <c r="B14207" s="33" t="n">
        <v>12</v>
      </c>
      <c r="C14207" s="7" t="n">
        <v>8961</v>
      </c>
    </row>
    <row r="14208" spans="1:18">
      <c r="A14208" t="s">
        <v>4</v>
      </c>
      <c r="B14208" s="4" t="s">
        <v>5</v>
      </c>
      <c r="C14208" s="4" t="s">
        <v>9</v>
      </c>
    </row>
    <row r="14209" spans="1:8">
      <c r="A14209" t="n">
        <v>126187</v>
      </c>
      <c r="B14209" s="33" t="n">
        <v>12</v>
      </c>
      <c r="C14209" s="7" t="n">
        <v>9201</v>
      </c>
    </row>
    <row r="14210" spans="1:8">
      <c r="A14210" t="s">
        <v>4</v>
      </c>
      <c r="B14210" s="4" t="s">
        <v>5</v>
      </c>
      <c r="C14210" s="4" t="s">
        <v>9</v>
      </c>
      <c r="D14210" s="4" t="s">
        <v>7</v>
      </c>
      <c r="E14210" s="4" t="s">
        <v>9</v>
      </c>
    </row>
    <row r="14211" spans="1:8">
      <c r="A14211" t="n">
        <v>126190</v>
      </c>
      <c r="B14211" s="74" t="n">
        <v>104</v>
      </c>
      <c r="C14211" s="7" t="n">
        <v>113</v>
      </c>
      <c r="D14211" s="7" t="n">
        <v>1</v>
      </c>
      <c r="E14211" s="7" t="n">
        <v>8</v>
      </c>
    </row>
    <row r="14212" spans="1:8">
      <c r="A14212" t="s">
        <v>4</v>
      </c>
      <c r="B14212" s="4" t="s">
        <v>5</v>
      </c>
    </row>
    <row r="14213" spans="1:8">
      <c r="A14213" t="n">
        <v>126196</v>
      </c>
      <c r="B14213" s="5" t="n">
        <v>1</v>
      </c>
    </row>
    <row r="14214" spans="1:8">
      <c r="A14214" t="s">
        <v>4</v>
      </c>
      <c r="B14214" s="4" t="s">
        <v>5</v>
      </c>
      <c r="C14214" s="4" t="s">
        <v>9</v>
      </c>
      <c r="D14214" s="4" t="s">
        <v>7</v>
      </c>
      <c r="E14214" s="4" t="s">
        <v>7</v>
      </c>
    </row>
    <row r="14215" spans="1:8">
      <c r="A14215" t="n">
        <v>126197</v>
      </c>
      <c r="B14215" s="74" t="n">
        <v>104</v>
      </c>
      <c r="C14215" s="7" t="n">
        <v>113</v>
      </c>
      <c r="D14215" s="7" t="n">
        <v>3</v>
      </c>
      <c r="E14215" s="7" t="n">
        <v>2</v>
      </c>
    </row>
    <row r="14216" spans="1:8">
      <c r="A14216" t="s">
        <v>4</v>
      </c>
      <c r="B14216" s="4" t="s">
        <v>5</v>
      </c>
    </row>
    <row r="14217" spans="1:8">
      <c r="A14217" t="n">
        <v>126202</v>
      </c>
      <c r="B14217" s="5" t="n">
        <v>1</v>
      </c>
    </row>
    <row r="14218" spans="1:8">
      <c r="A14218" t="s">
        <v>4</v>
      </c>
      <c r="B14218" s="4" t="s">
        <v>5</v>
      </c>
      <c r="C14218" s="4" t="s">
        <v>9</v>
      </c>
      <c r="D14218" s="4" t="s">
        <v>7</v>
      </c>
      <c r="E14218" s="4" t="s">
        <v>7</v>
      </c>
    </row>
    <row r="14219" spans="1:8">
      <c r="A14219" t="n">
        <v>126203</v>
      </c>
      <c r="B14219" s="74" t="n">
        <v>104</v>
      </c>
      <c r="C14219" s="7" t="n">
        <v>114</v>
      </c>
      <c r="D14219" s="7" t="n">
        <v>3</v>
      </c>
      <c r="E14219" s="7" t="n">
        <v>1</v>
      </c>
    </row>
    <row r="14220" spans="1:8">
      <c r="A14220" t="s">
        <v>4</v>
      </c>
      <c r="B14220" s="4" t="s">
        <v>5</v>
      </c>
    </row>
    <row r="14221" spans="1:8">
      <c r="A14221" t="n">
        <v>126208</v>
      </c>
      <c r="B14221" s="5" t="n">
        <v>1</v>
      </c>
    </row>
    <row r="14222" spans="1:8">
      <c r="A14222" t="s">
        <v>4</v>
      </c>
      <c r="B14222" s="4" t="s">
        <v>5</v>
      </c>
      <c r="C14222" s="4" t="s">
        <v>9</v>
      </c>
      <c r="D14222" s="4" t="s">
        <v>7</v>
      </c>
      <c r="E14222" s="4" t="s">
        <v>9</v>
      </c>
    </row>
    <row r="14223" spans="1:8">
      <c r="A14223" t="n">
        <v>126209</v>
      </c>
      <c r="B14223" s="74" t="n">
        <v>104</v>
      </c>
      <c r="C14223" s="7" t="n">
        <v>114</v>
      </c>
      <c r="D14223" s="7" t="n">
        <v>1</v>
      </c>
      <c r="E14223" s="7" t="n">
        <v>0</v>
      </c>
    </row>
    <row r="14224" spans="1:8">
      <c r="A14224" t="s">
        <v>4</v>
      </c>
      <c r="B14224" s="4" t="s">
        <v>5</v>
      </c>
    </row>
    <row r="14225" spans="1:5">
      <c r="A14225" t="n">
        <v>126215</v>
      </c>
      <c r="B14225" s="5" t="n">
        <v>1</v>
      </c>
    </row>
    <row r="14226" spans="1:5">
      <c r="A14226" t="s">
        <v>4</v>
      </c>
      <c r="B14226" s="4" t="s">
        <v>5</v>
      </c>
      <c r="C14226" s="4" t="s">
        <v>9</v>
      </c>
      <c r="D14226" s="4" t="s">
        <v>11</v>
      </c>
    </row>
    <row r="14227" spans="1:5">
      <c r="A14227" t="n">
        <v>126216</v>
      </c>
      <c r="B14227" s="62" t="n">
        <v>44</v>
      </c>
      <c r="C14227" s="7" t="n">
        <v>6200</v>
      </c>
      <c r="D14227" s="7" t="n">
        <v>128</v>
      </c>
    </row>
    <row r="14228" spans="1:5">
      <c r="A14228" t="s">
        <v>4</v>
      </c>
      <c r="B14228" s="4" t="s">
        <v>5</v>
      </c>
      <c r="C14228" s="4" t="s">
        <v>9</v>
      </c>
      <c r="D14228" s="4" t="s">
        <v>11</v>
      </c>
    </row>
    <row r="14229" spans="1:5">
      <c r="A14229" t="n">
        <v>126223</v>
      </c>
      <c r="B14229" s="62" t="n">
        <v>44</v>
      </c>
      <c r="C14229" s="7" t="n">
        <v>6200</v>
      </c>
      <c r="D14229" s="7" t="n">
        <v>32</v>
      </c>
    </row>
    <row r="14230" spans="1:5">
      <c r="A14230" t="s">
        <v>4</v>
      </c>
      <c r="B14230" s="4" t="s">
        <v>5</v>
      </c>
      <c r="C14230" s="4" t="s">
        <v>7</v>
      </c>
      <c r="D14230" s="4" t="s">
        <v>9</v>
      </c>
      <c r="E14230" s="4" t="s">
        <v>7</v>
      </c>
    </row>
    <row r="14231" spans="1:5">
      <c r="A14231" t="n">
        <v>126230</v>
      </c>
      <c r="B14231" s="44" t="n">
        <v>36</v>
      </c>
      <c r="C14231" s="7" t="n">
        <v>9</v>
      </c>
      <c r="D14231" s="7" t="n">
        <v>0</v>
      </c>
      <c r="E14231" s="7" t="n">
        <v>0</v>
      </c>
    </row>
    <row r="14232" spans="1:5">
      <c r="A14232" t="s">
        <v>4</v>
      </c>
      <c r="B14232" s="4" t="s">
        <v>5</v>
      </c>
      <c r="C14232" s="4" t="s">
        <v>7</v>
      </c>
      <c r="D14232" s="4" t="s">
        <v>9</v>
      </c>
      <c r="E14232" s="4" t="s">
        <v>7</v>
      </c>
    </row>
    <row r="14233" spans="1:5">
      <c r="A14233" t="n">
        <v>126235</v>
      </c>
      <c r="B14233" s="44" t="n">
        <v>36</v>
      </c>
      <c r="C14233" s="7" t="n">
        <v>9</v>
      </c>
      <c r="D14233" s="7" t="n">
        <v>18</v>
      </c>
      <c r="E14233" s="7" t="n">
        <v>0</v>
      </c>
    </row>
    <row r="14234" spans="1:5">
      <c r="A14234" t="s">
        <v>4</v>
      </c>
      <c r="B14234" s="4" t="s">
        <v>5</v>
      </c>
      <c r="C14234" s="4" t="s">
        <v>7</v>
      </c>
      <c r="D14234" s="4" t="s">
        <v>9</v>
      </c>
      <c r="E14234" s="4" t="s">
        <v>9</v>
      </c>
      <c r="F14234" s="4" t="s">
        <v>9</v>
      </c>
    </row>
    <row r="14235" spans="1:5">
      <c r="A14235" t="n">
        <v>126240</v>
      </c>
      <c r="B14235" s="28" t="n">
        <v>63</v>
      </c>
      <c r="C14235" s="7" t="n">
        <v>0</v>
      </c>
      <c r="D14235" s="7" t="n">
        <v>18</v>
      </c>
      <c r="E14235" s="7" t="n">
        <v>0</v>
      </c>
      <c r="F14235" s="7" t="n">
        <v>60</v>
      </c>
    </row>
    <row r="14236" spans="1:5">
      <c r="A14236" t="s">
        <v>4</v>
      </c>
      <c r="B14236" s="4" t="s">
        <v>5</v>
      </c>
      <c r="C14236" s="4" t="s">
        <v>7</v>
      </c>
      <c r="D14236" s="4" t="s">
        <v>9</v>
      </c>
      <c r="E14236" s="4" t="s">
        <v>11</v>
      </c>
    </row>
    <row r="14237" spans="1:5">
      <c r="A14237" t="n">
        <v>126248</v>
      </c>
      <c r="B14237" s="82" t="n">
        <v>101</v>
      </c>
      <c r="C14237" s="7" t="n">
        <v>0</v>
      </c>
      <c r="D14237" s="7" t="n">
        <v>409</v>
      </c>
      <c r="E14237" s="7" t="n">
        <v>1</v>
      </c>
    </row>
    <row r="14238" spans="1:5">
      <c r="A14238" t="s">
        <v>4</v>
      </c>
      <c r="B14238" s="4" t="s">
        <v>5</v>
      </c>
      <c r="C14238" s="4" t="s">
        <v>7</v>
      </c>
      <c r="D14238" s="4" t="s">
        <v>9</v>
      </c>
      <c r="E14238" s="4" t="s">
        <v>11</v>
      </c>
    </row>
    <row r="14239" spans="1:5">
      <c r="A14239" t="n">
        <v>126256</v>
      </c>
      <c r="B14239" s="82" t="n">
        <v>101</v>
      </c>
      <c r="C14239" s="7" t="n">
        <v>0</v>
      </c>
      <c r="D14239" s="7" t="n">
        <v>559</v>
      </c>
      <c r="E14239" s="7" t="n">
        <v>1</v>
      </c>
    </row>
    <row r="14240" spans="1:5">
      <c r="A14240" t="s">
        <v>4</v>
      </c>
      <c r="B14240" s="4" t="s">
        <v>5</v>
      </c>
      <c r="C14240" s="4" t="s">
        <v>7</v>
      </c>
      <c r="D14240" s="4" t="s">
        <v>9</v>
      </c>
      <c r="E14240" s="4" t="s">
        <v>11</v>
      </c>
    </row>
    <row r="14241" spans="1:6">
      <c r="A14241" t="n">
        <v>126264</v>
      </c>
      <c r="B14241" s="82" t="n">
        <v>101</v>
      </c>
      <c r="C14241" s="7" t="n">
        <v>0</v>
      </c>
      <c r="D14241" s="7" t="n">
        <v>731</v>
      </c>
      <c r="E14241" s="7" t="n">
        <v>1</v>
      </c>
    </row>
    <row r="14242" spans="1:6">
      <c r="A14242" t="s">
        <v>4</v>
      </c>
      <c r="B14242" s="4" t="s">
        <v>5</v>
      </c>
      <c r="C14242" s="4" t="s">
        <v>7</v>
      </c>
      <c r="D14242" s="4" t="s">
        <v>9</v>
      </c>
      <c r="E14242" s="4" t="s">
        <v>9</v>
      </c>
      <c r="F14242" s="4" t="s">
        <v>7</v>
      </c>
    </row>
    <row r="14243" spans="1:6">
      <c r="A14243" t="n">
        <v>126272</v>
      </c>
      <c r="B14243" s="83" t="n">
        <v>102</v>
      </c>
      <c r="C14243" s="7" t="n">
        <v>0</v>
      </c>
      <c r="D14243" s="7" t="n">
        <v>18</v>
      </c>
      <c r="E14243" s="7" t="n">
        <v>409</v>
      </c>
      <c r="F14243" s="7" t="n">
        <v>255</v>
      </c>
    </row>
    <row r="14244" spans="1:6">
      <c r="A14244" t="s">
        <v>4</v>
      </c>
      <c r="B14244" s="4" t="s">
        <v>5</v>
      </c>
      <c r="C14244" s="4" t="s">
        <v>7</v>
      </c>
      <c r="D14244" s="4" t="s">
        <v>9</v>
      </c>
      <c r="E14244" s="4" t="s">
        <v>9</v>
      </c>
      <c r="F14244" s="4" t="s">
        <v>7</v>
      </c>
    </row>
    <row r="14245" spans="1:6">
      <c r="A14245" t="n">
        <v>126279</v>
      </c>
      <c r="B14245" s="83" t="n">
        <v>102</v>
      </c>
      <c r="C14245" s="7" t="n">
        <v>0</v>
      </c>
      <c r="D14245" s="7" t="n">
        <v>18</v>
      </c>
      <c r="E14245" s="7" t="n">
        <v>559</v>
      </c>
      <c r="F14245" s="7" t="n">
        <v>255</v>
      </c>
    </row>
    <row r="14246" spans="1:6">
      <c r="A14246" t="s">
        <v>4</v>
      </c>
      <c r="B14246" s="4" t="s">
        <v>5</v>
      </c>
      <c r="C14246" s="4" t="s">
        <v>7</v>
      </c>
      <c r="D14246" s="4" t="s">
        <v>9</v>
      </c>
      <c r="E14246" s="4" t="s">
        <v>9</v>
      </c>
      <c r="F14246" s="4" t="s">
        <v>7</v>
      </c>
    </row>
    <row r="14247" spans="1:6">
      <c r="A14247" t="n">
        <v>126286</v>
      </c>
      <c r="B14247" s="83" t="n">
        <v>102</v>
      </c>
      <c r="C14247" s="7" t="n">
        <v>0</v>
      </c>
      <c r="D14247" s="7" t="n">
        <v>18</v>
      </c>
      <c r="E14247" s="7" t="n">
        <v>731</v>
      </c>
      <c r="F14247" s="7" t="n">
        <v>255</v>
      </c>
    </row>
    <row r="14248" spans="1:6">
      <c r="A14248" t="s">
        <v>4</v>
      </c>
      <c r="B14248" s="4" t="s">
        <v>5</v>
      </c>
      <c r="C14248" s="4" t="s">
        <v>7</v>
      </c>
      <c r="D14248" s="4" t="s">
        <v>9</v>
      </c>
      <c r="E14248" s="4" t="s">
        <v>11</v>
      </c>
    </row>
    <row r="14249" spans="1:6">
      <c r="A14249" t="n">
        <v>126293</v>
      </c>
      <c r="B14249" s="82" t="n">
        <v>101</v>
      </c>
      <c r="C14249" s="7" t="n">
        <v>0</v>
      </c>
      <c r="D14249" s="7" t="n">
        <v>3243</v>
      </c>
      <c r="E14249" s="7" t="n">
        <v>1</v>
      </c>
    </row>
    <row r="14250" spans="1:6">
      <c r="A14250" t="s">
        <v>4</v>
      </c>
      <c r="B14250" s="4" t="s">
        <v>5</v>
      </c>
      <c r="C14250" s="4" t="s">
        <v>7</v>
      </c>
      <c r="D14250" s="4" t="s">
        <v>9</v>
      </c>
      <c r="E14250" s="4" t="s">
        <v>11</v>
      </c>
    </row>
    <row r="14251" spans="1:6">
      <c r="A14251" t="n">
        <v>126301</v>
      </c>
      <c r="B14251" s="82" t="n">
        <v>101</v>
      </c>
      <c r="C14251" s="7" t="n">
        <v>0</v>
      </c>
      <c r="D14251" s="7" t="n">
        <v>3576</v>
      </c>
      <c r="E14251" s="7" t="n">
        <v>1</v>
      </c>
    </row>
    <row r="14252" spans="1:6">
      <c r="A14252" t="s">
        <v>4</v>
      </c>
      <c r="B14252" s="4" t="s">
        <v>5</v>
      </c>
      <c r="C14252" s="4" t="s">
        <v>7</v>
      </c>
      <c r="D14252" s="4" t="s">
        <v>9</v>
      </c>
      <c r="E14252" s="4" t="s">
        <v>11</v>
      </c>
    </row>
    <row r="14253" spans="1:6">
      <c r="A14253" t="n">
        <v>126309</v>
      </c>
      <c r="B14253" s="82" t="n">
        <v>101</v>
      </c>
      <c r="C14253" s="7" t="n">
        <v>0</v>
      </c>
      <c r="D14253" s="7" t="n">
        <v>3383</v>
      </c>
      <c r="E14253" s="7" t="n">
        <v>1</v>
      </c>
    </row>
    <row r="14254" spans="1:6">
      <c r="A14254" t="s">
        <v>4</v>
      </c>
      <c r="B14254" s="4" t="s">
        <v>5</v>
      </c>
      <c r="C14254" s="4" t="s">
        <v>7</v>
      </c>
      <c r="D14254" s="4" t="s">
        <v>9</v>
      </c>
      <c r="E14254" s="4" t="s">
        <v>11</v>
      </c>
    </row>
    <row r="14255" spans="1:6">
      <c r="A14255" t="n">
        <v>126317</v>
      </c>
      <c r="B14255" s="82" t="n">
        <v>101</v>
      </c>
      <c r="C14255" s="7" t="n">
        <v>0</v>
      </c>
      <c r="D14255" s="7" t="n">
        <v>3407</v>
      </c>
      <c r="E14255" s="7" t="n">
        <v>1</v>
      </c>
    </row>
    <row r="14256" spans="1:6">
      <c r="A14256" t="s">
        <v>4</v>
      </c>
      <c r="B14256" s="4" t="s">
        <v>5</v>
      </c>
      <c r="C14256" s="4" t="s">
        <v>7</v>
      </c>
      <c r="D14256" s="4" t="s">
        <v>9</v>
      </c>
      <c r="E14256" s="4" t="s">
        <v>11</v>
      </c>
    </row>
    <row r="14257" spans="1:6">
      <c r="A14257" t="n">
        <v>126325</v>
      </c>
      <c r="B14257" s="82" t="n">
        <v>101</v>
      </c>
      <c r="C14257" s="7" t="n">
        <v>0</v>
      </c>
      <c r="D14257" s="7" t="n">
        <v>3466</v>
      </c>
      <c r="E14257" s="7" t="n">
        <v>1</v>
      </c>
    </row>
    <row r="14258" spans="1:6">
      <c r="A14258" t="s">
        <v>4</v>
      </c>
      <c r="B14258" s="4" t="s">
        <v>5</v>
      </c>
      <c r="C14258" s="4" t="s">
        <v>7</v>
      </c>
      <c r="D14258" s="4" t="s">
        <v>9</v>
      </c>
      <c r="E14258" s="4" t="s">
        <v>11</v>
      </c>
    </row>
    <row r="14259" spans="1:6">
      <c r="A14259" t="n">
        <v>126333</v>
      </c>
      <c r="B14259" s="82" t="n">
        <v>101</v>
      </c>
      <c r="C14259" s="7" t="n">
        <v>0</v>
      </c>
      <c r="D14259" s="7" t="n">
        <v>3406</v>
      </c>
      <c r="E14259" s="7" t="n">
        <v>1</v>
      </c>
    </row>
    <row r="14260" spans="1:6">
      <c r="A14260" t="s">
        <v>4</v>
      </c>
      <c r="B14260" s="4" t="s">
        <v>5</v>
      </c>
      <c r="C14260" s="4" t="s">
        <v>7</v>
      </c>
      <c r="D14260" s="4" t="s">
        <v>9</v>
      </c>
      <c r="E14260" s="4" t="s">
        <v>11</v>
      </c>
    </row>
    <row r="14261" spans="1:6">
      <c r="A14261" t="n">
        <v>126341</v>
      </c>
      <c r="B14261" s="82" t="n">
        <v>101</v>
      </c>
      <c r="C14261" s="7" t="n">
        <v>0</v>
      </c>
      <c r="D14261" s="7" t="n">
        <v>3558</v>
      </c>
      <c r="E14261" s="7" t="n">
        <v>1</v>
      </c>
    </row>
    <row r="14262" spans="1:6">
      <c r="A14262" t="s">
        <v>4</v>
      </c>
      <c r="B14262" s="4" t="s">
        <v>5</v>
      </c>
      <c r="C14262" s="4" t="s">
        <v>7</v>
      </c>
      <c r="D14262" s="4" t="s">
        <v>9</v>
      </c>
      <c r="E14262" s="4" t="s">
        <v>11</v>
      </c>
    </row>
    <row r="14263" spans="1:6">
      <c r="A14263" t="n">
        <v>126349</v>
      </c>
      <c r="B14263" s="82" t="n">
        <v>101</v>
      </c>
      <c r="C14263" s="7" t="n">
        <v>0</v>
      </c>
      <c r="D14263" s="7" t="n">
        <v>3604</v>
      </c>
      <c r="E14263" s="7" t="n">
        <v>1</v>
      </c>
    </row>
    <row r="14264" spans="1:6">
      <c r="A14264" t="s">
        <v>4</v>
      </c>
      <c r="B14264" s="4" t="s">
        <v>5</v>
      </c>
      <c r="C14264" s="4" t="s">
        <v>7</v>
      </c>
      <c r="D14264" s="4" t="s">
        <v>9</v>
      </c>
      <c r="E14264" s="4" t="s">
        <v>7</v>
      </c>
      <c r="F14264" s="4" t="s">
        <v>7</v>
      </c>
      <c r="G14264" s="4" t="s">
        <v>7</v>
      </c>
    </row>
    <row r="14265" spans="1:6">
      <c r="A14265" t="n">
        <v>126357</v>
      </c>
      <c r="B14265" s="83" t="n">
        <v>102</v>
      </c>
      <c r="C14265" s="7" t="n">
        <v>6</v>
      </c>
      <c r="D14265" s="7" t="n">
        <v>18</v>
      </c>
      <c r="E14265" s="7" t="n">
        <v>255</v>
      </c>
      <c r="F14265" s="7" t="n">
        <v>1</v>
      </c>
      <c r="G14265" s="7" t="n">
        <v>1</v>
      </c>
    </row>
    <row r="14266" spans="1:6">
      <c r="A14266" t="s">
        <v>4</v>
      </c>
      <c r="B14266" s="4" t="s">
        <v>5</v>
      </c>
      <c r="C14266" s="4" t="s">
        <v>7</v>
      </c>
      <c r="D14266" s="4" t="s">
        <v>9</v>
      </c>
      <c r="E14266" s="4" t="s">
        <v>7</v>
      </c>
      <c r="F14266" s="4" t="s">
        <v>7</v>
      </c>
      <c r="G14266" s="4" t="s">
        <v>7</v>
      </c>
    </row>
    <row r="14267" spans="1:6">
      <c r="A14267" t="n">
        <v>126364</v>
      </c>
      <c r="B14267" s="83" t="n">
        <v>102</v>
      </c>
      <c r="C14267" s="7" t="n">
        <v>6</v>
      </c>
      <c r="D14267" s="7" t="n">
        <v>18</v>
      </c>
      <c r="E14267" s="7" t="n">
        <v>1</v>
      </c>
      <c r="F14267" s="7" t="n">
        <v>3</v>
      </c>
      <c r="G14267" s="7" t="n">
        <v>1</v>
      </c>
    </row>
    <row r="14268" spans="1:6">
      <c r="A14268" t="s">
        <v>4</v>
      </c>
      <c r="B14268" s="4" t="s">
        <v>5</v>
      </c>
      <c r="C14268" s="4" t="s">
        <v>7</v>
      </c>
      <c r="D14268" s="4" t="s">
        <v>9</v>
      </c>
      <c r="E14268" s="4" t="s">
        <v>7</v>
      </c>
      <c r="F14268" s="4" t="s">
        <v>7</v>
      </c>
      <c r="G14268" s="4" t="s">
        <v>7</v>
      </c>
    </row>
    <row r="14269" spans="1:6">
      <c r="A14269" t="n">
        <v>126371</v>
      </c>
      <c r="B14269" s="83" t="n">
        <v>102</v>
      </c>
      <c r="C14269" s="7" t="n">
        <v>6</v>
      </c>
      <c r="D14269" s="7" t="n">
        <v>18</v>
      </c>
      <c r="E14269" s="7" t="n">
        <v>2</v>
      </c>
      <c r="F14269" s="7" t="n">
        <v>2</v>
      </c>
      <c r="G14269" s="7" t="n">
        <v>1</v>
      </c>
    </row>
    <row r="14270" spans="1:6">
      <c r="A14270" t="s">
        <v>4</v>
      </c>
      <c r="B14270" s="4" t="s">
        <v>5</v>
      </c>
      <c r="C14270" s="4" t="s">
        <v>7</v>
      </c>
      <c r="D14270" s="4" t="s">
        <v>9</v>
      </c>
      <c r="E14270" s="4" t="s">
        <v>7</v>
      </c>
      <c r="F14270" s="4" t="s">
        <v>7</v>
      </c>
      <c r="G14270" s="4" t="s">
        <v>7</v>
      </c>
    </row>
    <row r="14271" spans="1:6">
      <c r="A14271" t="n">
        <v>126378</v>
      </c>
      <c r="B14271" s="83" t="n">
        <v>102</v>
      </c>
      <c r="C14271" s="7" t="n">
        <v>6</v>
      </c>
      <c r="D14271" s="7" t="n">
        <v>18</v>
      </c>
      <c r="E14271" s="7" t="n">
        <v>3</v>
      </c>
      <c r="F14271" s="7" t="n">
        <v>2</v>
      </c>
      <c r="G14271" s="7" t="n">
        <v>1</v>
      </c>
    </row>
    <row r="14272" spans="1:6">
      <c r="A14272" t="s">
        <v>4</v>
      </c>
      <c r="B14272" s="4" t="s">
        <v>5</v>
      </c>
      <c r="C14272" s="4" t="s">
        <v>7</v>
      </c>
      <c r="D14272" s="4" t="s">
        <v>9</v>
      </c>
      <c r="E14272" s="4" t="s">
        <v>7</v>
      </c>
      <c r="F14272" s="4" t="s">
        <v>7</v>
      </c>
      <c r="G14272" s="4" t="s">
        <v>7</v>
      </c>
    </row>
    <row r="14273" spans="1:7">
      <c r="A14273" t="n">
        <v>126385</v>
      </c>
      <c r="B14273" s="83" t="n">
        <v>102</v>
      </c>
      <c r="C14273" s="7" t="n">
        <v>6</v>
      </c>
      <c r="D14273" s="7" t="n">
        <v>18</v>
      </c>
      <c r="E14273" s="7" t="n">
        <v>4</v>
      </c>
      <c r="F14273" s="7" t="n">
        <v>2</v>
      </c>
      <c r="G14273" s="7" t="n">
        <v>1</v>
      </c>
    </row>
    <row r="14274" spans="1:7">
      <c r="A14274" t="s">
        <v>4</v>
      </c>
      <c r="B14274" s="4" t="s">
        <v>5</v>
      </c>
      <c r="C14274" s="4" t="s">
        <v>7</v>
      </c>
      <c r="D14274" s="4" t="s">
        <v>9</v>
      </c>
      <c r="E14274" s="4" t="s">
        <v>7</v>
      </c>
      <c r="F14274" s="4" t="s">
        <v>7</v>
      </c>
      <c r="G14274" s="4" t="s">
        <v>7</v>
      </c>
    </row>
    <row r="14275" spans="1:7">
      <c r="A14275" t="n">
        <v>126392</v>
      </c>
      <c r="B14275" s="83" t="n">
        <v>102</v>
      </c>
      <c r="C14275" s="7" t="n">
        <v>6</v>
      </c>
      <c r="D14275" s="7" t="n">
        <v>18</v>
      </c>
      <c r="E14275" s="7" t="n">
        <v>5</v>
      </c>
      <c r="F14275" s="7" t="n">
        <v>2</v>
      </c>
      <c r="G14275" s="7" t="n">
        <v>1</v>
      </c>
    </row>
    <row r="14276" spans="1:7">
      <c r="A14276" t="s">
        <v>4</v>
      </c>
      <c r="B14276" s="4" t="s">
        <v>5</v>
      </c>
      <c r="C14276" s="4" t="s">
        <v>7</v>
      </c>
      <c r="D14276" s="4" t="s">
        <v>9</v>
      </c>
      <c r="E14276" s="4" t="s">
        <v>7</v>
      </c>
      <c r="F14276" s="4" t="s">
        <v>7</v>
      </c>
      <c r="G14276" s="4" t="s">
        <v>7</v>
      </c>
    </row>
    <row r="14277" spans="1:7">
      <c r="A14277" t="n">
        <v>126399</v>
      </c>
      <c r="B14277" s="83" t="n">
        <v>102</v>
      </c>
      <c r="C14277" s="7" t="n">
        <v>6</v>
      </c>
      <c r="D14277" s="7" t="n">
        <v>18</v>
      </c>
      <c r="E14277" s="7" t="n">
        <v>6</v>
      </c>
      <c r="F14277" s="7" t="n">
        <v>2</v>
      </c>
      <c r="G14277" s="7" t="n">
        <v>1</v>
      </c>
    </row>
    <row r="14278" spans="1:7">
      <c r="A14278" t="s">
        <v>4</v>
      </c>
      <c r="B14278" s="4" t="s">
        <v>5</v>
      </c>
      <c r="C14278" s="4" t="s">
        <v>7</v>
      </c>
      <c r="D14278" s="4" t="s">
        <v>9</v>
      </c>
      <c r="E14278" s="4" t="s">
        <v>7</v>
      </c>
      <c r="F14278" s="4" t="s">
        <v>7</v>
      </c>
      <c r="G14278" s="4" t="s">
        <v>7</v>
      </c>
    </row>
    <row r="14279" spans="1:7">
      <c r="A14279" t="n">
        <v>126406</v>
      </c>
      <c r="B14279" s="83" t="n">
        <v>102</v>
      </c>
      <c r="C14279" s="7" t="n">
        <v>6</v>
      </c>
      <c r="D14279" s="7" t="n">
        <v>18</v>
      </c>
      <c r="E14279" s="7" t="n">
        <v>7</v>
      </c>
      <c r="F14279" s="7" t="n">
        <v>2</v>
      </c>
      <c r="G14279" s="7" t="n">
        <v>1</v>
      </c>
    </row>
    <row r="14280" spans="1:7">
      <c r="A14280" t="s">
        <v>4</v>
      </c>
      <c r="B14280" s="4" t="s">
        <v>5</v>
      </c>
      <c r="C14280" s="4" t="s">
        <v>7</v>
      </c>
      <c r="D14280" s="4" t="s">
        <v>9</v>
      </c>
      <c r="E14280" s="4" t="s">
        <v>7</v>
      </c>
      <c r="F14280" s="4" t="s">
        <v>7</v>
      </c>
      <c r="G14280" s="4" t="s">
        <v>7</v>
      </c>
    </row>
    <row r="14281" spans="1:7">
      <c r="A14281" t="n">
        <v>126413</v>
      </c>
      <c r="B14281" s="83" t="n">
        <v>102</v>
      </c>
      <c r="C14281" s="7" t="n">
        <v>6</v>
      </c>
      <c r="D14281" s="7" t="n">
        <v>18</v>
      </c>
      <c r="E14281" s="7" t="n">
        <v>8</v>
      </c>
      <c r="F14281" s="7" t="n">
        <v>2</v>
      </c>
      <c r="G14281" s="7" t="n">
        <v>1</v>
      </c>
    </row>
    <row r="14282" spans="1:7">
      <c r="A14282" t="s">
        <v>4</v>
      </c>
      <c r="B14282" s="4" t="s">
        <v>5</v>
      </c>
      <c r="C14282" s="4" t="s">
        <v>7</v>
      </c>
      <c r="D14282" s="4" t="s">
        <v>9</v>
      </c>
      <c r="E14282" s="4" t="s">
        <v>9</v>
      </c>
      <c r="F14282" s="4" t="s">
        <v>7</v>
      </c>
      <c r="G14282" s="4" t="s">
        <v>7</v>
      </c>
    </row>
    <row r="14283" spans="1:7">
      <c r="A14283" t="n">
        <v>126420</v>
      </c>
      <c r="B14283" s="83" t="n">
        <v>102</v>
      </c>
      <c r="C14283" s="7" t="n">
        <v>3</v>
      </c>
      <c r="D14283" s="7" t="n">
        <v>18</v>
      </c>
      <c r="E14283" s="7" t="n">
        <v>3243</v>
      </c>
      <c r="F14283" s="7" t="n">
        <v>0</v>
      </c>
      <c r="G14283" s="7" t="n">
        <v>1</v>
      </c>
    </row>
    <row r="14284" spans="1:7">
      <c r="A14284" t="s">
        <v>4</v>
      </c>
      <c r="B14284" s="4" t="s">
        <v>5</v>
      </c>
      <c r="C14284" s="4" t="s">
        <v>7</v>
      </c>
      <c r="D14284" s="4" t="s">
        <v>9</v>
      </c>
      <c r="E14284" s="4" t="s">
        <v>9</v>
      </c>
      <c r="F14284" s="4" t="s">
        <v>7</v>
      </c>
      <c r="G14284" s="4" t="s">
        <v>7</v>
      </c>
    </row>
    <row r="14285" spans="1:7">
      <c r="A14285" t="n">
        <v>126428</v>
      </c>
      <c r="B14285" s="83" t="n">
        <v>102</v>
      </c>
      <c r="C14285" s="7" t="n">
        <v>3</v>
      </c>
      <c r="D14285" s="7" t="n">
        <v>18</v>
      </c>
      <c r="E14285" s="7" t="n">
        <v>3576</v>
      </c>
      <c r="F14285" s="7" t="n">
        <v>1</v>
      </c>
      <c r="G14285" s="7" t="n">
        <v>1</v>
      </c>
    </row>
    <row r="14286" spans="1:7">
      <c r="A14286" t="s">
        <v>4</v>
      </c>
      <c r="B14286" s="4" t="s">
        <v>5</v>
      </c>
      <c r="C14286" s="4" t="s">
        <v>7</v>
      </c>
      <c r="D14286" s="4" t="s">
        <v>9</v>
      </c>
      <c r="E14286" s="4" t="s">
        <v>9</v>
      </c>
      <c r="F14286" s="4" t="s">
        <v>7</v>
      </c>
      <c r="G14286" s="4" t="s">
        <v>7</v>
      </c>
    </row>
    <row r="14287" spans="1:7">
      <c r="A14287" t="n">
        <v>126436</v>
      </c>
      <c r="B14287" s="83" t="n">
        <v>102</v>
      </c>
      <c r="C14287" s="7" t="n">
        <v>3</v>
      </c>
      <c r="D14287" s="7" t="n">
        <v>18</v>
      </c>
      <c r="E14287" s="7" t="n">
        <v>3383</v>
      </c>
      <c r="F14287" s="7" t="n">
        <v>2</v>
      </c>
      <c r="G14287" s="7" t="n">
        <v>1</v>
      </c>
    </row>
    <row r="14288" spans="1:7">
      <c r="A14288" t="s">
        <v>4</v>
      </c>
      <c r="B14288" s="4" t="s">
        <v>5</v>
      </c>
      <c r="C14288" s="4" t="s">
        <v>7</v>
      </c>
      <c r="D14288" s="4" t="s">
        <v>9</v>
      </c>
      <c r="E14288" s="4" t="s">
        <v>9</v>
      </c>
      <c r="F14288" s="4" t="s">
        <v>7</v>
      </c>
      <c r="G14288" s="4" t="s">
        <v>7</v>
      </c>
    </row>
    <row r="14289" spans="1:7">
      <c r="A14289" t="n">
        <v>126444</v>
      </c>
      <c r="B14289" s="83" t="n">
        <v>102</v>
      </c>
      <c r="C14289" s="7" t="n">
        <v>3</v>
      </c>
      <c r="D14289" s="7" t="n">
        <v>18</v>
      </c>
      <c r="E14289" s="7" t="n">
        <v>3407</v>
      </c>
      <c r="F14289" s="7" t="n">
        <v>3</v>
      </c>
      <c r="G14289" s="7" t="n">
        <v>1</v>
      </c>
    </row>
    <row r="14290" spans="1:7">
      <c r="A14290" t="s">
        <v>4</v>
      </c>
      <c r="B14290" s="4" t="s">
        <v>5</v>
      </c>
      <c r="C14290" s="4" t="s">
        <v>7</v>
      </c>
      <c r="D14290" s="4" t="s">
        <v>9</v>
      </c>
      <c r="E14290" s="4" t="s">
        <v>9</v>
      </c>
      <c r="F14290" s="4" t="s">
        <v>7</v>
      </c>
      <c r="G14290" s="4" t="s">
        <v>7</v>
      </c>
    </row>
    <row r="14291" spans="1:7">
      <c r="A14291" t="n">
        <v>126452</v>
      </c>
      <c r="B14291" s="83" t="n">
        <v>102</v>
      </c>
      <c r="C14291" s="7" t="n">
        <v>3</v>
      </c>
      <c r="D14291" s="7" t="n">
        <v>18</v>
      </c>
      <c r="E14291" s="7" t="n">
        <v>3466</v>
      </c>
      <c r="F14291" s="7" t="n">
        <v>4</v>
      </c>
      <c r="G14291" s="7" t="n">
        <v>1</v>
      </c>
    </row>
    <row r="14292" spans="1:7">
      <c r="A14292" t="s">
        <v>4</v>
      </c>
      <c r="B14292" s="4" t="s">
        <v>5</v>
      </c>
      <c r="C14292" s="4" t="s">
        <v>7</v>
      </c>
      <c r="D14292" s="4" t="s">
        <v>9</v>
      </c>
      <c r="E14292" s="4" t="s">
        <v>9</v>
      </c>
      <c r="F14292" s="4" t="s">
        <v>7</v>
      </c>
      <c r="G14292" s="4" t="s">
        <v>7</v>
      </c>
    </row>
    <row r="14293" spans="1:7">
      <c r="A14293" t="n">
        <v>126460</v>
      </c>
      <c r="B14293" s="83" t="n">
        <v>102</v>
      </c>
      <c r="C14293" s="7" t="n">
        <v>3</v>
      </c>
      <c r="D14293" s="7" t="n">
        <v>18</v>
      </c>
      <c r="E14293" s="7" t="n">
        <v>3406</v>
      </c>
      <c r="F14293" s="7" t="n">
        <v>5</v>
      </c>
      <c r="G14293" s="7" t="n">
        <v>1</v>
      </c>
    </row>
    <row r="14294" spans="1:7">
      <c r="A14294" t="s">
        <v>4</v>
      </c>
      <c r="B14294" s="4" t="s">
        <v>5</v>
      </c>
      <c r="C14294" s="4" t="s">
        <v>7</v>
      </c>
      <c r="D14294" s="4" t="s">
        <v>9</v>
      </c>
      <c r="E14294" s="4" t="s">
        <v>9</v>
      </c>
      <c r="F14294" s="4" t="s">
        <v>7</v>
      </c>
      <c r="G14294" s="4" t="s">
        <v>7</v>
      </c>
    </row>
    <row r="14295" spans="1:7">
      <c r="A14295" t="n">
        <v>126468</v>
      </c>
      <c r="B14295" s="83" t="n">
        <v>102</v>
      </c>
      <c r="C14295" s="7" t="n">
        <v>3</v>
      </c>
      <c r="D14295" s="7" t="n">
        <v>18</v>
      </c>
      <c r="E14295" s="7" t="n">
        <v>3558</v>
      </c>
      <c r="F14295" s="7" t="n">
        <v>6</v>
      </c>
      <c r="G14295" s="7" t="n">
        <v>1</v>
      </c>
    </row>
    <row r="14296" spans="1:7">
      <c r="A14296" t="s">
        <v>4</v>
      </c>
      <c r="B14296" s="4" t="s">
        <v>5</v>
      </c>
      <c r="C14296" s="4" t="s">
        <v>7</v>
      </c>
      <c r="D14296" s="4" t="s">
        <v>9</v>
      </c>
      <c r="E14296" s="4" t="s">
        <v>9</v>
      </c>
      <c r="F14296" s="4" t="s">
        <v>7</v>
      </c>
      <c r="G14296" s="4" t="s">
        <v>7</v>
      </c>
    </row>
    <row r="14297" spans="1:7">
      <c r="A14297" t="n">
        <v>126476</v>
      </c>
      <c r="B14297" s="83" t="n">
        <v>102</v>
      </c>
      <c r="C14297" s="7" t="n">
        <v>3</v>
      </c>
      <c r="D14297" s="7" t="n">
        <v>18</v>
      </c>
      <c r="E14297" s="7" t="n">
        <v>3604</v>
      </c>
      <c r="F14297" s="7" t="n">
        <v>7</v>
      </c>
      <c r="G14297" s="7" t="n">
        <v>1</v>
      </c>
    </row>
    <row r="14298" spans="1:7">
      <c r="A14298" t="s">
        <v>4</v>
      </c>
      <c r="B14298" s="4" t="s">
        <v>5</v>
      </c>
      <c r="C14298" s="4" t="s">
        <v>7</v>
      </c>
      <c r="D14298" s="4" t="s">
        <v>9</v>
      </c>
      <c r="E14298" s="4" t="s">
        <v>11</v>
      </c>
    </row>
    <row r="14299" spans="1:7">
      <c r="A14299" t="n">
        <v>126484</v>
      </c>
      <c r="B14299" s="84" t="n">
        <v>167</v>
      </c>
      <c r="C14299" s="7" t="n">
        <v>0</v>
      </c>
      <c r="D14299" s="7" t="n">
        <v>18</v>
      </c>
      <c r="E14299" s="7" t="n">
        <v>2048</v>
      </c>
    </row>
    <row r="14300" spans="1:7">
      <c r="A14300" t="s">
        <v>4</v>
      </c>
      <c r="B14300" s="4" t="s">
        <v>5</v>
      </c>
      <c r="C14300" s="4" t="s">
        <v>7</v>
      </c>
      <c r="D14300" s="4" t="s">
        <v>9</v>
      </c>
      <c r="E14300" s="4" t="s">
        <v>11</v>
      </c>
    </row>
    <row r="14301" spans="1:7">
      <c r="A14301" t="n">
        <v>126492</v>
      </c>
      <c r="B14301" s="84" t="n">
        <v>167</v>
      </c>
      <c r="C14301" s="7" t="n">
        <v>0</v>
      </c>
      <c r="D14301" s="7" t="n">
        <v>18</v>
      </c>
      <c r="E14301" s="7" t="n">
        <v>4096</v>
      </c>
    </row>
    <row r="14302" spans="1:7">
      <c r="A14302" t="s">
        <v>4</v>
      </c>
      <c r="B14302" s="4" t="s">
        <v>5</v>
      </c>
      <c r="C14302" s="4" t="s">
        <v>7</v>
      </c>
      <c r="D14302" s="4" t="s">
        <v>9</v>
      </c>
      <c r="E14302" s="4" t="s">
        <v>11</v>
      </c>
    </row>
    <row r="14303" spans="1:7">
      <c r="A14303" t="n">
        <v>126500</v>
      </c>
      <c r="B14303" s="84" t="n">
        <v>167</v>
      </c>
      <c r="C14303" s="7" t="n">
        <v>0</v>
      </c>
      <c r="D14303" s="7" t="n">
        <v>18</v>
      </c>
      <c r="E14303" s="7" t="n">
        <v>8192</v>
      </c>
    </row>
    <row r="14304" spans="1:7">
      <c r="A14304" t="s">
        <v>4</v>
      </c>
      <c r="B14304" s="4" t="s">
        <v>5</v>
      </c>
      <c r="C14304" s="4" t="s">
        <v>7</v>
      </c>
      <c r="D14304" s="4" t="s">
        <v>9</v>
      </c>
      <c r="E14304" s="4" t="s">
        <v>11</v>
      </c>
    </row>
    <row r="14305" spans="1:7">
      <c r="A14305" t="n">
        <v>126508</v>
      </c>
      <c r="B14305" s="84" t="n">
        <v>167</v>
      </c>
      <c r="C14305" s="7" t="n">
        <v>0</v>
      </c>
      <c r="D14305" s="7" t="n">
        <v>18</v>
      </c>
      <c r="E14305" s="7" t="n">
        <v>16384</v>
      </c>
    </row>
    <row r="14306" spans="1:7">
      <c r="A14306" t="s">
        <v>4</v>
      </c>
      <c r="B14306" s="4" t="s">
        <v>5</v>
      </c>
      <c r="C14306" s="4" t="s">
        <v>7</v>
      </c>
      <c r="D14306" s="4" t="s">
        <v>9</v>
      </c>
      <c r="E14306" s="4" t="s">
        <v>11</v>
      </c>
    </row>
    <row r="14307" spans="1:7">
      <c r="A14307" t="n">
        <v>126516</v>
      </c>
      <c r="B14307" s="84" t="n">
        <v>167</v>
      </c>
      <c r="C14307" s="7" t="n">
        <v>0</v>
      </c>
      <c r="D14307" s="7" t="n">
        <v>18</v>
      </c>
      <c r="E14307" s="7" t="n">
        <v>524288</v>
      </c>
    </row>
    <row r="14308" spans="1:7">
      <c r="A14308" t="s">
        <v>4</v>
      </c>
      <c r="B14308" s="4" t="s">
        <v>5</v>
      </c>
      <c r="C14308" s="4" t="s">
        <v>7</v>
      </c>
      <c r="D14308" s="4" t="s">
        <v>9</v>
      </c>
      <c r="E14308" s="4" t="s">
        <v>11</v>
      </c>
    </row>
    <row r="14309" spans="1:7">
      <c r="A14309" t="n">
        <v>126524</v>
      </c>
      <c r="B14309" s="84" t="n">
        <v>167</v>
      </c>
      <c r="C14309" s="7" t="n">
        <v>0</v>
      </c>
      <c r="D14309" s="7" t="n">
        <v>18</v>
      </c>
      <c r="E14309" s="7" t="n">
        <v>1048576</v>
      </c>
    </row>
    <row r="14310" spans="1:7">
      <c r="A14310" t="s">
        <v>4</v>
      </c>
      <c r="B14310" s="4" t="s">
        <v>5</v>
      </c>
      <c r="C14310" s="4" t="s">
        <v>7</v>
      </c>
      <c r="D14310" s="4" t="s">
        <v>9</v>
      </c>
      <c r="E14310" s="4" t="s">
        <v>11</v>
      </c>
    </row>
    <row r="14311" spans="1:7">
      <c r="A14311" t="n">
        <v>126532</v>
      </c>
      <c r="B14311" s="84" t="n">
        <v>167</v>
      </c>
      <c r="C14311" s="7" t="n">
        <v>0</v>
      </c>
      <c r="D14311" s="7" t="n">
        <v>18</v>
      </c>
      <c r="E14311" s="7" t="n">
        <v>2097152</v>
      </c>
    </row>
    <row r="14312" spans="1:7">
      <c r="A14312" t="s">
        <v>4</v>
      </c>
      <c r="B14312" s="4" t="s">
        <v>5</v>
      </c>
      <c r="C14312" s="4" t="s">
        <v>7</v>
      </c>
      <c r="D14312" s="4" t="s">
        <v>9</v>
      </c>
      <c r="E14312" s="4" t="s">
        <v>11</v>
      </c>
    </row>
    <row r="14313" spans="1:7">
      <c r="A14313" t="n">
        <v>126540</v>
      </c>
      <c r="B14313" s="84" t="n">
        <v>167</v>
      </c>
      <c r="C14313" s="7" t="n">
        <v>0</v>
      </c>
      <c r="D14313" s="7" t="n">
        <v>18</v>
      </c>
      <c r="E14313" s="7" t="n">
        <v>4194304</v>
      </c>
    </row>
    <row r="14314" spans="1:7">
      <c r="A14314" t="s">
        <v>4</v>
      </c>
      <c r="B14314" s="4" t="s">
        <v>5</v>
      </c>
      <c r="C14314" s="4" t="s">
        <v>7</v>
      </c>
      <c r="D14314" s="4" t="s">
        <v>9</v>
      </c>
      <c r="E14314" s="4" t="s">
        <v>11</v>
      </c>
    </row>
    <row r="14315" spans="1:7">
      <c r="A14315" t="n">
        <v>126548</v>
      </c>
      <c r="B14315" s="84" t="n">
        <v>167</v>
      </c>
      <c r="C14315" s="7" t="n">
        <v>0</v>
      </c>
      <c r="D14315" s="7" t="n">
        <v>18</v>
      </c>
      <c r="E14315" s="7" t="n">
        <v>8388608</v>
      </c>
    </row>
    <row r="14316" spans="1:7">
      <c r="A14316" t="s">
        <v>4</v>
      </c>
      <c r="B14316" s="4" t="s">
        <v>5</v>
      </c>
      <c r="C14316" s="4" t="s">
        <v>7</v>
      </c>
      <c r="D14316" s="4" t="s">
        <v>9</v>
      </c>
      <c r="E14316" s="4" t="s">
        <v>11</v>
      </c>
    </row>
    <row r="14317" spans="1:7">
      <c r="A14317" t="n">
        <v>126556</v>
      </c>
      <c r="B14317" s="84" t="n">
        <v>167</v>
      </c>
      <c r="C14317" s="7" t="n">
        <v>0</v>
      </c>
      <c r="D14317" s="7" t="n">
        <v>18</v>
      </c>
      <c r="E14317" s="7" t="n">
        <v>16777216</v>
      </c>
    </row>
    <row r="14318" spans="1:7">
      <c r="A14318" t="s">
        <v>4</v>
      </c>
      <c r="B14318" s="4" t="s">
        <v>5</v>
      </c>
      <c r="C14318" s="4" t="s">
        <v>7</v>
      </c>
      <c r="D14318" s="4" t="s">
        <v>9</v>
      </c>
      <c r="E14318" s="4" t="s">
        <v>11</v>
      </c>
    </row>
    <row r="14319" spans="1:7">
      <c r="A14319" t="n">
        <v>126564</v>
      </c>
      <c r="B14319" s="84" t="n">
        <v>167</v>
      </c>
      <c r="C14319" s="7" t="n">
        <v>0</v>
      </c>
      <c r="D14319" s="7" t="n">
        <v>18</v>
      </c>
      <c r="E14319" s="7" t="n">
        <v>33554432</v>
      </c>
    </row>
    <row r="14320" spans="1:7">
      <c r="A14320" t="s">
        <v>4</v>
      </c>
      <c r="B14320" s="4" t="s">
        <v>5</v>
      </c>
      <c r="C14320" s="4" t="s">
        <v>7</v>
      </c>
      <c r="D14320" s="4" t="s">
        <v>9</v>
      </c>
      <c r="E14320" s="4" t="s">
        <v>11</v>
      </c>
    </row>
    <row r="14321" spans="1:5">
      <c r="A14321" t="n">
        <v>126572</v>
      </c>
      <c r="B14321" s="84" t="n">
        <v>167</v>
      </c>
      <c r="C14321" s="7" t="n">
        <v>0</v>
      </c>
      <c r="D14321" s="7" t="n">
        <v>18</v>
      </c>
      <c r="E14321" s="7" t="n">
        <v>67108864</v>
      </c>
    </row>
    <row r="14322" spans="1:5">
      <c r="A14322" t="s">
        <v>4</v>
      </c>
      <c r="B14322" s="4" t="s">
        <v>5</v>
      </c>
      <c r="C14322" s="4" t="s">
        <v>7</v>
      </c>
      <c r="D14322" s="4" t="s">
        <v>9</v>
      </c>
      <c r="E14322" s="4" t="s">
        <v>7</v>
      </c>
      <c r="F14322" s="4" t="s">
        <v>7</v>
      </c>
      <c r="G14322" s="4" t="s">
        <v>14</v>
      </c>
    </row>
    <row r="14323" spans="1:5">
      <c r="A14323" t="n">
        <v>126580</v>
      </c>
      <c r="B14323" s="10" t="n">
        <v>5</v>
      </c>
      <c r="C14323" s="7" t="n">
        <v>30</v>
      </c>
      <c r="D14323" s="7" t="n">
        <v>6496</v>
      </c>
      <c r="E14323" s="7" t="n">
        <v>8</v>
      </c>
      <c r="F14323" s="7" t="n">
        <v>1</v>
      </c>
      <c r="G14323" s="11" t="n">
        <f t="normal" ca="1">A14333</f>
        <v>0</v>
      </c>
    </row>
    <row r="14324" spans="1:5">
      <c r="A14324" t="s">
        <v>4</v>
      </c>
      <c r="B14324" s="4" t="s">
        <v>5</v>
      </c>
      <c r="C14324" s="4" t="s">
        <v>7</v>
      </c>
      <c r="D14324" s="4" t="s">
        <v>9</v>
      </c>
      <c r="E14324" s="4" t="s">
        <v>9</v>
      </c>
      <c r="F14324" s="4" t="s">
        <v>9</v>
      </c>
    </row>
    <row r="14325" spans="1:5">
      <c r="A14325" t="n">
        <v>126590</v>
      </c>
      <c r="B14325" s="85" t="n">
        <v>95</v>
      </c>
      <c r="C14325" s="7" t="n">
        <v>5</v>
      </c>
      <c r="D14325" s="7" t="n">
        <v>0</v>
      </c>
      <c r="E14325" s="7" t="n">
        <v>18</v>
      </c>
      <c r="F14325" s="7" t="n">
        <v>2000</v>
      </c>
    </row>
    <row r="14326" spans="1:5">
      <c r="A14326" t="s">
        <v>4</v>
      </c>
      <c r="B14326" s="4" t="s">
        <v>5</v>
      </c>
      <c r="C14326" s="4" t="s">
        <v>7</v>
      </c>
      <c r="D14326" s="4" t="s">
        <v>9</v>
      </c>
      <c r="E14326" s="4" t="s">
        <v>9</v>
      </c>
      <c r="F14326" s="4" t="s">
        <v>9</v>
      </c>
    </row>
    <row r="14327" spans="1:5">
      <c r="A14327" t="n">
        <v>126598</v>
      </c>
      <c r="B14327" s="85" t="n">
        <v>95</v>
      </c>
      <c r="C14327" s="7" t="n">
        <v>5</v>
      </c>
      <c r="D14327" s="7" t="n">
        <v>3</v>
      </c>
      <c r="E14327" s="7" t="n">
        <v>18</v>
      </c>
      <c r="F14327" s="7" t="n">
        <v>1000</v>
      </c>
    </row>
    <row r="14328" spans="1:5">
      <c r="A14328" t="s">
        <v>4</v>
      </c>
      <c r="B14328" s="4" t="s">
        <v>5</v>
      </c>
      <c r="C14328" s="4" t="s">
        <v>7</v>
      </c>
      <c r="D14328" s="4" t="s">
        <v>9</v>
      </c>
      <c r="E14328" s="4" t="s">
        <v>9</v>
      </c>
      <c r="F14328" s="4" t="s">
        <v>9</v>
      </c>
    </row>
    <row r="14329" spans="1:5">
      <c r="A14329" t="n">
        <v>126606</v>
      </c>
      <c r="B14329" s="85" t="n">
        <v>95</v>
      </c>
      <c r="C14329" s="7" t="n">
        <v>5</v>
      </c>
      <c r="D14329" s="7" t="n">
        <v>6</v>
      </c>
      <c r="E14329" s="7" t="n">
        <v>18</v>
      </c>
      <c r="F14329" s="7" t="n">
        <v>1000</v>
      </c>
    </row>
    <row r="14330" spans="1:5">
      <c r="A14330" t="s">
        <v>4</v>
      </c>
      <c r="B14330" s="4" t="s">
        <v>5</v>
      </c>
      <c r="C14330" s="4" t="s">
        <v>7</v>
      </c>
      <c r="D14330" s="4" t="s">
        <v>9</v>
      </c>
      <c r="E14330" s="4" t="s">
        <v>9</v>
      </c>
      <c r="F14330" s="4" t="s">
        <v>9</v>
      </c>
    </row>
    <row r="14331" spans="1:5">
      <c r="A14331" t="n">
        <v>126614</v>
      </c>
      <c r="B14331" s="85" t="n">
        <v>95</v>
      </c>
      <c r="C14331" s="7" t="n">
        <v>5</v>
      </c>
      <c r="D14331" s="7" t="n">
        <v>12</v>
      </c>
      <c r="E14331" s="7" t="n">
        <v>18</v>
      </c>
      <c r="F14331" s="7" t="n">
        <v>1000</v>
      </c>
    </row>
    <row r="14332" spans="1:5">
      <c r="A14332" t="s">
        <v>4</v>
      </c>
      <c r="B14332" s="4" t="s">
        <v>5</v>
      </c>
      <c r="C14332" s="4" t="s">
        <v>7</v>
      </c>
      <c r="D14332" s="4" t="s">
        <v>9</v>
      </c>
      <c r="E14332" s="4" t="s">
        <v>11</v>
      </c>
    </row>
    <row r="14333" spans="1:5">
      <c r="A14333" t="n">
        <v>126622</v>
      </c>
      <c r="B14333" s="84" t="n">
        <v>167</v>
      </c>
      <c r="C14333" s="7" t="n">
        <v>0</v>
      </c>
      <c r="D14333" s="7" t="n">
        <v>18</v>
      </c>
      <c r="E14333" s="7" t="n">
        <v>4</v>
      </c>
    </row>
    <row r="14334" spans="1:5">
      <c r="A14334" t="s">
        <v>4</v>
      </c>
      <c r="B14334" s="4" t="s">
        <v>5</v>
      </c>
      <c r="C14334" s="4" t="s">
        <v>7</v>
      </c>
      <c r="D14334" s="4" t="s">
        <v>12</v>
      </c>
    </row>
    <row r="14335" spans="1:5">
      <c r="A14335" t="n">
        <v>126630</v>
      </c>
      <c r="B14335" s="14" t="n">
        <v>2</v>
      </c>
      <c r="C14335" s="7" t="n">
        <v>10</v>
      </c>
      <c r="D14335" s="7" t="s">
        <v>1305</v>
      </c>
    </row>
    <row r="14336" spans="1:5">
      <c r="A14336" t="s">
        <v>4</v>
      </c>
      <c r="B14336" s="4" t="s">
        <v>5</v>
      </c>
      <c r="C14336" s="4" t="s">
        <v>7</v>
      </c>
      <c r="D14336" s="4" t="s">
        <v>9</v>
      </c>
      <c r="E14336" s="4" t="s">
        <v>7</v>
      </c>
      <c r="F14336" s="4" t="s">
        <v>7</v>
      </c>
      <c r="G14336" s="4" t="s">
        <v>9</v>
      </c>
    </row>
    <row r="14337" spans="1:7">
      <c r="A14337" t="n">
        <v>126647</v>
      </c>
      <c r="B14337" s="27" t="n">
        <v>64</v>
      </c>
      <c r="C14337" s="7" t="n">
        <v>8</v>
      </c>
      <c r="D14337" s="7" t="n">
        <v>7</v>
      </c>
      <c r="E14337" s="7" t="n">
        <v>0</v>
      </c>
      <c r="F14337" s="7" t="n">
        <v>0</v>
      </c>
      <c r="G14337" s="7" t="n">
        <v>1</v>
      </c>
    </row>
    <row r="14338" spans="1:7">
      <c r="A14338" t="s">
        <v>4</v>
      </c>
      <c r="B14338" s="4" t="s">
        <v>5</v>
      </c>
      <c r="C14338" s="4" t="s">
        <v>7</v>
      </c>
      <c r="D14338" s="4" t="s">
        <v>9</v>
      </c>
      <c r="E14338" s="4" t="s">
        <v>7</v>
      </c>
      <c r="F14338" s="4" t="s">
        <v>7</v>
      </c>
      <c r="G14338" s="4" t="s">
        <v>9</v>
      </c>
    </row>
    <row r="14339" spans="1:7">
      <c r="A14339" t="n">
        <v>126655</v>
      </c>
      <c r="B14339" s="27" t="n">
        <v>64</v>
      </c>
      <c r="C14339" s="7" t="n">
        <v>8</v>
      </c>
      <c r="D14339" s="7" t="n">
        <v>0</v>
      </c>
      <c r="E14339" s="7" t="n">
        <v>2</v>
      </c>
      <c r="F14339" s="7" t="n">
        <v>0</v>
      </c>
      <c r="G14339" s="7" t="n">
        <v>1</v>
      </c>
    </row>
    <row r="14340" spans="1:7">
      <c r="A14340" t="s">
        <v>4</v>
      </c>
      <c r="B14340" s="4" t="s">
        <v>5</v>
      </c>
      <c r="C14340" s="4" t="s">
        <v>7</v>
      </c>
      <c r="D14340" s="4" t="s">
        <v>9</v>
      </c>
      <c r="E14340" s="4" t="s">
        <v>7</v>
      </c>
      <c r="F14340" s="4" t="s">
        <v>7</v>
      </c>
      <c r="G14340" s="4" t="s">
        <v>9</v>
      </c>
    </row>
    <row r="14341" spans="1:7">
      <c r="A14341" t="n">
        <v>126663</v>
      </c>
      <c r="B14341" s="27" t="n">
        <v>64</v>
      </c>
      <c r="C14341" s="7" t="n">
        <v>8</v>
      </c>
      <c r="D14341" s="7" t="n">
        <v>3</v>
      </c>
      <c r="E14341" s="7" t="n">
        <v>4</v>
      </c>
      <c r="F14341" s="7" t="n">
        <v>0</v>
      </c>
      <c r="G14341" s="7" t="n">
        <v>1</v>
      </c>
    </row>
    <row r="14342" spans="1:7">
      <c r="A14342" t="s">
        <v>4</v>
      </c>
      <c r="B14342" s="4" t="s">
        <v>5</v>
      </c>
      <c r="C14342" s="4" t="s">
        <v>7</v>
      </c>
      <c r="D14342" s="4" t="s">
        <v>9</v>
      </c>
      <c r="E14342" s="4" t="s">
        <v>7</v>
      </c>
      <c r="F14342" s="4" t="s">
        <v>7</v>
      </c>
      <c r="G14342" s="4" t="s">
        <v>9</v>
      </c>
    </row>
    <row r="14343" spans="1:7">
      <c r="A14343" t="n">
        <v>126671</v>
      </c>
      <c r="B14343" s="27" t="n">
        <v>64</v>
      </c>
      <c r="C14343" s="7" t="n">
        <v>8</v>
      </c>
      <c r="D14343" s="7" t="n">
        <v>11</v>
      </c>
      <c r="E14343" s="7" t="n">
        <v>0</v>
      </c>
      <c r="F14343" s="7" t="n">
        <v>1</v>
      </c>
      <c r="G14343" s="7" t="n">
        <v>1</v>
      </c>
    </row>
    <row r="14344" spans="1:7">
      <c r="A14344" t="s">
        <v>4</v>
      </c>
      <c r="B14344" s="4" t="s">
        <v>5</v>
      </c>
      <c r="C14344" s="4" t="s">
        <v>7</v>
      </c>
      <c r="D14344" s="4" t="s">
        <v>9</v>
      </c>
      <c r="E14344" s="4" t="s">
        <v>7</v>
      </c>
      <c r="F14344" s="4" t="s">
        <v>7</v>
      </c>
      <c r="G14344" s="4" t="s">
        <v>9</v>
      </c>
    </row>
    <row r="14345" spans="1:7">
      <c r="A14345" t="n">
        <v>126679</v>
      </c>
      <c r="B14345" s="27" t="n">
        <v>64</v>
      </c>
      <c r="C14345" s="7" t="n">
        <v>8</v>
      </c>
      <c r="D14345" s="7" t="n">
        <v>8</v>
      </c>
      <c r="E14345" s="7" t="n">
        <v>1</v>
      </c>
      <c r="F14345" s="7" t="n">
        <v>1</v>
      </c>
      <c r="G14345" s="7" t="n">
        <v>1</v>
      </c>
    </row>
    <row r="14346" spans="1:7">
      <c r="A14346" t="s">
        <v>4</v>
      </c>
      <c r="B14346" s="4" t="s">
        <v>5</v>
      </c>
      <c r="C14346" s="4" t="s">
        <v>7</v>
      </c>
      <c r="D14346" s="4" t="s">
        <v>9</v>
      </c>
      <c r="E14346" s="4" t="s">
        <v>7</v>
      </c>
      <c r="F14346" s="4" t="s">
        <v>7</v>
      </c>
      <c r="G14346" s="4" t="s">
        <v>9</v>
      </c>
    </row>
    <row r="14347" spans="1:7">
      <c r="A14347" t="n">
        <v>126687</v>
      </c>
      <c r="B14347" s="27" t="n">
        <v>64</v>
      </c>
      <c r="C14347" s="7" t="n">
        <v>8</v>
      </c>
      <c r="D14347" s="7" t="n">
        <v>6</v>
      </c>
      <c r="E14347" s="7" t="n">
        <v>2</v>
      </c>
      <c r="F14347" s="7" t="n">
        <v>1</v>
      </c>
      <c r="G14347" s="7" t="n">
        <v>1</v>
      </c>
    </row>
    <row r="14348" spans="1:7">
      <c r="A14348" t="s">
        <v>4</v>
      </c>
      <c r="B14348" s="4" t="s">
        <v>5</v>
      </c>
      <c r="C14348" s="4" t="s">
        <v>7</v>
      </c>
      <c r="D14348" s="4" t="s">
        <v>9</v>
      </c>
      <c r="E14348" s="4" t="s">
        <v>7</v>
      </c>
      <c r="F14348" s="4" t="s">
        <v>7</v>
      </c>
      <c r="G14348" s="4" t="s">
        <v>9</v>
      </c>
    </row>
    <row r="14349" spans="1:7">
      <c r="A14349" t="n">
        <v>126695</v>
      </c>
      <c r="B14349" s="27" t="n">
        <v>64</v>
      </c>
      <c r="C14349" s="7" t="n">
        <v>8</v>
      </c>
      <c r="D14349" s="7" t="n">
        <v>9</v>
      </c>
      <c r="E14349" s="7" t="n">
        <v>3</v>
      </c>
      <c r="F14349" s="7" t="n">
        <v>1</v>
      </c>
      <c r="G14349" s="7" t="n">
        <v>1</v>
      </c>
    </row>
    <row r="14350" spans="1:7">
      <c r="A14350" t="s">
        <v>4</v>
      </c>
      <c r="B14350" s="4" t="s">
        <v>5</v>
      </c>
      <c r="C14350" s="4" t="s">
        <v>7</v>
      </c>
      <c r="D14350" s="4" t="s">
        <v>9</v>
      </c>
      <c r="E14350" s="4" t="s">
        <v>7</v>
      </c>
      <c r="F14350" s="4" t="s">
        <v>7</v>
      </c>
      <c r="G14350" s="4" t="s">
        <v>9</v>
      </c>
    </row>
    <row r="14351" spans="1:7">
      <c r="A14351" t="n">
        <v>126703</v>
      </c>
      <c r="B14351" s="27" t="n">
        <v>64</v>
      </c>
      <c r="C14351" s="7" t="n">
        <v>8</v>
      </c>
      <c r="D14351" s="7" t="n">
        <v>16</v>
      </c>
      <c r="E14351" s="7" t="n">
        <v>4</v>
      </c>
      <c r="F14351" s="7" t="n">
        <v>1</v>
      </c>
      <c r="G14351" s="7" t="n">
        <v>1</v>
      </c>
    </row>
    <row r="14352" spans="1:7">
      <c r="A14352" t="s">
        <v>4</v>
      </c>
      <c r="B14352" s="4" t="s">
        <v>5</v>
      </c>
      <c r="C14352" s="4" t="s">
        <v>7</v>
      </c>
      <c r="D14352" s="4" t="s">
        <v>9</v>
      </c>
      <c r="E14352" s="4" t="s">
        <v>7</v>
      </c>
      <c r="F14352" s="4" t="s">
        <v>7</v>
      </c>
      <c r="G14352" s="4" t="s">
        <v>9</v>
      </c>
    </row>
    <row r="14353" spans="1:7">
      <c r="A14353" t="n">
        <v>126711</v>
      </c>
      <c r="B14353" s="27" t="n">
        <v>64</v>
      </c>
      <c r="C14353" s="7" t="n">
        <v>8</v>
      </c>
      <c r="D14353" s="7" t="n">
        <v>4</v>
      </c>
      <c r="E14353" s="7" t="n">
        <v>0</v>
      </c>
      <c r="F14353" s="7" t="n">
        <v>2</v>
      </c>
      <c r="G14353" s="7" t="n">
        <v>1</v>
      </c>
    </row>
    <row r="14354" spans="1:7">
      <c r="A14354" t="s">
        <v>4</v>
      </c>
      <c r="B14354" s="4" t="s">
        <v>5</v>
      </c>
      <c r="C14354" s="4" t="s">
        <v>7</v>
      </c>
      <c r="D14354" s="4" t="s">
        <v>9</v>
      </c>
      <c r="E14354" s="4" t="s">
        <v>7</v>
      </c>
      <c r="F14354" s="4" t="s">
        <v>7</v>
      </c>
      <c r="G14354" s="4" t="s">
        <v>9</v>
      </c>
    </row>
    <row r="14355" spans="1:7">
      <c r="A14355" t="n">
        <v>126719</v>
      </c>
      <c r="B14355" s="27" t="n">
        <v>64</v>
      </c>
      <c r="C14355" s="7" t="n">
        <v>8</v>
      </c>
      <c r="D14355" s="7" t="n">
        <v>14</v>
      </c>
      <c r="E14355" s="7" t="n">
        <v>1</v>
      </c>
      <c r="F14355" s="7" t="n">
        <v>2</v>
      </c>
      <c r="G14355" s="7" t="n">
        <v>1</v>
      </c>
    </row>
    <row r="14356" spans="1:7">
      <c r="A14356" t="s">
        <v>4</v>
      </c>
      <c r="B14356" s="4" t="s">
        <v>5</v>
      </c>
      <c r="C14356" s="4" t="s">
        <v>7</v>
      </c>
      <c r="D14356" s="4" t="s">
        <v>9</v>
      </c>
      <c r="E14356" s="4" t="s">
        <v>7</v>
      </c>
      <c r="F14356" s="4" t="s">
        <v>7</v>
      </c>
      <c r="G14356" s="4" t="s">
        <v>9</v>
      </c>
    </row>
    <row r="14357" spans="1:7">
      <c r="A14357" t="n">
        <v>126727</v>
      </c>
      <c r="B14357" s="27" t="n">
        <v>64</v>
      </c>
      <c r="C14357" s="7" t="n">
        <v>8</v>
      </c>
      <c r="D14357" s="7" t="n">
        <v>18</v>
      </c>
      <c r="E14357" s="7" t="n">
        <v>2</v>
      </c>
      <c r="F14357" s="7" t="n">
        <v>2</v>
      </c>
      <c r="G14357" s="7" t="n">
        <v>1</v>
      </c>
    </row>
    <row r="14358" spans="1:7">
      <c r="A14358" t="s">
        <v>4</v>
      </c>
      <c r="B14358" s="4" t="s">
        <v>5</v>
      </c>
      <c r="C14358" s="4" t="s">
        <v>7</v>
      </c>
      <c r="D14358" s="4" t="s">
        <v>9</v>
      </c>
      <c r="E14358" s="4" t="s">
        <v>7</v>
      </c>
      <c r="F14358" s="4" t="s">
        <v>7</v>
      </c>
      <c r="G14358" s="4" t="s">
        <v>9</v>
      </c>
    </row>
    <row r="14359" spans="1:7">
      <c r="A14359" t="n">
        <v>126735</v>
      </c>
      <c r="B14359" s="27" t="n">
        <v>64</v>
      </c>
      <c r="C14359" s="7" t="n">
        <v>8</v>
      </c>
      <c r="D14359" s="7" t="n">
        <v>15</v>
      </c>
      <c r="E14359" s="7" t="n">
        <v>3</v>
      </c>
      <c r="F14359" s="7" t="n">
        <v>2</v>
      </c>
      <c r="G14359" s="7" t="n">
        <v>1</v>
      </c>
    </row>
    <row r="14360" spans="1:7">
      <c r="A14360" t="s">
        <v>4</v>
      </c>
      <c r="B14360" s="4" t="s">
        <v>5</v>
      </c>
      <c r="C14360" s="4" t="s">
        <v>7</v>
      </c>
      <c r="D14360" s="4" t="s">
        <v>9</v>
      </c>
      <c r="E14360" s="4" t="s">
        <v>7</v>
      </c>
      <c r="F14360" s="4" t="s">
        <v>7</v>
      </c>
      <c r="G14360" s="4" t="s">
        <v>9</v>
      </c>
    </row>
    <row r="14361" spans="1:7">
      <c r="A14361" t="n">
        <v>126743</v>
      </c>
      <c r="B14361" s="27" t="n">
        <v>64</v>
      </c>
      <c r="C14361" s="7" t="n">
        <v>8</v>
      </c>
      <c r="D14361" s="7" t="n">
        <v>2</v>
      </c>
      <c r="E14361" s="7" t="n">
        <v>4</v>
      </c>
      <c r="F14361" s="7" t="n">
        <v>2</v>
      </c>
      <c r="G14361" s="7" t="n">
        <v>1</v>
      </c>
    </row>
    <row r="14362" spans="1:7">
      <c r="A14362" t="s">
        <v>4</v>
      </c>
      <c r="B14362" s="4" t="s">
        <v>5</v>
      </c>
      <c r="C14362" s="4" t="s">
        <v>7</v>
      </c>
      <c r="D14362" s="4" t="s">
        <v>9</v>
      </c>
      <c r="E14362" s="4" t="s">
        <v>7</v>
      </c>
      <c r="F14362" s="4" t="s">
        <v>7</v>
      </c>
      <c r="G14362" s="4" t="s">
        <v>9</v>
      </c>
    </row>
    <row r="14363" spans="1:7">
      <c r="A14363" t="n">
        <v>126751</v>
      </c>
      <c r="B14363" s="27" t="n">
        <v>64</v>
      </c>
      <c r="C14363" s="7" t="n">
        <v>8</v>
      </c>
      <c r="D14363" s="7" t="n">
        <v>1</v>
      </c>
      <c r="E14363" s="7" t="n">
        <v>1</v>
      </c>
      <c r="F14363" s="7" t="n">
        <v>3</v>
      </c>
      <c r="G14363" s="7" t="n">
        <v>1</v>
      </c>
    </row>
    <row r="14364" spans="1:7">
      <c r="A14364" t="s">
        <v>4</v>
      </c>
      <c r="B14364" s="4" t="s">
        <v>5</v>
      </c>
      <c r="C14364" s="4" t="s">
        <v>7</v>
      </c>
      <c r="D14364" s="4" t="s">
        <v>9</v>
      </c>
      <c r="E14364" s="4" t="s">
        <v>7</v>
      </c>
      <c r="F14364" s="4" t="s">
        <v>7</v>
      </c>
      <c r="G14364" s="4" t="s">
        <v>9</v>
      </c>
    </row>
    <row r="14365" spans="1:7">
      <c r="A14365" t="n">
        <v>126759</v>
      </c>
      <c r="B14365" s="27" t="n">
        <v>64</v>
      </c>
      <c r="C14365" s="7" t="n">
        <v>8</v>
      </c>
      <c r="D14365" s="7" t="n">
        <v>5</v>
      </c>
      <c r="E14365" s="7" t="n">
        <v>3</v>
      </c>
      <c r="F14365" s="7" t="n">
        <v>3</v>
      </c>
      <c r="G14365" s="7" t="n">
        <v>1</v>
      </c>
    </row>
    <row r="14366" spans="1:7">
      <c r="A14366" t="s">
        <v>4</v>
      </c>
      <c r="B14366" s="4" t="s">
        <v>5</v>
      </c>
      <c r="C14366" s="4" t="s">
        <v>7</v>
      </c>
      <c r="D14366" s="4" t="s">
        <v>9</v>
      </c>
      <c r="E14366" s="4" t="s">
        <v>9</v>
      </c>
      <c r="F14366" s="4" t="s">
        <v>7</v>
      </c>
      <c r="G14366" s="4" t="s">
        <v>11</v>
      </c>
    </row>
    <row r="14367" spans="1:7">
      <c r="A14367" t="n">
        <v>126767</v>
      </c>
      <c r="B14367" s="85" t="n">
        <v>95</v>
      </c>
      <c r="C14367" s="7" t="n">
        <v>0</v>
      </c>
      <c r="D14367" s="7" t="n">
        <v>0</v>
      </c>
      <c r="E14367" s="7" t="n">
        <v>18</v>
      </c>
      <c r="F14367" s="7" t="n">
        <v>255</v>
      </c>
      <c r="G14367" s="7" t="n">
        <v>0</v>
      </c>
    </row>
    <row r="14368" spans="1:7">
      <c r="A14368" t="s">
        <v>4</v>
      </c>
      <c r="B14368" s="4" t="s">
        <v>5</v>
      </c>
      <c r="C14368" s="4" t="s">
        <v>7</v>
      </c>
      <c r="D14368" s="4" t="s">
        <v>12</v>
      </c>
    </row>
    <row r="14369" spans="1:7">
      <c r="A14369" t="n">
        <v>126778</v>
      </c>
      <c r="B14369" s="14" t="n">
        <v>2</v>
      </c>
      <c r="C14369" s="7" t="n">
        <v>10</v>
      </c>
      <c r="D14369" s="7" t="s">
        <v>1306</v>
      </c>
    </row>
    <row r="14370" spans="1:7">
      <c r="A14370" t="s">
        <v>4</v>
      </c>
      <c r="B14370" s="4" t="s">
        <v>5</v>
      </c>
      <c r="C14370" s="4" t="s">
        <v>9</v>
      </c>
      <c r="D14370" s="4" t="s">
        <v>10</v>
      </c>
      <c r="E14370" s="4" t="s">
        <v>10</v>
      </c>
      <c r="F14370" s="4" t="s">
        <v>10</v>
      </c>
      <c r="G14370" s="4" t="s">
        <v>10</v>
      </c>
    </row>
    <row r="14371" spans="1:7">
      <c r="A14371" t="n">
        <v>126793</v>
      </c>
      <c r="B14371" s="42" t="n">
        <v>46</v>
      </c>
      <c r="C14371" s="7" t="n">
        <v>61456</v>
      </c>
      <c r="D14371" s="7" t="n">
        <v>1.88999998569489</v>
      </c>
      <c r="E14371" s="7" t="n">
        <v>4</v>
      </c>
      <c r="F14371" s="7" t="n">
        <v>-57.5</v>
      </c>
      <c r="G14371" s="7" t="n">
        <v>329.100006103516</v>
      </c>
    </row>
    <row r="14372" spans="1:7">
      <c r="A14372" t="s">
        <v>4</v>
      </c>
      <c r="B14372" s="4" t="s">
        <v>5</v>
      </c>
      <c r="C14372" s="4" t="s">
        <v>7</v>
      </c>
      <c r="D14372" s="4" t="s">
        <v>7</v>
      </c>
      <c r="E14372" s="4" t="s">
        <v>10</v>
      </c>
      <c r="F14372" s="4" t="s">
        <v>10</v>
      </c>
      <c r="G14372" s="4" t="s">
        <v>10</v>
      </c>
      <c r="H14372" s="4" t="s">
        <v>9</v>
      </c>
      <c r="I14372" s="4" t="s">
        <v>7</v>
      </c>
    </row>
    <row r="14373" spans="1:7">
      <c r="A14373" t="n">
        <v>126812</v>
      </c>
      <c r="B14373" s="55" t="n">
        <v>45</v>
      </c>
      <c r="C14373" s="7" t="n">
        <v>4</v>
      </c>
      <c r="D14373" s="7" t="n">
        <v>3</v>
      </c>
      <c r="E14373" s="7" t="n">
        <v>3.52999997138977</v>
      </c>
      <c r="F14373" s="7" t="n">
        <v>300.779998779297</v>
      </c>
      <c r="G14373" s="7" t="n">
        <v>0</v>
      </c>
      <c r="H14373" s="7" t="n">
        <v>0</v>
      </c>
      <c r="I14373" s="7" t="n">
        <v>0</v>
      </c>
    </row>
    <row r="14374" spans="1:7">
      <c r="A14374" t="s">
        <v>4</v>
      </c>
      <c r="B14374" s="4" t="s">
        <v>5</v>
      </c>
      <c r="C14374" s="4" t="s">
        <v>9</v>
      </c>
    </row>
    <row r="14375" spans="1:7">
      <c r="A14375" t="n">
        <v>126830</v>
      </c>
      <c r="B14375" s="26" t="n">
        <v>16</v>
      </c>
      <c r="C14375" s="7" t="n">
        <v>500</v>
      </c>
    </row>
    <row r="14376" spans="1:7">
      <c r="A14376" t="s">
        <v>4</v>
      </c>
      <c r="B14376" s="4" t="s">
        <v>5</v>
      </c>
      <c r="C14376" s="4" t="s">
        <v>7</v>
      </c>
      <c r="D14376" s="4" t="s">
        <v>12</v>
      </c>
    </row>
    <row r="14377" spans="1:7">
      <c r="A14377" t="n">
        <v>126833</v>
      </c>
      <c r="B14377" s="14" t="n">
        <v>2</v>
      </c>
      <c r="C14377" s="7" t="n">
        <v>10</v>
      </c>
      <c r="D14377" s="7" t="s">
        <v>500</v>
      </c>
    </row>
    <row r="14378" spans="1:7">
      <c r="A14378" t="s">
        <v>4</v>
      </c>
      <c r="B14378" s="4" t="s">
        <v>5</v>
      </c>
      <c r="C14378" s="4" t="s">
        <v>9</v>
      </c>
    </row>
    <row r="14379" spans="1:7">
      <c r="A14379" t="n">
        <v>126848</v>
      </c>
      <c r="B14379" s="26" t="n">
        <v>16</v>
      </c>
      <c r="C14379" s="7" t="n">
        <v>0</v>
      </c>
    </row>
    <row r="14380" spans="1:7">
      <c r="A14380" t="s">
        <v>4</v>
      </c>
      <c r="B14380" s="4" t="s">
        <v>5</v>
      </c>
      <c r="C14380" s="4" t="s">
        <v>7</v>
      </c>
      <c r="D14380" s="4" t="s">
        <v>9</v>
      </c>
    </row>
    <row r="14381" spans="1:7">
      <c r="A14381" t="n">
        <v>126851</v>
      </c>
      <c r="B14381" s="25" t="n">
        <v>58</v>
      </c>
      <c r="C14381" s="7" t="n">
        <v>105</v>
      </c>
      <c r="D14381" s="7" t="n">
        <v>300</v>
      </c>
    </row>
    <row r="14382" spans="1:7">
      <c r="A14382" t="s">
        <v>4</v>
      </c>
      <c r="B14382" s="4" t="s">
        <v>5</v>
      </c>
      <c r="C14382" s="4" t="s">
        <v>10</v>
      </c>
      <c r="D14382" s="4" t="s">
        <v>9</v>
      </c>
    </row>
    <row r="14383" spans="1:7">
      <c r="A14383" t="n">
        <v>126855</v>
      </c>
      <c r="B14383" s="49" t="n">
        <v>103</v>
      </c>
      <c r="C14383" s="7" t="n">
        <v>1</v>
      </c>
      <c r="D14383" s="7" t="n">
        <v>300</v>
      </c>
    </row>
    <row r="14384" spans="1:7">
      <c r="A14384" t="s">
        <v>4</v>
      </c>
      <c r="B14384" s="4" t="s">
        <v>5</v>
      </c>
      <c r="C14384" s="4" t="s">
        <v>7</v>
      </c>
      <c r="D14384" s="4" t="s">
        <v>9</v>
      </c>
    </row>
    <row r="14385" spans="1:9">
      <c r="A14385" t="n">
        <v>126862</v>
      </c>
      <c r="B14385" s="50" t="n">
        <v>72</v>
      </c>
      <c r="C14385" s="7" t="n">
        <v>4</v>
      </c>
      <c r="D14385" s="7" t="n">
        <v>0</v>
      </c>
    </row>
    <row r="14386" spans="1:9">
      <c r="A14386" t="s">
        <v>4</v>
      </c>
      <c r="B14386" s="4" t="s">
        <v>5</v>
      </c>
      <c r="C14386" s="4" t="s">
        <v>11</v>
      </c>
    </row>
    <row r="14387" spans="1:9">
      <c r="A14387" t="n">
        <v>126866</v>
      </c>
      <c r="B14387" s="59" t="n">
        <v>15</v>
      </c>
      <c r="C14387" s="7" t="n">
        <v>1073741824</v>
      </c>
    </row>
    <row r="14388" spans="1:9">
      <c r="A14388" t="s">
        <v>4</v>
      </c>
      <c r="B14388" s="4" t="s">
        <v>5</v>
      </c>
      <c r="C14388" s="4" t="s">
        <v>7</v>
      </c>
    </row>
    <row r="14389" spans="1:9">
      <c r="A14389" t="n">
        <v>126871</v>
      </c>
      <c r="B14389" s="27" t="n">
        <v>64</v>
      </c>
      <c r="C14389" s="7" t="n">
        <v>3</v>
      </c>
    </row>
    <row r="14390" spans="1:9">
      <c r="A14390" t="s">
        <v>4</v>
      </c>
      <c r="B14390" s="4" t="s">
        <v>5</v>
      </c>
      <c r="C14390" s="4" t="s">
        <v>7</v>
      </c>
    </row>
    <row r="14391" spans="1:9">
      <c r="A14391" t="n">
        <v>126873</v>
      </c>
      <c r="B14391" s="21" t="n">
        <v>74</v>
      </c>
      <c r="C14391" s="7" t="n">
        <v>67</v>
      </c>
    </row>
    <row r="14392" spans="1:9">
      <c r="A14392" t="s">
        <v>4</v>
      </c>
      <c r="B14392" s="4" t="s">
        <v>5</v>
      </c>
      <c r="C14392" s="4" t="s">
        <v>7</v>
      </c>
      <c r="D14392" s="4" t="s">
        <v>7</v>
      </c>
      <c r="E14392" s="4" t="s">
        <v>9</v>
      </c>
    </row>
    <row r="14393" spans="1:9">
      <c r="A14393" t="n">
        <v>126875</v>
      </c>
      <c r="B14393" s="55" t="n">
        <v>45</v>
      </c>
      <c r="C14393" s="7" t="n">
        <v>8</v>
      </c>
      <c r="D14393" s="7" t="n">
        <v>1</v>
      </c>
      <c r="E14393" s="7" t="n">
        <v>0</v>
      </c>
    </row>
    <row r="14394" spans="1:9">
      <c r="A14394" t="s">
        <v>4</v>
      </c>
      <c r="B14394" s="4" t="s">
        <v>5</v>
      </c>
      <c r="C14394" s="4" t="s">
        <v>9</v>
      </c>
    </row>
    <row r="14395" spans="1:9">
      <c r="A14395" t="n">
        <v>126880</v>
      </c>
      <c r="B14395" s="12" t="n">
        <v>13</v>
      </c>
      <c r="C14395" s="7" t="n">
        <v>6409</v>
      </c>
    </row>
    <row r="14396" spans="1:9">
      <c r="A14396" t="s">
        <v>4</v>
      </c>
      <c r="B14396" s="4" t="s">
        <v>5</v>
      </c>
      <c r="C14396" s="4" t="s">
        <v>9</v>
      </c>
    </row>
    <row r="14397" spans="1:9">
      <c r="A14397" t="n">
        <v>126883</v>
      </c>
      <c r="B14397" s="12" t="n">
        <v>13</v>
      </c>
      <c r="C14397" s="7" t="n">
        <v>6408</v>
      </c>
    </row>
    <row r="14398" spans="1:9">
      <c r="A14398" t="s">
        <v>4</v>
      </c>
      <c r="B14398" s="4" t="s">
        <v>5</v>
      </c>
      <c r="C14398" s="4" t="s">
        <v>9</v>
      </c>
    </row>
    <row r="14399" spans="1:9">
      <c r="A14399" t="n">
        <v>126886</v>
      </c>
      <c r="B14399" s="33" t="n">
        <v>12</v>
      </c>
      <c r="C14399" s="7" t="n">
        <v>6464</v>
      </c>
    </row>
    <row r="14400" spans="1:9">
      <c r="A14400" t="s">
        <v>4</v>
      </c>
      <c r="B14400" s="4" t="s">
        <v>5</v>
      </c>
      <c r="C14400" s="4" t="s">
        <v>9</v>
      </c>
    </row>
    <row r="14401" spans="1:5">
      <c r="A14401" t="n">
        <v>126889</v>
      </c>
      <c r="B14401" s="12" t="n">
        <v>13</v>
      </c>
      <c r="C14401" s="7" t="n">
        <v>6465</v>
      </c>
    </row>
    <row r="14402" spans="1:5">
      <c r="A14402" t="s">
        <v>4</v>
      </c>
      <c r="B14402" s="4" t="s">
        <v>5</v>
      </c>
      <c r="C14402" s="4" t="s">
        <v>9</v>
      </c>
    </row>
    <row r="14403" spans="1:5">
      <c r="A14403" t="n">
        <v>126892</v>
      </c>
      <c r="B14403" s="12" t="n">
        <v>13</v>
      </c>
      <c r="C14403" s="7" t="n">
        <v>6466</v>
      </c>
    </row>
    <row r="14404" spans="1:5">
      <c r="A14404" t="s">
        <v>4</v>
      </c>
      <c r="B14404" s="4" t="s">
        <v>5</v>
      </c>
      <c r="C14404" s="4" t="s">
        <v>9</v>
      </c>
    </row>
    <row r="14405" spans="1:5">
      <c r="A14405" t="n">
        <v>126895</v>
      </c>
      <c r="B14405" s="12" t="n">
        <v>13</v>
      </c>
      <c r="C14405" s="7" t="n">
        <v>6467</v>
      </c>
    </row>
    <row r="14406" spans="1:5">
      <c r="A14406" t="s">
        <v>4</v>
      </c>
      <c r="B14406" s="4" t="s">
        <v>5</v>
      </c>
      <c r="C14406" s="4" t="s">
        <v>9</v>
      </c>
    </row>
    <row r="14407" spans="1:5">
      <c r="A14407" t="n">
        <v>126898</v>
      </c>
      <c r="B14407" s="12" t="n">
        <v>13</v>
      </c>
      <c r="C14407" s="7" t="n">
        <v>6468</v>
      </c>
    </row>
    <row r="14408" spans="1:5">
      <c r="A14408" t="s">
        <v>4</v>
      </c>
      <c r="B14408" s="4" t="s">
        <v>5</v>
      </c>
      <c r="C14408" s="4" t="s">
        <v>9</v>
      </c>
    </row>
    <row r="14409" spans="1:5">
      <c r="A14409" t="n">
        <v>126901</v>
      </c>
      <c r="B14409" s="12" t="n">
        <v>13</v>
      </c>
      <c r="C14409" s="7" t="n">
        <v>6469</v>
      </c>
    </row>
    <row r="14410" spans="1:5">
      <c r="A14410" t="s">
        <v>4</v>
      </c>
      <c r="B14410" s="4" t="s">
        <v>5</v>
      </c>
      <c r="C14410" s="4" t="s">
        <v>9</v>
      </c>
    </row>
    <row r="14411" spans="1:5">
      <c r="A14411" t="n">
        <v>126904</v>
      </c>
      <c r="B14411" s="12" t="n">
        <v>13</v>
      </c>
      <c r="C14411" s="7" t="n">
        <v>6470</v>
      </c>
    </row>
    <row r="14412" spans="1:5">
      <c r="A14412" t="s">
        <v>4</v>
      </c>
      <c r="B14412" s="4" t="s">
        <v>5</v>
      </c>
      <c r="C14412" s="4" t="s">
        <v>9</v>
      </c>
    </row>
    <row r="14413" spans="1:5">
      <c r="A14413" t="n">
        <v>126907</v>
      </c>
      <c r="B14413" s="12" t="n">
        <v>13</v>
      </c>
      <c r="C14413" s="7" t="n">
        <v>6471</v>
      </c>
    </row>
    <row r="14414" spans="1:5">
      <c r="A14414" t="s">
        <v>4</v>
      </c>
      <c r="B14414" s="4" t="s">
        <v>5</v>
      </c>
      <c r="C14414" s="4" t="s">
        <v>7</v>
      </c>
    </row>
    <row r="14415" spans="1:5">
      <c r="A14415" t="n">
        <v>126910</v>
      </c>
      <c r="B14415" s="21" t="n">
        <v>74</v>
      </c>
      <c r="C14415" s="7" t="n">
        <v>18</v>
      </c>
    </row>
    <row r="14416" spans="1:5">
      <c r="A14416" t="s">
        <v>4</v>
      </c>
      <c r="B14416" s="4" t="s">
        <v>5</v>
      </c>
      <c r="C14416" s="4" t="s">
        <v>7</v>
      </c>
    </row>
    <row r="14417" spans="1:3">
      <c r="A14417" t="n">
        <v>126912</v>
      </c>
      <c r="B14417" s="21" t="n">
        <v>74</v>
      </c>
      <c r="C14417" s="7" t="n">
        <v>45</v>
      </c>
    </row>
    <row r="14418" spans="1:3">
      <c r="A14418" t="s">
        <v>4</v>
      </c>
      <c r="B14418" s="4" t="s">
        <v>5</v>
      </c>
      <c r="C14418" s="4" t="s">
        <v>9</v>
      </c>
    </row>
    <row r="14419" spans="1:3">
      <c r="A14419" t="n">
        <v>126914</v>
      </c>
      <c r="B14419" s="26" t="n">
        <v>16</v>
      </c>
      <c r="C14419" s="7" t="n">
        <v>0</v>
      </c>
    </row>
    <row r="14420" spans="1:3">
      <c r="A14420" t="s">
        <v>4</v>
      </c>
      <c r="B14420" s="4" t="s">
        <v>5</v>
      </c>
      <c r="C14420" s="4" t="s">
        <v>7</v>
      </c>
      <c r="D14420" s="4" t="s">
        <v>7</v>
      </c>
      <c r="E14420" s="4" t="s">
        <v>7</v>
      </c>
      <c r="F14420" s="4" t="s">
        <v>7</v>
      </c>
    </row>
    <row r="14421" spans="1:3">
      <c r="A14421" t="n">
        <v>126917</v>
      </c>
      <c r="B14421" s="8" t="n">
        <v>14</v>
      </c>
      <c r="C14421" s="7" t="n">
        <v>0</v>
      </c>
      <c r="D14421" s="7" t="n">
        <v>8</v>
      </c>
      <c r="E14421" s="7" t="n">
        <v>0</v>
      </c>
      <c r="F14421" s="7" t="n">
        <v>0</v>
      </c>
    </row>
    <row r="14422" spans="1:3">
      <c r="A14422" t="s">
        <v>4</v>
      </c>
      <c r="B14422" s="4" t="s">
        <v>5</v>
      </c>
      <c r="C14422" s="4" t="s">
        <v>7</v>
      </c>
      <c r="D14422" s="4" t="s">
        <v>12</v>
      </c>
    </row>
    <row r="14423" spans="1:3">
      <c r="A14423" t="n">
        <v>126922</v>
      </c>
      <c r="B14423" s="14" t="n">
        <v>2</v>
      </c>
      <c r="C14423" s="7" t="n">
        <v>11</v>
      </c>
      <c r="D14423" s="7" t="s">
        <v>16</v>
      </c>
    </row>
    <row r="14424" spans="1:3">
      <c r="A14424" t="s">
        <v>4</v>
      </c>
      <c r="B14424" s="4" t="s">
        <v>5</v>
      </c>
      <c r="C14424" s="4" t="s">
        <v>9</v>
      </c>
    </row>
    <row r="14425" spans="1:3">
      <c r="A14425" t="n">
        <v>126936</v>
      </c>
      <c r="B14425" s="26" t="n">
        <v>16</v>
      </c>
      <c r="C14425" s="7" t="n">
        <v>0</v>
      </c>
    </row>
    <row r="14426" spans="1:3">
      <c r="A14426" t="s">
        <v>4</v>
      </c>
      <c r="B14426" s="4" t="s">
        <v>5</v>
      </c>
      <c r="C14426" s="4" t="s">
        <v>7</v>
      </c>
      <c r="D14426" s="4" t="s">
        <v>12</v>
      </c>
    </row>
    <row r="14427" spans="1:3">
      <c r="A14427" t="n">
        <v>126939</v>
      </c>
      <c r="B14427" s="14" t="n">
        <v>2</v>
      </c>
      <c r="C14427" s="7" t="n">
        <v>11</v>
      </c>
      <c r="D14427" s="7" t="s">
        <v>501</v>
      </c>
    </row>
    <row r="14428" spans="1:3">
      <c r="A14428" t="s">
        <v>4</v>
      </c>
      <c r="B14428" s="4" t="s">
        <v>5</v>
      </c>
      <c r="C14428" s="4" t="s">
        <v>9</v>
      </c>
    </row>
    <row r="14429" spans="1:3">
      <c r="A14429" t="n">
        <v>126948</v>
      </c>
      <c r="B14429" s="26" t="n">
        <v>16</v>
      </c>
      <c r="C14429" s="7" t="n">
        <v>0</v>
      </c>
    </row>
    <row r="14430" spans="1:3">
      <c r="A14430" t="s">
        <v>4</v>
      </c>
      <c r="B14430" s="4" t="s">
        <v>5</v>
      </c>
      <c r="C14430" s="4" t="s">
        <v>11</v>
      </c>
    </row>
    <row r="14431" spans="1:3">
      <c r="A14431" t="n">
        <v>126951</v>
      </c>
      <c r="B14431" s="59" t="n">
        <v>15</v>
      </c>
      <c r="C14431" s="7" t="n">
        <v>2048</v>
      </c>
    </row>
    <row r="14432" spans="1:3">
      <c r="A14432" t="s">
        <v>4</v>
      </c>
      <c r="B14432" s="4" t="s">
        <v>5</v>
      </c>
      <c r="C14432" s="4" t="s">
        <v>7</v>
      </c>
      <c r="D14432" s="4" t="s">
        <v>12</v>
      </c>
    </row>
    <row r="14433" spans="1:6">
      <c r="A14433" t="n">
        <v>126956</v>
      </c>
      <c r="B14433" s="14" t="n">
        <v>2</v>
      </c>
      <c r="C14433" s="7" t="n">
        <v>10</v>
      </c>
      <c r="D14433" s="7" t="s">
        <v>48</v>
      </c>
    </row>
    <row r="14434" spans="1:6">
      <c r="A14434" t="s">
        <v>4</v>
      </c>
      <c r="B14434" s="4" t="s">
        <v>5</v>
      </c>
      <c r="C14434" s="4" t="s">
        <v>9</v>
      </c>
    </row>
    <row r="14435" spans="1:6">
      <c r="A14435" t="n">
        <v>126974</v>
      </c>
      <c r="B14435" s="26" t="n">
        <v>16</v>
      </c>
      <c r="C14435" s="7" t="n">
        <v>0</v>
      </c>
    </row>
    <row r="14436" spans="1:6">
      <c r="A14436" t="s">
        <v>4</v>
      </c>
      <c r="B14436" s="4" t="s">
        <v>5</v>
      </c>
      <c r="C14436" s="4" t="s">
        <v>7</v>
      </c>
      <c r="D14436" s="4" t="s">
        <v>12</v>
      </c>
    </row>
    <row r="14437" spans="1:6">
      <c r="A14437" t="n">
        <v>126977</v>
      </c>
      <c r="B14437" s="14" t="n">
        <v>2</v>
      </c>
      <c r="C14437" s="7" t="n">
        <v>10</v>
      </c>
      <c r="D14437" s="7" t="s">
        <v>49</v>
      </c>
    </row>
    <row r="14438" spans="1:6">
      <c r="A14438" t="s">
        <v>4</v>
      </c>
      <c r="B14438" s="4" t="s">
        <v>5</v>
      </c>
      <c r="C14438" s="4" t="s">
        <v>9</v>
      </c>
    </row>
    <row r="14439" spans="1:6">
      <c r="A14439" t="n">
        <v>126996</v>
      </c>
      <c r="B14439" s="26" t="n">
        <v>16</v>
      </c>
      <c r="C14439" s="7" t="n">
        <v>0</v>
      </c>
    </row>
    <row r="14440" spans="1:6">
      <c r="A14440" t="s">
        <v>4</v>
      </c>
      <c r="B14440" s="4" t="s">
        <v>5</v>
      </c>
      <c r="C14440" s="4" t="s">
        <v>7</v>
      </c>
      <c r="D14440" s="4" t="s">
        <v>9</v>
      </c>
      <c r="E14440" s="4" t="s">
        <v>10</v>
      </c>
    </row>
    <row r="14441" spans="1:6">
      <c r="A14441" t="n">
        <v>126999</v>
      </c>
      <c r="B14441" s="25" t="n">
        <v>58</v>
      </c>
      <c r="C14441" s="7" t="n">
        <v>100</v>
      </c>
      <c r="D14441" s="7" t="n">
        <v>300</v>
      </c>
      <c r="E14441" s="7" t="n">
        <v>1</v>
      </c>
    </row>
    <row r="14442" spans="1:6">
      <c r="A14442" t="s">
        <v>4</v>
      </c>
      <c r="B14442" s="4" t="s">
        <v>5</v>
      </c>
      <c r="C14442" s="4" t="s">
        <v>7</v>
      </c>
      <c r="D14442" s="4" t="s">
        <v>9</v>
      </c>
    </row>
    <row r="14443" spans="1:6">
      <c r="A14443" t="n">
        <v>127007</v>
      </c>
      <c r="B14443" s="25" t="n">
        <v>58</v>
      </c>
      <c r="C14443" s="7" t="n">
        <v>255</v>
      </c>
      <c r="D14443" s="7" t="n">
        <v>0</v>
      </c>
    </row>
    <row r="14444" spans="1:6">
      <c r="A14444" t="s">
        <v>4</v>
      </c>
      <c r="B14444" s="4" t="s">
        <v>5</v>
      </c>
      <c r="C14444" s="4" t="s">
        <v>7</v>
      </c>
    </row>
    <row r="14445" spans="1:6">
      <c r="A14445" t="n">
        <v>127011</v>
      </c>
      <c r="B14445" s="29" t="n">
        <v>23</v>
      </c>
      <c r="C14445" s="7" t="n">
        <v>0</v>
      </c>
    </row>
    <row r="14446" spans="1:6">
      <c r="A14446" t="s">
        <v>4</v>
      </c>
      <c r="B14446" s="4" t="s">
        <v>5</v>
      </c>
    </row>
    <row r="14447" spans="1:6">
      <c r="A14447" t="n">
        <v>127013</v>
      </c>
      <c r="B14447" s="5" t="n">
        <v>1</v>
      </c>
    </row>
    <row r="14448" spans="1:6" s="3" customFormat="1" customHeight="0">
      <c r="A14448" s="3" t="s">
        <v>2</v>
      </c>
      <c r="B14448" s="3" t="s">
        <v>1307</v>
      </c>
    </row>
    <row r="14449" spans="1:5">
      <c r="A14449" t="s">
        <v>4</v>
      </c>
      <c r="B14449" s="4" t="s">
        <v>5</v>
      </c>
      <c r="C14449" s="4" t="s">
        <v>7</v>
      </c>
      <c r="D14449" s="4" t="s">
        <v>7</v>
      </c>
      <c r="E14449" s="4" t="s">
        <v>7</v>
      </c>
      <c r="F14449" s="4" t="s">
        <v>7</v>
      </c>
    </row>
    <row r="14450" spans="1:5">
      <c r="A14450" t="n">
        <v>127016</v>
      </c>
      <c r="B14450" s="8" t="n">
        <v>14</v>
      </c>
      <c r="C14450" s="7" t="n">
        <v>2</v>
      </c>
      <c r="D14450" s="7" t="n">
        <v>0</v>
      </c>
      <c r="E14450" s="7" t="n">
        <v>0</v>
      </c>
      <c r="F14450" s="7" t="n">
        <v>0</v>
      </c>
    </row>
    <row r="14451" spans="1:5">
      <c r="A14451" t="s">
        <v>4</v>
      </c>
      <c r="B14451" s="4" t="s">
        <v>5</v>
      </c>
      <c r="C14451" s="4" t="s">
        <v>7</v>
      </c>
      <c r="D14451" s="20" t="s">
        <v>42</v>
      </c>
      <c r="E14451" s="4" t="s">
        <v>5</v>
      </c>
      <c r="F14451" s="4" t="s">
        <v>7</v>
      </c>
      <c r="G14451" s="4" t="s">
        <v>9</v>
      </c>
      <c r="H14451" s="20" t="s">
        <v>43</v>
      </c>
      <c r="I14451" s="4" t="s">
        <v>7</v>
      </c>
      <c r="J14451" s="4" t="s">
        <v>11</v>
      </c>
      <c r="K14451" s="4" t="s">
        <v>7</v>
      </c>
      <c r="L14451" s="4" t="s">
        <v>7</v>
      </c>
      <c r="M14451" s="20" t="s">
        <v>42</v>
      </c>
      <c r="N14451" s="4" t="s">
        <v>5</v>
      </c>
      <c r="O14451" s="4" t="s">
        <v>7</v>
      </c>
      <c r="P14451" s="4" t="s">
        <v>9</v>
      </c>
      <c r="Q14451" s="20" t="s">
        <v>43</v>
      </c>
      <c r="R14451" s="4" t="s">
        <v>7</v>
      </c>
      <c r="S14451" s="4" t="s">
        <v>11</v>
      </c>
      <c r="T14451" s="4" t="s">
        <v>7</v>
      </c>
      <c r="U14451" s="4" t="s">
        <v>7</v>
      </c>
      <c r="V14451" s="4" t="s">
        <v>7</v>
      </c>
      <c r="W14451" s="4" t="s">
        <v>14</v>
      </c>
    </row>
    <row r="14452" spans="1:5">
      <c r="A14452" t="n">
        <v>127021</v>
      </c>
      <c r="B14452" s="10" t="n">
        <v>5</v>
      </c>
      <c r="C14452" s="7" t="n">
        <v>28</v>
      </c>
      <c r="D14452" s="20" t="s">
        <v>3</v>
      </c>
      <c r="E14452" s="6" t="n">
        <v>162</v>
      </c>
      <c r="F14452" s="7" t="n">
        <v>3</v>
      </c>
      <c r="G14452" s="7" t="n">
        <v>8205</v>
      </c>
      <c r="H14452" s="20" t="s">
        <v>3</v>
      </c>
      <c r="I14452" s="7" t="n">
        <v>0</v>
      </c>
      <c r="J14452" s="7" t="n">
        <v>1</v>
      </c>
      <c r="K14452" s="7" t="n">
        <v>2</v>
      </c>
      <c r="L14452" s="7" t="n">
        <v>28</v>
      </c>
      <c r="M14452" s="20" t="s">
        <v>3</v>
      </c>
      <c r="N14452" s="6" t="n">
        <v>162</v>
      </c>
      <c r="O14452" s="7" t="n">
        <v>3</v>
      </c>
      <c r="P14452" s="7" t="n">
        <v>8205</v>
      </c>
      <c r="Q14452" s="20" t="s">
        <v>3</v>
      </c>
      <c r="R14452" s="7" t="n">
        <v>0</v>
      </c>
      <c r="S14452" s="7" t="n">
        <v>2</v>
      </c>
      <c r="T14452" s="7" t="n">
        <v>2</v>
      </c>
      <c r="U14452" s="7" t="n">
        <v>11</v>
      </c>
      <c r="V14452" s="7" t="n">
        <v>1</v>
      </c>
      <c r="W14452" s="11" t="n">
        <f t="normal" ca="1">A14456</f>
        <v>0</v>
      </c>
    </row>
    <row r="14453" spans="1:5">
      <c r="A14453" t="s">
        <v>4</v>
      </c>
      <c r="B14453" s="4" t="s">
        <v>5</v>
      </c>
      <c r="C14453" s="4" t="s">
        <v>7</v>
      </c>
      <c r="D14453" s="4" t="s">
        <v>9</v>
      </c>
      <c r="E14453" s="4" t="s">
        <v>10</v>
      </c>
    </row>
    <row r="14454" spans="1:5">
      <c r="A14454" t="n">
        <v>127050</v>
      </c>
      <c r="B14454" s="25" t="n">
        <v>58</v>
      </c>
      <c r="C14454" s="7" t="n">
        <v>0</v>
      </c>
      <c r="D14454" s="7" t="n">
        <v>0</v>
      </c>
      <c r="E14454" s="7" t="n">
        <v>1</v>
      </c>
    </row>
    <row r="14455" spans="1:5">
      <c r="A14455" t="s">
        <v>4</v>
      </c>
      <c r="B14455" s="4" t="s">
        <v>5</v>
      </c>
      <c r="C14455" s="4" t="s">
        <v>7</v>
      </c>
      <c r="D14455" s="20" t="s">
        <v>42</v>
      </c>
      <c r="E14455" s="4" t="s">
        <v>5</v>
      </c>
      <c r="F14455" s="4" t="s">
        <v>7</v>
      </c>
      <c r="G14455" s="4" t="s">
        <v>9</v>
      </c>
      <c r="H14455" s="20" t="s">
        <v>43</v>
      </c>
      <c r="I14455" s="4" t="s">
        <v>7</v>
      </c>
      <c r="J14455" s="4" t="s">
        <v>11</v>
      </c>
      <c r="K14455" s="4" t="s">
        <v>7</v>
      </c>
      <c r="L14455" s="4" t="s">
        <v>7</v>
      </c>
      <c r="M14455" s="20" t="s">
        <v>42</v>
      </c>
      <c r="N14455" s="4" t="s">
        <v>5</v>
      </c>
      <c r="O14455" s="4" t="s">
        <v>7</v>
      </c>
      <c r="P14455" s="4" t="s">
        <v>9</v>
      </c>
      <c r="Q14455" s="20" t="s">
        <v>43</v>
      </c>
      <c r="R14455" s="4" t="s">
        <v>7</v>
      </c>
      <c r="S14455" s="4" t="s">
        <v>11</v>
      </c>
      <c r="T14455" s="4" t="s">
        <v>7</v>
      </c>
      <c r="U14455" s="4" t="s">
        <v>7</v>
      </c>
      <c r="V14455" s="4" t="s">
        <v>7</v>
      </c>
      <c r="W14455" s="4" t="s">
        <v>14</v>
      </c>
    </row>
    <row r="14456" spans="1:5">
      <c r="A14456" t="n">
        <v>127058</v>
      </c>
      <c r="B14456" s="10" t="n">
        <v>5</v>
      </c>
      <c r="C14456" s="7" t="n">
        <v>28</v>
      </c>
      <c r="D14456" s="20" t="s">
        <v>3</v>
      </c>
      <c r="E14456" s="6" t="n">
        <v>162</v>
      </c>
      <c r="F14456" s="7" t="n">
        <v>3</v>
      </c>
      <c r="G14456" s="7" t="n">
        <v>8205</v>
      </c>
      <c r="H14456" s="20" t="s">
        <v>3</v>
      </c>
      <c r="I14456" s="7" t="n">
        <v>0</v>
      </c>
      <c r="J14456" s="7" t="n">
        <v>1</v>
      </c>
      <c r="K14456" s="7" t="n">
        <v>3</v>
      </c>
      <c r="L14456" s="7" t="n">
        <v>28</v>
      </c>
      <c r="M14456" s="20" t="s">
        <v>3</v>
      </c>
      <c r="N14456" s="6" t="n">
        <v>162</v>
      </c>
      <c r="O14456" s="7" t="n">
        <v>3</v>
      </c>
      <c r="P14456" s="7" t="n">
        <v>8205</v>
      </c>
      <c r="Q14456" s="20" t="s">
        <v>3</v>
      </c>
      <c r="R14456" s="7" t="n">
        <v>0</v>
      </c>
      <c r="S14456" s="7" t="n">
        <v>2</v>
      </c>
      <c r="T14456" s="7" t="n">
        <v>3</v>
      </c>
      <c r="U14456" s="7" t="n">
        <v>9</v>
      </c>
      <c r="V14456" s="7" t="n">
        <v>1</v>
      </c>
      <c r="W14456" s="11" t="n">
        <f t="normal" ca="1">A14466</f>
        <v>0</v>
      </c>
    </row>
    <row r="14457" spans="1:5">
      <c r="A14457" t="s">
        <v>4</v>
      </c>
      <c r="B14457" s="4" t="s">
        <v>5</v>
      </c>
      <c r="C14457" s="4" t="s">
        <v>7</v>
      </c>
      <c r="D14457" s="20" t="s">
        <v>42</v>
      </c>
      <c r="E14457" s="4" t="s">
        <v>5</v>
      </c>
      <c r="F14457" s="4" t="s">
        <v>9</v>
      </c>
      <c r="G14457" s="4" t="s">
        <v>7</v>
      </c>
      <c r="H14457" s="4" t="s">
        <v>7</v>
      </c>
      <c r="I14457" s="4" t="s">
        <v>12</v>
      </c>
      <c r="J14457" s="20" t="s">
        <v>43</v>
      </c>
      <c r="K14457" s="4" t="s">
        <v>7</v>
      </c>
      <c r="L14457" s="4" t="s">
        <v>7</v>
      </c>
      <c r="M14457" s="20" t="s">
        <v>42</v>
      </c>
      <c r="N14457" s="4" t="s">
        <v>5</v>
      </c>
      <c r="O14457" s="4" t="s">
        <v>7</v>
      </c>
      <c r="P14457" s="20" t="s">
        <v>43</v>
      </c>
      <c r="Q14457" s="4" t="s">
        <v>7</v>
      </c>
      <c r="R14457" s="4" t="s">
        <v>11</v>
      </c>
      <c r="S14457" s="4" t="s">
        <v>7</v>
      </c>
      <c r="T14457" s="4" t="s">
        <v>7</v>
      </c>
      <c r="U14457" s="4" t="s">
        <v>7</v>
      </c>
      <c r="V14457" s="20" t="s">
        <v>42</v>
      </c>
      <c r="W14457" s="4" t="s">
        <v>5</v>
      </c>
      <c r="X14457" s="4" t="s">
        <v>7</v>
      </c>
      <c r="Y14457" s="20" t="s">
        <v>43</v>
      </c>
      <c r="Z14457" s="4" t="s">
        <v>7</v>
      </c>
      <c r="AA14457" s="4" t="s">
        <v>11</v>
      </c>
      <c r="AB14457" s="4" t="s">
        <v>7</v>
      </c>
      <c r="AC14457" s="4" t="s">
        <v>7</v>
      </c>
      <c r="AD14457" s="4" t="s">
        <v>7</v>
      </c>
      <c r="AE14457" s="4" t="s">
        <v>14</v>
      </c>
    </row>
    <row r="14458" spans="1:5">
      <c r="A14458" t="n">
        <v>127087</v>
      </c>
      <c r="B14458" s="10" t="n">
        <v>5</v>
      </c>
      <c r="C14458" s="7" t="n">
        <v>28</v>
      </c>
      <c r="D14458" s="20" t="s">
        <v>3</v>
      </c>
      <c r="E14458" s="48" t="n">
        <v>47</v>
      </c>
      <c r="F14458" s="7" t="n">
        <v>61456</v>
      </c>
      <c r="G14458" s="7" t="n">
        <v>2</v>
      </c>
      <c r="H14458" s="7" t="n">
        <v>0</v>
      </c>
      <c r="I14458" s="7" t="s">
        <v>177</v>
      </c>
      <c r="J14458" s="20" t="s">
        <v>3</v>
      </c>
      <c r="K14458" s="7" t="n">
        <v>8</v>
      </c>
      <c r="L14458" s="7" t="n">
        <v>28</v>
      </c>
      <c r="M14458" s="20" t="s">
        <v>3</v>
      </c>
      <c r="N14458" s="21" t="n">
        <v>74</v>
      </c>
      <c r="O14458" s="7" t="n">
        <v>65</v>
      </c>
      <c r="P14458" s="20" t="s">
        <v>3</v>
      </c>
      <c r="Q14458" s="7" t="n">
        <v>0</v>
      </c>
      <c r="R14458" s="7" t="n">
        <v>1</v>
      </c>
      <c r="S14458" s="7" t="n">
        <v>3</v>
      </c>
      <c r="T14458" s="7" t="n">
        <v>9</v>
      </c>
      <c r="U14458" s="7" t="n">
        <v>28</v>
      </c>
      <c r="V14458" s="20" t="s">
        <v>3</v>
      </c>
      <c r="W14458" s="21" t="n">
        <v>74</v>
      </c>
      <c r="X14458" s="7" t="n">
        <v>65</v>
      </c>
      <c r="Y14458" s="20" t="s">
        <v>3</v>
      </c>
      <c r="Z14458" s="7" t="n">
        <v>0</v>
      </c>
      <c r="AA14458" s="7" t="n">
        <v>2</v>
      </c>
      <c r="AB14458" s="7" t="n">
        <v>3</v>
      </c>
      <c r="AC14458" s="7" t="n">
        <v>9</v>
      </c>
      <c r="AD14458" s="7" t="n">
        <v>1</v>
      </c>
      <c r="AE14458" s="11" t="n">
        <f t="normal" ca="1">A14462</f>
        <v>0</v>
      </c>
    </row>
    <row r="14459" spans="1:5">
      <c r="A14459" t="s">
        <v>4</v>
      </c>
      <c r="B14459" s="4" t="s">
        <v>5</v>
      </c>
      <c r="C14459" s="4" t="s">
        <v>9</v>
      </c>
      <c r="D14459" s="4" t="s">
        <v>7</v>
      </c>
      <c r="E14459" s="4" t="s">
        <v>7</v>
      </c>
      <c r="F14459" s="4" t="s">
        <v>12</v>
      </c>
    </row>
    <row r="14460" spans="1:5">
      <c r="A14460" t="n">
        <v>127135</v>
      </c>
      <c r="B14460" s="48" t="n">
        <v>47</v>
      </c>
      <c r="C14460" s="7" t="n">
        <v>61456</v>
      </c>
      <c r="D14460" s="7" t="n">
        <v>0</v>
      </c>
      <c r="E14460" s="7" t="n">
        <v>0</v>
      </c>
      <c r="F14460" s="7" t="s">
        <v>178</v>
      </c>
    </row>
    <row r="14461" spans="1:5">
      <c r="A14461" t="s">
        <v>4</v>
      </c>
      <c r="B14461" s="4" t="s">
        <v>5</v>
      </c>
      <c r="C14461" s="4" t="s">
        <v>7</v>
      </c>
      <c r="D14461" s="4" t="s">
        <v>9</v>
      </c>
      <c r="E14461" s="4" t="s">
        <v>10</v>
      </c>
    </row>
    <row r="14462" spans="1:5">
      <c r="A14462" t="n">
        <v>127148</v>
      </c>
      <c r="B14462" s="25" t="n">
        <v>58</v>
      </c>
      <c r="C14462" s="7" t="n">
        <v>0</v>
      </c>
      <c r="D14462" s="7" t="n">
        <v>300</v>
      </c>
      <c r="E14462" s="7" t="n">
        <v>1</v>
      </c>
    </row>
    <row r="14463" spans="1:5">
      <c r="A14463" t="s">
        <v>4</v>
      </c>
      <c r="B14463" s="4" t="s">
        <v>5</v>
      </c>
      <c r="C14463" s="4" t="s">
        <v>7</v>
      </c>
      <c r="D14463" s="4" t="s">
        <v>9</v>
      </c>
    </row>
    <row r="14464" spans="1:5">
      <c r="A14464" t="n">
        <v>127156</v>
      </c>
      <c r="B14464" s="25" t="n">
        <v>58</v>
      </c>
      <c r="C14464" s="7" t="n">
        <v>255</v>
      </c>
      <c r="D14464" s="7" t="n">
        <v>0</v>
      </c>
    </row>
    <row r="14465" spans="1:31">
      <c r="A14465" t="s">
        <v>4</v>
      </c>
      <c r="B14465" s="4" t="s">
        <v>5</v>
      </c>
      <c r="C14465" s="4" t="s">
        <v>7</v>
      </c>
      <c r="D14465" s="4" t="s">
        <v>7</v>
      </c>
      <c r="E14465" s="4" t="s">
        <v>7</v>
      </c>
      <c r="F14465" s="4" t="s">
        <v>7</v>
      </c>
    </row>
    <row r="14466" spans="1:31">
      <c r="A14466" t="n">
        <v>127160</v>
      </c>
      <c r="B14466" s="8" t="n">
        <v>14</v>
      </c>
      <c r="C14466" s="7" t="n">
        <v>0</v>
      </c>
      <c r="D14466" s="7" t="n">
        <v>0</v>
      </c>
      <c r="E14466" s="7" t="n">
        <v>0</v>
      </c>
      <c r="F14466" s="7" t="n">
        <v>64</v>
      </c>
    </row>
    <row r="14467" spans="1:31">
      <c r="A14467" t="s">
        <v>4</v>
      </c>
      <c r="B14467" s="4" t="s">
        <v>5</v>
      </c>
      <c r="C14467" s="4" t="s">
        <v>7</v>
      </c>
      <c r="D14467" s="4" t="s">
        <v>9</v>
      </c>
    </row>
    <row r="14468" spans="1:31">
      <c r="A14468" t="n">
        <v>127165</v>
      </c>
      <c r="B14468" s="22" t="n">
        <v>22</v>
      </c>
      <c r="C14468" s="7" t="n">
        <v>0</v>
      </c>
      <c r="D14468" s="7" t="n">
        <v>8205</v>
      </c>
    </row>
    <row r="14469" spans="1:31">
      <c r="A14469" t="s">
        <v>4</v>
      </c>
      <c r="B14469" s="4" t="s">
        <v>5</v>
      </c>
      <c r="C14469" s="4" t="s">
        <v>7</v>
      </c>
      <c r="D14469" s="4" t="s">
        <v>9</v>
      </c>
    </row>
    <row r="14470" spans="1:31">
      <c r="A14470" t="n">
        <v>127169</v>
      </c>
      <c r="B14470" s="25" t="n">
        <v>58</v>
      </c>
      <c r="C14470" s="7" t="n">
        <v>5</v>
      </c>
      <c r="D14470" s="7" t="n">
        <v>300</v>
      </c>
    </row>
    <row r="14471" spans="1:31">
      <c r="A14471" t="s">
        <v>4</v>
      </c>
      <c r="B14471" s="4" t="s">
        <v>5</v>
      </c>
      <c r="C14471" s="4" t="s">
        <v>10</v>
      </c>
      <c r="D14471" s="4" t="s">
        <v>9</v>
      </c>
    </row>
    <row r="14472" spans="1:31">
      <c r="A14472" t="n">
        <v>127173</v>
      </c>
      <c r="B14472" s="49" t="n">
        <v>103</v>
      </c>
      <c r="C14472" s="7" t="n">
        <v>0</v>
      </c>
      <c r="D14472" s="7" t="n">
        <v>300</v>
      </c>
    </row>
    <row r="14473" spans="1:31">
      <c r="A14473" t="s">
        <v>4</v>
      </c>
      <c r="B14473" s="4" t="s">
        <v>5</v>
      </c>
      <c r="C14473" s="4" t="s">
        <v>7</v>
      </c>
    </row>
    <row r="14474" spans="1:31">
      <c r="A14474" t="n">
        <v>127180</v>
      </c>
      <c r="B14474" s="27" t="n">
        <v>64</v>
      </c>
      <c r="C14474" s="7" t="n">
        <v>7</v>
      </c>
    </row>
    <row r="14475" spans="1:31">
      <c r="A14475" t="s">
        <v>4</v>
      </c>
      <c r="B14475" s="4" t="s">
        <v>5</v>
      </c>
      <c r="C14475" s="4" t="s">
        <v>7</v>
      </c>
      <c r="D14475" s="4" t="s">
        <v>9</v>
      </c>
    </row>
    <row r="14476" spans="1:31">
      <c r="A14476" t="n">
        <v>127182</v>
      </c>
      <c r="B14476" s="50" t="n">
        <v>72</v>
      </c>
      <c r="C14476" s="7" t="n">
        <v>5</v>
      </c>
      <c r="D14476" s="7" t="n">
        <v>0</v>
      </c>
    </row>
    <row r="14477" spans="1:31">
      <c r="A14477" t="s">
        <v>4</v>
      </c>
      <c r="B14477" s="4" t="s">
        <v>5</v>
      </c>
      <c r="C14477" s="4" t="s">
        <v>7</v>
      </c>
      <c r="D14477" s="20" t="s">
        <v>42</v>
      </c>
      <c r="E14477" s="4" t="s">
        <v>5</v>
      </c>
      <c r="F14477" s="4" t="s">
        <v>7</v>
      </c>
      <c r="G14477" s="4" t="s">
        <v>9</v>
      </c>
      <c r="H14477" s="20" t="s">
        <v>43</v>
      </c>
      <c r="I14477" s="4" t="s">
        <v>7</v>
      </c>
      <c r="J14477" s="4" t="s">
        <v>11</v>
      </c>
      <c r="K14477" s="4" t="s">
        <v>7</v>
      </c>
      <c r="L14477" s="4" t="s">
        <v>7</v>
      </c>
      <c r="M14477" s="4" t="s">
        <v>14</v>
      </c>
    </row>
    <row r="14478" spans="1:31">
      <c r="A14478" t="n">
        <v>127186</v>
      </c>
      <c r="B14478" s="10" t="n">
        <v>5</v>
      </c>
      <c r="C14478" s="7" t="n">
        <v>28</v>
      </c>
      <c r="D14478" s="20" t="s">
        <v>3</v>
      </c>
      <c r="E14478" s="6" t="n">
        <v>162</v>
      </c>
      <c r="F14478" s="7" t="n">
        <v>4</v>
      </c>
      <c r="G14478" s="7" t="n">
        <v>8205</v>
      </c>
      <c r="H14478" s="20" t="s">
        <v>3</v>
      </c>
      <c r="I14478" s="7" t="n">
        <v>0</v>
      </c>
      <c r="J14478" s="7" t="n">
        <v>1</v>
      </c>
      <c r="K14478" s="7" t="n">
        <v>2</v>
      </c>
      <c r="L14478" s="7" t="n">
        <v>1</v>
      </c>
      <c r="M14478" s="11" t="n">
        <f t="normal" ca="1">A14484</f>
        <v>0</v>
      </c>
    </row>
    <row r="14479" spans="1:31">
      <c r="A14479" t="s">
        <v>4</v>
      </c>
      <c r="B14479" s="4" t="s">
        <v>5</v>
      </c>
      <c r="C14479" s="4" t="s">
        <v>7</v>
      </c>
      <c r="D14479" s="4" t="s">
        <v>12</v>
      </c>
    </row>
    <row r="14480" spans="1:31">
      <c r="A14480" t="n">
        <v>127203</v>
      </c>
      <c r="B14480" s="14" t="n">
        <v>2</v>
      </c>
      <c r="C14480" s="7" t="n">
        <v>10</v>
      </c>
      <c r="D14480" s="7" t="s">
        <v>179</v>
      </c>
    </row>
    <row r="14481" spans="1:13">
      <c r="A14481" t="s">
        <v>4</v>
      </c>
      <c r="B14481" s="4" t="s">
        <v>5</v>
      </c>
      <c r="C14481" s="4" t="s">
        <v>9</v>
      </c>
    </row>
    <row r="14482" spans="1:13">
      <c r="A14482" t="n">
        <v>127220</v>
      </c>
      <c r="B14482" s="26" t="n">
        <v>16</v>
      </c>
      <c r="C14482" s="7" t="n">
        <v>0</v>
      </c>
    </row>
    <row r="14483" spans="1:13">
      <c r="A14483" t="s">
        <v>4</v>
      </c>
      <c r="B14483" s="4" t="s">
        <v>5</v>
      </c>
      <c r="C14483" s="4" t="s">
        <v>9</v>
      </c>
      <c r="D14483" s="4" t="s">
        <v>7</v>
      </c>
      <c r="E14483" s="4" t="s">
        <v>7</v>
      </c>
      <c r="F14483" s="4" t="s">
        <v>12</v>
      </c>
    </row>
    <row r="14484" spans="1:13">
      <c r="A14484" t="n">
        <v>127223</v>
      </c>
      <c r="B14484" s="46" t="n">
        <v>20</v>
      </c>
      <c r="C14484" s="7" t="n">
        <v>0</v>
      </c>
      <c r="D14484" s="7" t="n">
        <v>3</v>
      </c>
      <c r="E14484" s="7" t="n">
        <v>10</v>
      </c>
      <c r="F14484" s="7" t="s">
        <v>196</v>
      </c>
    </row>
    <row r="14485" spans="1:13">
      <c r="A14485" t="s">
        <v>4</v>
      </c>
      <c r="B14485" s="4" t="s">
        <v>5</v>
      </c>
      <c r="C14485" s="4" t="s">
        <v>9</v>
      </c>
    </row>
    <row r="14486" spans="1:13">
      <c r="A14486" t="n">
        <v>127241</v>
      </c>
      <c r="B14486" s="26" t="n">
        <v>16</v>
      </c>
      <c r="C14486" s="7" t="n">
        <v>0</v>
      </c>
    </row>
    <row r="14487" spans="1:13">
      <c r="A14487" t="s">
        <v>4</v>
      </c>
      <c r="B14487" s="4" t="s">
        <v>5</v>
      </c>
      <c r="C14487" s="4" t="s">
        <v>9</v>
      </c>
      <c r="D14487" s="4" t="s">
        <v>7</v>
      </c>
      <c r="E14487" s="4" t="s">
        <v>7</v>
      </c>
      <c r="F14487" s="4" t="s">
        <v>12</v>
      </c>
    </row>
    <row r="14488" spans="1:13">
      <c r="A14488" t="n">
        <v>127244</v>
      </c>
      <c r="B14488" s="46" t="n">
        <v>20</v>
      </c>
      <c r="C14488" s="7" t="n">
        <v>18</v>
      </c>
      <c r="D14488" s="7" t="n">
        <v>3</v>
      </c>
      <c r="E14488" s="7" t="n">
        <v>10</v>
      </c>
      <c r="F14488" s="7" t="s">
        <v>196</v>
      </c>
    </row>
    <row r="14489" spans="1:13">
      <c r="A14489" t="s">
        <v>4</v>
      </c>
      <c r="B14489" s="4" t="s">
        <v>5</v>
      </c>
      <c r="C14489" s="4" t="s">
        <v>9</v>
      </c>
    </row>
    <row r="14490" spans="1:13">
      <c r="A14490" t="n">
        <v>127262</v>
      </c>
      <c r="B14490" s="26" t="n">
        <v>16</v>
      </c>
      <c r="C14490" s="7" t="n">
        <v>0</v>
      </c>
    </row>
    <row r="14491" spans="1:13">
      <c r="A14491" t="s">
        <v>4</v>
      </c>
      <c r="B14491" s="4" t="s">
        <v>5</v>
      </c>
      <c r="C14491" s="4" t="s">
        <v>7</v>
      </c>
      <c r="D14491" s="4" t="s">
        <v>9</v>
      </c>
      <c r="E14491" s="4" t="s">
        <v>7</v>
      </c>
      <c r="F14491" s="4" t="s">
        <v>12</v>
      </c>
      <c r="G14491" s="4" t="s">
        <v>12</v>
      </c>
      <c r="H14491" s="4" t="s">
        <v>12</v>
      </c>
      <c r="I14491" s="4" t="s">
        <v>12</v>
      </c>
      <c r="J14491" s="4" t="s">
        <v>12</v>
      </c>
      <c r="K14491" s="4" t="s">
        <v>12</v>
      </c>
      <c r="L14491" s="4" t="s">
        <v>12</v>
      </c>
      <c r="M14491" s="4" t="s">
        <v>12</v>
      </c>
      <c r="N14491" s="4" t="s">
        <v>12</v>
      </c>
      <c r="O14491" s="4" t="s">
        <v>12</v>
      </c>
      <c r="P14491" s="4" t="s">
        <v>12</v>
      </c>
      <c r="Q14491" s="4" t="s">
        <v>12</v>
      </c>
      <c r="R14491" s="4" t="s">
        <v>12</v>
      </c>
      <c r="S14491" s="4" t="s">
        <v>12</v>
      </c>
      <c r="T14491" s="4" t="s">
        <v>12</v>
      </c>
      <c r="U14491" s="4" t="s">
        <v>12</v>
      </c>
    </row>
    <row r="14492" spans="1:13">
      <c r="A14492" t="n">
        <v>127265</v>
      </c>
      <c r="B14492" s="44" t="n">
        <v>36</v>
      </c>
      <c r="C14492" s="7" t="n">
        <v>8</v>
      </c>
      <c r="D14492" s="7" t="n">
        <v>0</v>
      </c>
      <c r="E14492" s="7" t="n">
        <v>0</v>
      </c>
      <c r="F14492" s="7" t="s">
        <v>695</v>
      </c>
      <c r="G14492" s="7" t="s">
        <v>13</v>
      </c>
      <c r="H14492" s="7" t="s">
        <v>13</v>
      </c>
      <c r="I14492" s="7" t="s">
        <v>13</v>
      </c>
      <c r="J14492" s="7" t="s">
        <v>13</v>
      </c>
      <c r="K14492" s="7" t="s">
        <v>13</v>
      </c>
      <c r="L14492" s="7" t="s">
        <v>13</v>
      </c>
      <c r="M14492" s="7" t="s">
        <v>13</v>
      </c>
      <c r="N14492" s="7" t="s">
        <v>13</v>
      </c>
      <c r="O14492" s="7" t="s">
        <v>13</v>
      </c>
      <c r="P14492" s="7" t="s">
        <v>13</v>
      </c>
      <c r="Q14492" s="7" t="s">
        <v>13</v>
      </c>
      <c r="R14492" s="7" t="s">
        <v>13</v>
      </c>
      <c r="S14492" s="7" t="s">
        <v>13</v>
      </c>
      <c r="T14492" s="7" t="s">
        <v>13</v>
      </c>
      <c r="U14492" s="7" t="s">
        <v>13</v>
      </c>
    </row>
    <row r="14493" spans="1:13">
      <c r="A14493" t="s">
        <v>4</v>
      </c>
      <c r="B14493" s="4" t="s">
        <v>5</v>
      </c>
      <c r="C14493" s="4" t="s">
        <v>7</v>
      </c>
      <c r="D14493" s="4" t="s">
        <v>9</v>
      </c>
      <c r="E14493" s="4" t="s">
        <v>7</v>
      </c>
      <c r="F14493" s="4" t="s">
        <v>12</v>
      </c>
      <c r="G14493" s="4" t="s">
        <v>12</v>
      </c>
      <c r="H14493" s="4" t="s">
        <v>12</v>
      </c>
      <c r="I14493" s="4" t="s">
        <v>12</v>
      </c>
      <c r="J14493" s="4" t="s">
        <v>12</v>
      </c>
      <c r="K14493" s="4" t="s">
        <v>12</v>
      </c>
      <c r="L14493" s="4" t="s">
        <v>12</v>
      </c>
      <c r="M14493" s="4" t="s">
        <v>12</v>
      </c>
      <c r="N14493" s="4" t="s">
        <v>12</v>
      </c>
      <c r="O14493" s="4" t="s">
        <v>12</v>
      </c>
      <c r="P14493" s="4" t="s">
        <v>12</v>
      </c>
      <c r="Q14493" s="4" t="s">
        <v>12</v>
      </c>
      <c r="R14493" s="4" t="s">
        <v>12</v>
      </c>
      <c r="S14493" s="4" t="s">
        <v>12</v>
      </c>
      <c r="T14493" s="4" t="s">
        <v>12</v>
      </c>
      <c r="U14493" s="4" t="s">
        <v>12</v>
      </c>
    </row>
    <row r="14494" spans="1:13">
      <c r="A14494" t="n">
        <v>127298</v>
      </c>
      <c r="B14494" s="44" t="n">
        <v>36</v>
      </c>
      <c r="C14494" s="7" t="n">
        <v>8</v>
      </c>
      <c r="D14494" s="7" t="n">
        <v>18</v>
      </c>
      <c r="E14494" s="7" t="n">
        <v>0</v>
      </c>
      <c r="F14494" s="7" t="s">
        <v>1153</v>
      </c>
      <c r="G14494" s="7" t="s">
        <v>624</v>
      </c>
      <c r="H14494" s="7" t="s">
        <v>13</v>
      </c>
      <c r="I14494" s="7" t="s">
        <v>13</v>
      </c>
      <c r="J14494" s="7" t="s">
        <v>13</v>
      </c>
      <c r="K14494" s="7" t="s">
        <v>13</v>
      </c>
      <c r="L14494" s="7" t="s">
        <v>13</v>
      </c>
      <c r="M14494" s="7" t="s">
        <v>13</v>
      </c>
      <c r="N14494" s="7" t="s">
        <v>13</v>
      </c>
      <c r="O14494" s="7" t="s">
        <v>13</v>
      </c>
      <c r="P14494" s="7" t="s">
        <v>13</v>
      </c>
      <c r="Q14494" s="7" t="s">
        <v>13</v>
      </c>
      <c r="R14494" s="7" t="s">
        <v>13</v>
      </c>
      <c r="S14494" s="7" t="s">
        <v>13</v>
      </c>
      <c r="T14494" s="7" t="s">
        <v>13</v>
      </c>
      <c r="U14494" s="7" t="s">
        <v>13</v>
      </c>
    </row>
    <row r="14495" spans="1:13">
      <c r="A14495" t="s">
        <v>4</v>
      </c>
      <c r="B14495" s="4" t="s">
        <v>5</v>
      </c>
      <c r="C14495" s="4" t="s">
        <v>9</v>
      </c>
      <c r="D14495" s="4" t="s">
        <v>10</v>
      </c>
      <c r="E14495" s="4" t="s">
        <v>10</v>
      </c>
      <c r="F14495" s="4" t="s">
        <v>10</v>
      </c>
      <c r="G14495" s="4" t="s">
        <v>10</v>
      </c>
    </row>
    <row r="14496" spans="1:13">
      <c r="A14496" t="n">
        <v>127344</v>
      </c>
      <c r="B14496" s="42" t="n">
        <v>46</v>
      </c>
      <c r="C14496" s="7" t="n">
        <v>0</v>
      </c>
      <c r="D14496" s="7" t="n">
        <v>-16</v>
      </c>
      <c r="E14496" s="7" t="n">
        <v>0</v>
      </c>
      <c r="F14496" s="7" t="n">
        <v>39.0999984741211</v>
      </c>
      <c r="G14496" s="7" t="n">
        <v>0</v>
      </c>
    </row>
    <row r="14497" spans="1:21">
      <c r="A14497" t="s">
        <v>4</v>
      </c>
      <c r="B14497" s="4" t="s">
        <v>5</v>
      </c>
      <c r="C14497" s="4" t="s">
        <v>9</v>
      </c>
      <c r="D14497" s="4" t="s">
        <v>10</v>
      </c>
      <c r="E14497" s="4" t="s">
        <v>10</v>
      </c>
      <c r="F14497" s="4" t="s">
        <v>10</v>
      </c>
      <c r="G14497" s="4" t="s">
        <v>10</v>
      </c>
    </row>
    <row r="14498" spans="1:21">
      <c r="A14498" t="n">
        <v>127363</v>
      </c>
      <c r="B14498" s="42" t="n">
        <v>46</v>
      </c>
      <c r="C14498" s="7" t="n">
        <v>18</v>
      </c>
      <c r="D14498" s="7" t="n">
        <v>-15.4499998092651</v>
      </c>
      <c r="E14498" s="7" t="n">
        <v>0</v>
      </c>
      <c r="F14498" s="7" t="n">
        <v>38.4000015258789</v>
      </c>
      <c r="G14498" s="7" t="n">
        <v>335</v>
      </c>
    </row>
    <row r="14499" spans="1:21">
      <c r="A14499" t="s">
        <v>4</v>
      </c>
      <c r="B14499" s="4" t="s">
        <v>5</v>
      </c>
      <c r="C14499" s="4" t="s">
        <v>9</v>
      </c>
      <c r="D14499" s="4" t="s">
        <v>9</v>
      </c>
      <c r="E14499" s="4" t="s">
        <v>9</v>
      </c>
    </row>
    <row r="14500" spans="1:21">
      <c r="A14500" t="n">
        <v>127382</v>
      </c>
      <c r="B14500" s="63" t="n">
        <v>61</v>
      </c>
      <c r="C14500" s="7" t="n">
        <v>18</v>
      </c>
      <c r="D14500" s="7" t="n">
        <v>0</v>
      </c>
      <c r="E14500" s="7" t="n">
        <v>0</v>
      </c>
    </row>
    <row r="14501" spans="1:21">
      <c r="A14501" t="s">
        <v>4</v>
      </c>
      <c r="B14501" s="4" t="s">
        <v>5</v>
      </c>
      <c r="C14501" s="4" t="s">
        <v>7</v>
      </c>
      <c r="D14501" s="4" t="s">
        <v>7</v>
      </c>
      <c r="E14501" s="4" t="s">
        <v>10</v>
      </c>
      <c r="F14501" s="4" t="s">
        <v>10</v>
      </c>
      <c r="G14501" s="4" t="s">
        <v>10</v>
      </c>
      <c r="H14501" s="4" t="s">
        <v>9</v>
      </c>
    </row>
    <row r="14502" spans="1:21">
      <c r="A14502" t="n">
        <v>127389</v>
      </c>
      <c r="B14502" s="55" t="n">
        <v>45</v>
      </c>
      <c r="C14502" s="7" t="n">
        <v>2</v>
      </c>
      <c r="D14502" s="7" t="n">
        <v>3</v>
      </c>
      <c r="E14502" s="7" t="n">
        <v>-16</v>
      </c>
      <c r="F14502" s="7" t="n">
        <v>0.449999988079071</v>
      </c>
      <c r="G14502" s="7" t="n">
        <v>39.7999992370605</v>
      </c>
      <c r="H14502" s="7" t="n">
        <v>0</v>
      </c>
    </row>
    <row r="14503" spans="1:21">
      <c r="A14503" t="s">
        <v>4</v>
      </c>
      <c r="B14503" s="4" t="s">
        <v>5</v>
      </c>
      <c r="C14503" s="4" t="s">
        <v>7</v>
      </c>
      <c r="D14503" s="4" t="s">
        <v>7</v>
      </c>
      <c r="E14503" s="4" t="s">
        <v>10</v>
      </c>
      <c r="F14503" s="4" t="s">
        <v>10</v>
      </c>
      <c r="G14503" s="4" t="s">
        <v>10</v>
      </c>
      <c r="H14503" s="4" t="s">
        <v>9</v>
      </c>
      <c r="I14503" s="4" t="s">
        <v>7</v>
      </c>
    </row>
    <row r="14504" spans="1:21">
      <c r="A14504" t="n">
        <v>127406</v>
      </c>
      <c r="B14504" s="55" t="n">
        <v>45</v>
      </c>
      <c r="C14504" s="7" t="n">
        <v>4</v>
      </c>
      <c r="D14504" s="7" t="n">
        <v>3</v>
      </c>
      <c r="E14504" s="7" t="n">
        <v>5</v>
      </c>
      <c r="F14504" s="7" t="n">
        <v>128</v>
      </c>
      <c r="G14504" s="7" t="n">
        <v>0</v>
      </c>
      <c r="H14504" s="7" t="n">
        <v>0</v>
      </c>
      <c r="I14504" s="7" t="n">
        <v>0</v>
      </c>
    </row>
    <row r="14505" spans="1:21">
      <c r="A14505" t="s">
        <v>4</v>
      </c>
      <c r="B14505" s="4" t="s">
        <v>5</v>
      </c>
      <c r="C14505" s="4" t="s">
        <v>7</v>
      </c>
      <c r="D14505" s="4" t="s">
        <v>7</v>
      </c>
      <c r="E14505" s="4" t="s">
        <v>10</v>
      </c>
      <c r="F14505" s="4" t="s">
        <v>9</v>
      </c>
    </row>
    <row r="14506" spans="1:21">
      <c r="A14506" t="n">
        <v>127424</v>
      </c>
      <c r="B14506" s="55" t="n">
        <v>45</v>
      </c>
      <c r="C14506" s="7" t="n">
        <v>5</v>
      </c>
      <c r="D14506" s="7" t="n">
        <v>3</v>
      </c>
      <c r="E14506" s="7" t="n">
        <v>3.5</v>
      </c>
      <c r="F14506" s="7" t="n">
        <v>0</v>
      </c>
    </row>
    <row r="14507" spans="1:21">
      <c r="A14507" t="s">
        <v>4</v>
      </c>
      <c r="B14507" s="4" t="s">
        <v>5</v>
      </c>
      <c r="C14507" s="4" t="s">
        <v>7</v>
      </c>
      <c r="D14507" s="4" t="s">
        <v>7</v>
      </c>
      <c r="E14507" s="4" t="s">
        <v>10</v>
      </c>
      <c r="F14507" s="4" t="s">
        <v>9</v>
      </c>
    </row>
    <row r="14508" spans="1:21">
      <c r="A14508" t="n">
        <v>127433</v>
      </c>
      <c r="B14508" s="55" t="n">
        <v>45</v>
      </c>
      <c r="C14508" s="7" t="n">
        <v>11</v>
      </c>
      <c r="D14508" s="7" t="n">
        <v>3</v>
      </c>
      <c r="E14508" s="7" t="n">
        <v>26.7999992370605</v>
      </c>
      <c r="F14508" s="7" t="n">
        <v>0</v>
      </c>
    </row>
    <row r="14509" spans="1:21">
      <c r="A14509" t="s">
        <v>4</v>
      </c>
      <c r="B14509" s="4" t="s">
        <v>5</v>
      </c>
      <c r="C14509" s="4" t="s">
        <v>7</v>
      </c>
    </row>
    <row r="14510" spans="1:21">
      <c r="A14510" t="n">
        <v>127442</v>
      </c>
      <c r="B14510" s="54" t="n">
        <v>116</v>
      </c>
      <c r="C14510" s="7" t="n">
        <v>0</v>
      </c>
    </row>
    <row r="14511" spans="1:21">
      <c r="A14511" t="s">
        <v>4</v>
      </c>
      <c r="B14511" s="4" t="s">
        <v>5</v>
      </c>
      <c r="C14511" s="4" t="s">
        <v>7</v>
      </c>
      <c r="D14511" s="4" t="s">
        <v>9</v>
      </c>
    </row>
    <row r="14512" spans="1:21">
      <c r="A14512" t="n">
        <v>127444</v>
      </c>
      <c r="B14512" s="54" t="n">
        <v>116</v>
      </c>
      <c r="C14512" s="7" t="n">
        <v>2</v>
      </c>
      <c r="D14512" s="7" t="n">
        <v>1</v>
      </c>
    </row>
    <row r="14513" spans="1:9">
      <c r="A14513" t="s">
        <v>4</v>
      </c>
      <c r="B14513" s="4" t="s">
        <v>5</v>
      </c>
      <c r="C14513" s="4" t="s">
        <v>7</v>
      </c>
      <c r="D14513" s="4" t="s">
        <v>11</v>
      </c>
    </row>
    <row r="14514" spans="1:9">
      <c r="A14514" t="n">
        <v>127448</v>
      </c>
      <c r="B14514" s="54" t="n">
        <v>116</v>
      </c>
      <c r="C14514" s="7" t="n">
        <v>5</v>
      </c>
      <c r="D14514" s="7" t="n">
        <v>1092616192</v>
      </c>
    </row>
    <row r="14515" spans="1:9">
      <c r="A14515" t="s">
        <v>4</v>
      </c>
      <c r="B14515" s="4" t="s">
        <v>5</v>
      </c>
      <c r="C14515" s="4" t="s">
        <v>7</v>
      </c>
      <c r="D14515" s="4" t="s">
        <v>9</v>
      </c>
    </row>
    <row r="14516" spans="1:9">
      <c r="A14516" t="n">
        <v>127454</v>
      </c>
      <c r="B14516" s="54" t="n">
        <v>116</v>
      </c>
      <c r="C14516" s="7" t="n">
        <v>6</v>
      </c>
      <c r="D14516" s="7" t="n">
        <v>1</v>
      </c>
    </row>
    <row r="14517" spans="1:9">
      <c r="A14517" t="s">
        <v>4</v>
      </c>
      <c r="B14517" s="4" t="s">
        <v>5</v>
      </c>
      <c r="C14517" s="4" t="s">
        <v>7</v>
      </c>
      <c r="D14517" s="4" t="s">
        <v>9</v>
      </c>
      <c r="E14517" s="4" t="s">
        <v>10</v>
      </c>
    </row>
    <row r="14518" spans="1:9">
      <c r="A14518" t="n">
        <v>127458</v>
      </c>
      <c r="B14518" s="25" t="n">
        <v>58</v>
      </c>
      <c r="C14518" s="7" t="n">
        <v>100</v>
      </c>
      <c r="D14518" s="7" t="n">
        <v>1000</v>
      </c>
      <c r="E14518" s="7" t="n">
        <v>1</v>
      </c>
    </row>
    <row r="14519" spans="1:9">
      <c r="A14519" t="s">
        <v>4</v>
      </c>
      <c r="B14519" s="4" t="s">
        <v>5</v>
      </c>
      <c r="C14519" s="4" t="s">
        <v>7</v>
      </c>
      <c r="D14519" s="4" t="s">
        <v>9</v>
      </c>
    </row>
    <row r="14520" spans="1:9">
      <c r="A14520" t="n">
        <v>127466</v>
      </c>
      <c r="B14520" s="25" t="n">
        <v>58</v>
      </c>
      <c r="C14520" s="7" t="n">
        <v>255</v>
      </c>
      <c r="D14520" s="7" t="n">
        <v>0</v>
      </c>
    </row>
    <row r="14521" spans="1:9">
      <c r="A14521" t="s">
        <v>4</v>
      </c>
      <c r="B14521" s="4" t="s">
        <v>5</v>
      </c>
      <c r="C14521" s="4" t="s">
        <v>7</v>
      </c>
      <c r="D14521" s="4" t="s">
        <v>9</v>
      </c>
      <c r="E14521" s="4" t="s">
        <v>7</v>
      </c>
      <c r="F14521" s="4" t="s">
        <v>7</v>
      </c>
      <c r="G14521" s="4" t="s">
        <v>14</v>
      </c>
    </row>
    <row r="14522" spans="1:9">
      <c r="A14522" t="n">
        <v>127470</v>
      </c>
      <c r="B14522" s="10" t="n">
        <v>5</v>
      </c>
      <c r="C14522" s="7" t="n">
        <v>30</v>
      </c>
      <c r="D14522" s="7" t="n">
        <v>8975</v>
      </c>
      <c r="E14522" s="7" t="n">
        <v>8</v>
      </c>
      <c r="F14522" s="7" t="n">
        <v>1</v>
      </c>
      <c r="G14522" s="11" t="n">
        <f t="normal" ca="1">A14532</f>
        <v>0</v>
      </c>
    </row>
    <row r="14523" spans="1:9">
      <c r="A14523" t="s">
        <v>4</v>
      </c>
      <c r="B14523" s="4" t="s">
        <v>5</v>
      </c>
      <c r="C14523" s="4" t="s">
        <v>7</v>
      </c>
      <c r="D14523" s="4" t="s">
        <v>9</v>
      </c>
      <c r="E14523" s="4" t="s">
        <v>12</v>
      </c>
    </row>
    <row r="14524" spans="1:9">
      <c r="A14524" t="n">
        <v>127480</v>
      </c>
      <c r="B14524" s="30" t="n">
        <v>51</v>
      </c>
      <c r="C14524" s="7" t="n">
        <v>4</v>
      </c>
      <c r="D14524" s="7" t="n">
        <v>0</v>
      </c>
      <c r="E14524" s="7" t="s">
        <v>304</v>
      </c>
    </row>
    <row r="14525" spans="1:9">
      <c r="A14525" t="s">
        <v>4</v>
      </c>
      <c r="B14525" s="4" t="s">
        <v>5</v>
      </c>
      <c r="C14525" s="4" t="s">
        <v>9</v>
      </c>
    </row>
    <row r="14526" spans="1:9">
      <c r="A14526" t="n">
        <v>127494</v>
      </c>
      <c r="B14526" s="26" t="n">
        <v>16</v>
      </c>
      <c r="C14526" s="7" t="n">
        <v>0</v>
      </c>
    </row>
    <row r="14527" spans="1:9">
      <c r="A14527" t="s">
        <v>4</v>
      </c>
      <c r="B14527" s="4" t="s">
        <v>5</v>
      </c>
      <c r="C14527" s="4" t="s">
        <v>9</v>
      </c>
      <c r="D14527" s="4" t="s">
        <v>7</v>
      </c>
      <c r="E14527" s="4" t="s">
        <v>11</v>
      </c>
      <c r="F14527" s="4" t="s">
        <v>52</v>
      </c>
      <c r="G14527" s="4" t="s">
        <v>7</v>
      </c>
      <c r="H14527" s="4" t="s">
        <v>7</v>
      </c>
    </row>
    <row r="14528" spans="1:9">
      <c r="A14528" t="n">
        <v>127497</v>
      </c>
      <c r="B14528" s="31" t="n">
        <v>26</v>
      </c>
      <c r="C14528" s="7" t="n">
        <v>0</v>
      </c>
      <c r="D14528" s="7" t="n">
        <v>17</v>
      </c>
      <c r="E14528" s="7" t="n">
        <v>62318</v>
      </c>
      <c r="F14528" s="7" t="s">
        <v>1308</v>
      </c>
      <c r="G14528" s="7" t="n">
        <v>2</v>
      </c>
      <c r="H14528" s="7" t="n">
        <v>0</v>
      </c>
    </row>
    <row r="14529" spans="1:8">
      <c r="A14529" t="s">
        <v>4</v>
      </c>
      <c r="B14529" s="4" t="s">
        <v>5</v>
      </c>
    </row>
    <row r="14530" spans="1:8">
      <c r="A14530" t="n">
        <v>127533</v>
      </c>
      <c r="B14530" s="32" t="n">
        <v>28</v>
      </c>
    </row>
    <row r="14531" spans="1:8">
      <c r="A14531" t="s">
        <v>4</v>
      </c>
      <c r="B14531" s="4" t="s">
        <v>5</v>
      </c>
      <c r="C14531" s="4" t="s">
        <v>7</v>
      </c>
      <c r="D14531" s="4" t="s">
        <v>7</v>
      </c>
      <c r="E14531" s="4" t="s">
        <v>10</v>
      </c>
      <c r="F14531" s="4" t="s">
        <v>10</v>
      </c>
      <c r="G14531" s="4" t="s">
        <v>10</v>
      </c>
      <c r="H14531" s="4" t="s">
        <v>9</v>
      </c>
    </row>
    <row r="14532" spans="1:8">
      <c r="A14532" t="n">
        <v>127534</v>
      </c>
      <c r="B14532" s="55" t="n">
        <v>45</v>
      </c>
      <c r="C14532" s="7" t="n">
        <v>2</v>
      </c>
      <c r="D14532" s="7" t="n">
        <v>3</v>
      </c>
      <c r="E14532" s="7" t="n">
        <v>-16</v>
      </c>
      <c r="F14532" s="7" t="n">
        <v>0.800000011920929</v>
      </c>
      <c r="G14532" s="7" t="n">
        <v>39.2000007629395</v>
      </c>
      <c r="H14532" s="7" t="n">
        <v>2000</v>
      </c>
    </row>
    <row r="14533" spans="1:8">
      <c r="A14533" t="s">
        <v>4</v>
      </c>
      <c r="B14533" s="4" t="s">
        <v>5</v>
      </c>
      <c r="C14533" s="4" t="s">
        <v>7</v>
      </c>
      <c r="D14533" s="4" t="s">
        <v>7</v>
      </c>
      <c r="E14533" s="4" t="s">
        <v>10</v>
      </c>
      <c r="F14533" s="4" t="s">
        <v>10</v>
      </c>
      <c r="G14533" s="4" t="s">
        <v>10</v>
      </c>
      <c r="H14533" s="4" t="s">
        <v>9</v>
      </c>
      <c r="I14533" s="4" t="s">
        <v>7</v>
      </c>
    </row>
    <row r="14534" spans="1:8">
      <c r="A14534" t="n">
        <v>127551</v>
      </c>
      <c r="B14534" s="55" t="n">
        <v>45</v>
      </c>
      <c r="C14534" s="7" t="n">
        <v>4</v>
      </c>
      <c r="D14534" s="7" t="n">
        <v>3</v>
      </c>
      <c r="E14534" s="7" t="n">
        <v>17</v>
      </c>
      <c r="F14534" s="7" t="n">
        <v>110</v>
      </c>
      <c r="G14534" s="7" t="n">
        <v>0</v>
      </c>
      <c r="H14534" s="7" t="n">
        <v>2000</v>
      </c>
      <c r="I14534" s="7" t="n">
        <v>0</v>
      </c>
    </row>
    <row r="14535" spans="1:8">
      <c r="A14535" t="s">
        <v>4</v>
      </c>
      <c r="B14535" s="4" t="s">
        <v>5</v>
      </c>
      <c r="C14535" s="4" t="s">
        <v>7</v>
      </c>
      <c r="D14535" s="4" t="s">
        <v>7</v>
      </c>
      <c r="E14535" s="4" t="s">
        <v>10</v>
      </c>
      <c r="F14535" s="4" t="s">
        <v>9</v>
      </c>
    </row>
    <row r="14536" spans="1:8">
      <c r="A14536" t="n">
        <v>127569</v>
      </c>
      <c r="B14536" s="55" t="n">
        <v>45</v>
      </c>
      <c r="C14536" s="7" t="n">
        <v>5</v>
      </c>
      <c r="D14536" s="7" t="n">
        <v>3</v>
      </c>
      <c r="E14536" s="7" t="n">
        <v>4.09999990463257</v>
      </c>
      <c r="F14536" s="7" t="n">
        <v>2000</v>
      </c>
    </row>
    <row r="14537" spans="1:8">
      <c r="A14537" t="s">
        <v>4</v>
      </c>
      <c r="B14537" s="4" t="s">
        <v>5</v>
      </c>
      <c r="C14537" s="4" t="s">
        <v>9</v>
      </c>
      <c r="D14537" s="4" t="s">
        <v>7</v>
      </c>
      <c r="E14537" s="4" t="s">
        <v>12</v>
      </c>
      <c r="F14537" s="4" t="s">
        <v>10</v>
      </c>
      <c r="G14537" s="4" t="s">
        <v>10</v>
      </c>
      <c r="H14537" s="4" t="s">
        <v>10</v>
      </c>
    </row>
    <row r="14538" spans="1:8">
      <c r="A14538" t="n">
        <v>127578</v>
      </c>
      <c r="B14538" s="45" t="n">
        <v>48</v>
      </c>
      <c r="C14538" s="7" t="n">
        <v>0</v>
      </c>
      <c r="D14538" s="7" t="n">
        <v>0</v>
      </c>
      <c r="E14538" s="7" t="s">
        <v>695</v>
      </c>
      <c r="F14538" s="7" t="n">
        <v>-1</v>
      </c>
      <c r="G14538" s="7" t="n">
        <v>1</v>
      </c>
      <c r="H14538" s="7" t="n">
        <v>0</v>
      </c>
    </row>
    <row r="14539" spans="1:8">
      <c r="A14539" t="s">
        <v>4</v>
      </c>
      <c r="B14539" s="4" t="s">
        <v>5</v>
      </c>
      <c r="C14539" s="4" t="s">
        <v>7</v>
      </c>
      <c r="D14539" s="4" t="s">
        <v>9</v>
      </c>
    </row>
    <row r="14540" spans="1:8">
      <c r="A14540" t="n">
        <v>127607</v>
      </c>
      <c r="B14540" s="55" t="n">
        <v>45</v>
      </c>
      <c r="C14540" s="7" t="n">
        <v>7</v>
      </c>
      <c r="D14540" s="7" t="n">
        <v>255</v>
      </c>
    </row>
    <row r="14541" spans="1:8">
      <c r="A14541" t="s">
        <v>4</v>
      </c>
      <c r="B14541" s="4" t="s">
        <v>5</v>
      </c>
      <c r="C14541" s="4" t="s">
        <v>9</v>
      </c>
      <c r="D14541" s="4" t="s">
        <v>7</v>
      </c>
      <c r="E14541" s="4" t="s">
        <v>10</v>
      </c>
      <c r="F14541" s="4" t="s">
        <v>9</v>
      </c>
    </row>
    <row r="14542" spans="1:8">
      <c r="A14542" t="n">
        <v>127611</v>
      </c>
      <c r="B14542" s="47" t="n">
        <v>59</v>
      </c>
      <c r="C14542" s="7" t="n">
        <v>0</v>
      </c>
      <c r="D14542" s="7" t="n">
        <v>8</v>
      </c>
      <c r="E14542" s="7" t="n">
        <v>0.150000005960464</v>
      </c>
      <c r="F14542" s="7" t="n">
        <v>0</v>
      </c>
    </row>
    <row r="14543" spans="1:8">
      <c r="A14543" t="s">
        <v>4</v>
      </c>
      <c r="B14543" s="4" t="s">
        <v>5</v>
      </c>
      <c r="C14543" s="4" t="s">
        <v>9</v>
      </c>
    </row>
    <row r="14544" spans="1:8">
      <c r="A14544" t="n">
        <v>127621</v>
      </c>
      <c r="B14544" s="26" t="n">
        <v>16</v>
      </c>
      <c r="C14544" s="7" t="n">
        <v>1500</v>
      </c>
    </row>
    <row r="14545" spans="1:9">
      <c r="A14545" t="s">
        <v>4</v>
      </c>
      <c r="B14545" s="4" t="s">
        <v>5</v>
      </c>
      <c r="C14545" s="4" t="s">
        <v>9</v>
      </c>
      <c r="D14545" s="4" t="s">
        <v>7</v>
      </c>
      <c r="E14545" s="4" t="s">
        <v>10</v>
      </c>
      <c r="F14545" s="4" t="s">
        <v>9</v>
      </c>
    </row>
    <row r="14546" spans="1:9">
      <c r="A14546" t="n">
        <v>127624</v>
      </c>
      <c r="B14546" s="47" t="n">
        <v>59</v>
      </c>
      <c r="C14546" s="7" t="n">
        <v>0</v>
      </c>
      <c r="D14546" s="7" t="n">
        <v>255</v>
      </c>
      <c r="E14546" s="7" t="n">
        <v>0</v>
      </c>
      <c r="F14546" s="7" t="n">
        <v>0</v>
      </c>
    </row>
    <row r="14547" spans="1:9">
      <c r="A14547" t="s">
        <v>4</v>
      </c>
      <c r="B14547" s="4" t="s">
        <v>5</v>
      </c>
      <c r="C14547" s="4" t="s">
        <v>7</v>
      </c>
      <c r="D14547" s="4" t="s">
        <v>9</v>
      </c>
      <c r="E14547" s="4" t="s">
        <v>12</v>
      </c>
    </row>
    <row r="14548" spans="1:9">
      <c r="A14548" t="n">
        <v>127634</v>
      </c>
      <c r="B14548" s="30" t="n">
        <v>51</v>
      </c>
      <c r="C14548" s="7" t="n">
        <v>4</v>
      </c>
      <c r="D14548" s="7" t="n">
        <v>0</v>
      </c>
      <c r="E14548" s="7" t="s">
        <v>668</v>
      </c>
    </row>
    <row r="14549" spans="1:9">
      <c r="A14549" t="s">
        <v>4</v>
      </c>
      <c r="B14549" s="4" t="s">
        <v>5</v>
      </c>
      <c r="C14549" s="4" t="s">
        <v>9</v>
      </c>
    </row>
    <row r="14550" spans="1:9">
      <c r="A14550" t="n">
        <v>127648</v>
      </c>
      <c r="B14550" s="26" t="n">
        <v>16</v>
      </c>
      <c r="C14550" s="7" t="n">
        <v>0</v>
      </c>
    </row>
    <row r="14551" spans="1:9">
      <c r="A14551" t="s">
        <v>4</v>
      </c>
      <c r="B14551" s="4" t="s">
        <v>5</v>
      </c>
      <c r="C14551" s="4" t="s">
        <v>9</v>
      </c>
      <c r="D14551" s="4" t="s">
        <v>7</v>
      </c>
      <c r="E14551" s="4" t="s">
        <v>11</v>
      </c>
      <c r="F14551" s="4" t="s">
        <v>52</v>
      </c>
      <c r="G14551" s="4" t="s">
        <v>7</v>
      </c>
      <c r="H14551" s="4" t="s">
        <v>7</v>
      </c>
      <c r="I14551" s="4" t="s">
        <v>7</v>
      </c>
      <c r="J14551" s="4" t="s">
        <v>11</v>
      </c>
      <c r="K14551" s="4" t="s">
        <v>52</v>
      </c>
      <c r="L14551" s="4" t="s">
        <v>7</v>
      </c>
      <c r="M14551" s="4" t="s">
        <v>7</v>
      </c>
    </row>
    <row r="14552" spans="1:9">
      <c r="A14552" t="n">
        <v>127651</v>
      </c>
      <c r="B14552" s="31" t="n">
        <v>26</v>
      </c>
      <c r="C14552" s="7" t="n">
        <v>0</v>
      </c>
      <c r="D14552" s="7" t="n">
        <v>17</v>
      </c>
      <c r="E14552" s="7" t="n">
        <v>62319</v>
      </c>
      <c r="F14552" s="7" t="s">
        <v>1309</v>
      </c>
      <c r="G14552" s="7" t="n">
        <v>2</v>
      </c>
      <c r="H14552" s="7" t="n">
        <v>3</v>
      </c>
      <c r="I14552" s="7" t="n">
        <v>17</v>
      </c>
      <c r="J14552" s="7" t="n">
        <v>62320</v>
      </c>
      <c r="K14552" s="7" t="s">
        <v>1310</v>
      </c>
      <c r="L14552" s="7" t="n">
        <v>2</v>
      </c>
      <c r="M14552" s="7" t="n">
        <v>0</v>
      </c>
    </row>
    <row r="14553" spans="1:9">
      <c r="A14553" t="s">
        <v>4</v>
      </c>
      <c r="B14553" s="4" t="s">
        <v>5</v>
      </c>
    </row>
    <row r="14554" spans="1:9">
      <c r="A14554" t="n">
        <v>127705</v>
      </c>
      <c r="B14554" s="32" t="n">
        <v>28</v>
      </c>
    </row>
    <row r="14555" spans="1:9">
      <c r="A14555" t="s">
        <v>4</v>
      </c>
      <c r="B14555" s="4" t="s">
        <v>5</v>
      </c>
      <c r="C14555" s="4" t="s">
        <v>9</v>
      </c>
      <c r="D14555" s="4" t="s">
        <v>7</v>
      </c>
      <c r="E14555" s="4" t="s">
        <v>10</v>
      </c>
      <c r="F14555" s="4" t="s">
        <v>9</v>
      </c>
    </row>
    <row r="14556" spans="1:9">
      <c r="A14556" t="n">
        <v>127706</v>
      </c>
      <c r="B14556" s="47" t="n">
        <v>59</v>
      </c>
      <c r="C14556" s="7" t="n">
        <v>18</v>
      </c>
      <c r="D14556" s="7" t="n">
        <v>13</v>
      </c>
      <c r="E14556" s="7" t="n">
        <v>0.150000005960464</v>
      </c>
      <c r="F14556" s="7" t="n">
        <v>0</v>
      </c>
    </row>
    <row r="14557" spans="1:9">
      <c r="A14557" t="s">
        <v>4</v>
      </c>
      <c r="B14557" s="4" t="s">
        <v>5</v>
      </c>
      <c r="C14557" s="4" t="s">
        <v>9</v>
      </c>
    </row>
    <row r="14558" spans="1:9">
      <c r="A14558" t="n">
        <v>127716</v>
      </c>
      <c r="B14558" s="26" t="n">
        <v>16</v>
      </c>
      <c r="C14558" s="7" t="n">
        <v>1000</v>
      </c>
    </row>
    <row r="14559" spans="1:9">
      <c r="A14559" t="s">
        <v>4</v>
      </c>
      <c r="B14559" s="4" t="s">
        <v>5</v>
      </c>
      <c r="C14559" s="4" t="s">
        <v>7</v>
      </c>
      <c r="D14559" s="4" t="s">
        <v>9</v>
      </c>
      <c r="E14559" s="4" t="s">
        <v>12</v>
      </c>
    </row>
    <row r="14560" spans="1:9">
      <c r="A14560" t="n">
        <v>127719</v>
      </c>
      <c r="B14560" s="30" t="n">
        <v>51</v>
      </c>
      <c r="C14560" s="7" t="n">
        <v>4</v>
      </c>
      <c r="D14560" s="7" t="n">
        <v>18</v>
      </c>
      <c r="E14560" s="7" t="s">
        <v>85</v>
      </c>
    </row>
    <row r="14561" spans="1:13">
      <c r="A14561" t="s">
        <v>4</v>
      </c>
      <c r="B14561" s="4" t="s">
        <v>5</v>
      </c>
      <c r="C14561" s="4" t="s">
        <v>9</v>
      </c>
    </row>
    <row r="14562" spans="1:13">
      <c r="A14562" t="n">
        <v>127733</v>
      </c>
      <c r="B14562" s="26" t="n">
        <v>16</v>
      </c>
      <c r="C14562" s="7" t="n">
        <v>0</v>
      </c>
    </row>
    <row r="14563" spans="1:13">
      <c r="A14563" t="s">
        <v>4</v>
      </c>
      <c r="B14563" s="4" t="s">
        <v>5</v>
      </c>
      <c r="C14563" s="4" t="s">
        <v>9</v>
      </c>
      <c r="D14563" s="4" t="s">
        <v>7</v>
      </c>
      <c r="E14563" s="4" t="s">
        <v>11</v>
      </c>
      <c r="F14563" s="4" t="s">
        <v>52</v>
      </c>
      <c r="G14563" s="4" t="s">
        <v>7</v>
      </c>
      <c r="H14563" s="4" t="s">
        <v>7</v>
      </c>
      <c r="I14563" s="4" t="s">
        <v>7</v>
      </c>
      <c r="J14563" s="4" t="s">
        <v>11</v>
      </c>
      <c r="K14563" s="4" t="s">
        <v>52</v>
      </c>
      <c r="L14563" s="4" t="s">
        <v>7</v>
      </c>
      <c r="M14563" s="4" t="s">
        <v>7</v>
      </c>
    </row>
    <row r="14564" spans="1:13">
      <c r="A14564" t="n">
        <v>127736</v>
      </c>
      <c r="B14564" s="31" t="n">
        <v>26</v>
      </c>
      <c r="C14564" s="7" t="n">
        <v>18</v>
      </c>
      <c r="D14564" s="7" t="n">
        <v>17</v>
      </c>
      <c r="E14564" s="7" t="n">
        <v>62321</v>
      </c>
      <c r="F14564" s="7" t="s">
        <v>1311</v>
      </c>
      <c r="G14564" s="7" t="n">
        <v>2</v>
      </c>
      <c r="H14564" s="7" t="n">
        <v>3</v>
      </c>
      <c r="I14564" s="7" t="n">
        <v>17</v>
      </c>
      <c r="J14564" s="7" t="n">
        <v>62322</v>
      </c>
      <c r="K14564" s="7" t="s">
        <v>1312</v>
      </c>
      <c r="L14564" s="7" t="n">
        <v>2</v>
      </c>
      <c r="M14564" s="7" t="n">
        <v>0</v>
      </c>
    </row>
    <row r="14565" spans="1:13">
      <c r="A14565" t="s">
        <v>4</v>
      </c>
      <c r="B14565" s="4" t="s">
        <v>5</v>
      </c>
    </row>
    <row r="14566" spans="1:13">
      <c r="A14566" t="n">
        <v>127842</v>
      </c>
      <c r="B14566" s="32" t="n">
        <v>28</v>
      </c>
    </row>
    <row r="14567" spans="1:13">
      <c r="A14567" t="s">
        <v>4</v>
      </c>
      <c r="B14567" s="4" t="s">
        <v>5</v>
      </c>
      <c r="C14567" s="4" t="s">
        <v>7</v>
      </c>
      <c r="D14567" s="4" t="s">
        <v>9</v>
      </c>
      <c r="E14567" s="4" t="s">
        <v>12</v>
      </c>
    </row>
    <row r="14568" spans="1:13">
      <c r="A14568" t="n">
        <v>127843</v>
      </c>
      <c r="B14568" s="30" t="n">
        <v>51</v>
      </c>
      <c r="C14568" s="7" t="n">
        <v>4</v>
      </c>
      <c r="D14568" s="7" t="n">
        <v>0</v>
      </c>
      <c r="E14568" s="7" t="s">
        <v>278</v>
      </c>
    </row>
    <row r="14569" spans="1:13">
      <c r="A14569" t="s">
        <v>4</v>
      </c>
      <c r="B14569" s="4" t="s">
        <v>5</v>
      </c>
      <c r="C14569" s="4" t="s">
        <v>9</v>
      </c>
    </row>
    <row r="14570" spans="1:13">
      <c r="A14570" t="n">
        <v>127857</v>
      </c>
      <c r="B14570" s="26" t="n">
        <v>16</v>
      </c>
      <c r="C14570" s="7" t="n">
        <v>0</v>
      </c>
    </row>
    <row r="14571" spans="1:13">
      <c r="A14571" t="s">
        <v>4</v>
      </c>
      <c r="B14571" s="4" t="s">
        <v>5</v>
      </c>
      <c r="C14571" s="4" t="s">
        <v>9</v>
      </c>
      <c r="D14571" s="4" t="s">
        <v>7</v>
      </c>
      <c r="E14571" s="4" t="s">
        <v>11</v>
      </c>
      <c r="F14571" s="4" t="s">
        <v>52</v>
      </c>
      <c r="G14571" s="4" t="s">
        <v>7</v>
      </c>
      <c r="H14571" s="4" t="s">
        <v>7</v>
      </c>
      <c r="I14571" s="4" t="s">
        <v>7</v>
      </c>
      <c r="J14571" s="4" t="s">
        <v>11</v>
      </c>
      <c r="K14571" s="4" t="s">
        <v>52</v>
      </c>
      <c r="L14571" s="4" t="s">
        <v>7</v>
      </c>
      <c r="M14571" s="4" t="s">
        <v>7</v>
      </c>
    </row>
    <row r="14572" spans="1:13">
      <c r="A14572" t="n">
        <v>127860</v>
      </c>
      <c r="B14572" s="31" t="n">
        <v>26</v>
      </c>
      <c r="C14572" s="7" t="n">
        <v>0</v>
      </c>
      <c r="D14572" s="7" t="n">
        <v>17</v>
      </c>
      <c r="E14572" s="7" t="n">
        <v>62323</v>
      </c>
      <c r="F14572" s="7" t="s">
        <v>1313</v>
      </c>
      <c r="G14572" s="7" t="n">
        <v>2</v>
      </c>
      <c r="H14572" s="7" t="n">
        <v>3</v>
      </c>
      <c r="I14572" s="7" t="n">
        <v>17</v>
      </c>
      <c r="J14572" s="7" t="n">
        <v>62324</v>
      </c>
      <c r="K14572" s="7" t="s">
        <v>1314</v>
      </c>
      <c r="L14572" s="7" t="n">
        <v>2</v>
      </c>
      <c r="M14572" s="7" t="n">
        <v>0</v>
      </c>
    </row>
    <row r="14573" spans="1:13">
      <c r="A14573" t="s">
        <v>4</v>
      </c>
      <c r="B14573" s="4" t="s">
        <v>5</v>
      </c>
    </row>
    <row r="14574" spans="1:13">
      <c r="A14574" t="n">
        <v>127968</v>
      </c>
      <c r="B14574" s="32" t="n">
        <v>28</v>
      </c>
    </row>
    <row r="14575" spans="1:13">
      <c r="A14575" t="s">
        <v>4</v>
      </c>
      <c r="B14575" s="4" t="s">
        <v>5</v>
      </c>
      <c r="C14575" s="4" t="s">
        <v>9</v>
      </c>
      <c r="D14575" s="4" t="s">
        <v>7</v>
      </c>
      <c r="E14575" s="4" t="s">
        <v>12</v>
      </c>
      <c r="F14575" s="4" t="s">
        <v>10</v>
      </c>
      <c r="G14575" s="4" t="s">
        <v>10</v>
      </c>
      <c r="H14575" s="4" t="s">
        <v>10</v>
      </c>
    </row>
    <row r="14576" spans="1:13">
      <c r="A14576" t="n">
        <v>127969</v>
      </c>
      <c r="B14576" s="45" t="n">
        <v>48</v>
      </c>
      <c r="C14576" s="7" t="n">
        <v>18</v>
      </c>
      <c r="D14576" s="7" t="n">
        <v>0</v>
      </c>
      <c r="E14576" s="7" t="s">
        <v>1153</v>
      </c>
      <c r="F14576" s="7" t="n">
        <v>-1</v>
      </c>
      <c r="G14576" s="7" t="n">
        <v>1</v>
      </c>
      <c r="H14576" s="7" t="n">
        <v>0</v>
      </c>
    </row>
    <row r="14577" spans="1:13">
      <c r="A14577" t="s">
        <v>4</v>
      </c>
      <c r="B14577" s="4" t="s">
        <v>5</v>
      </c>
      <c r="C14577" s="4" t="s">
        <v>7</v>
      </c>
      <c r="D14577" s="4" t="s">
        <v>9</v>
      </c>
      <c r="E14577" s="4" t="s">
        <v>12</v>
      </c>
    </row>
    <row r="14578" spans="1:13">
      <c r="A14578" t="n">
        <v>128000</v>
      </c>
      <c r="B14578" s="30" t="n">
        <v>51</v>
      </c>
      <c r="C14578" s="7" t="n">
        <v>4</v>
      </c>
      <c r="D14578" s="7" t="n">
        <v>18</v>
      </c>
      <c r="E14578" s="7" t="s">
        <v>298</v>
      </c>
    </row>
    <row r="14579" spans="1:13">
      <c r="A14579" t="s">
        <v>4</v>
      </c>
      <c r="B14579" s="4" t="s">
        <v>5</v>
      </c>
      <c r="C14579" s="4" t="s">
        <v>9</v>
      </c>
    </row>
    <row r="14580" spans="1:13">
      <c r="A14580" t="n">
        <v>128014</v>
      </c>
      <c r="B14580" s="26" t="n">
        <v>16</v>
      </c>
      <c r="C14580" s="7" t="n">
        <v>0</v>
      </c>
    </row>
    <row r="14581" spans="1:13">
      <c r="A14581" t="s">
        <v>4</v>
      </c>
      <c r="B14581" s="4" t="s">
        <v>5</v>
      </c>
      <c r="C14581" s="4" t="s">
        <v>9</v>
      </c>
      <c r="D14581" s="4" t="s">
        <v>7</v>
      </c>
      <c r="E14581" s="4" t="s">
        <v>11</v>
      </c>
      <c r="F14581" s="4" t="s">
        <v>52</v>
      </c>
      <c r="G14581" s="4" t="s">
        <v>7</v>
      </c>
      <c r="H14581" s="4" t="s">
        <v>7</v>
      </c>
    </row>
    <row r="14582" spans="1:13">
      <c r="A14582" t="n">
        <v>128017</v>
      </c>
      <c r="B14582" s="31" t="n">
        <v>26</v>
      </c>
      <c r="C14582" s="7" t="n">
        <v>18</v>
      </c>
      <c r="D14582" s="7" t="n">
        <v>17</v>
      </c>
      <c r="E14582" s="7" t="n">
        <v>62325</v>
      </c>
      <c r="F14582" s="7" t="s">
        <v>1315</v>
      </c>
      <c r="G14582" s="7" t="n">
        <v>2</v>
      </c>
      <c r="H14582" s="7" t="n">
        <v>0</v>
      </c>
    </row>
    <row r="14583" spans="1:13">
      <c r="A14583" t="s">
        <v>4</v>
      </c>
      <c r="B14583" s="4" t="s">
        <v>5</v>
      </c>
    </row>
    <row r="14584" spans="1:13">
      <c r="A14584" t="n">
        <v>128100</v>
      </c>
      <c r="B14584" s="32" t="n">
        <v>28</v>
      </c>
    </row>
    <row r="14585" spans="1:13">
      <c r="A14585" t="s">
        <v>4</v>
      </c>
      <c r="B14585" s="4" t="s">
        <v>5</v>
      </c>
      <c r="C14585" s="4" t="s">
        <v>9</v>
      </c>
      <c r="D14585" s="4" t="s">
        <v>7</v>
      </c>
      <c r="E14585" s="4" t="s">
        <v>10</v>
      </c>
      <c r="F14585" s="4" t="s">
        <v>9</v>
      </c>
    </row>
    <row r="14586" spans="1:13">
      <c r="A14586" t="n">
        <v>128101</v>
      </c>
      <c r="B14586" s="47" t="n">
        <v>59</v>
      </c>
      <c r="C14586" s="7" t="n">
        <v>0</v>
      </c>
      <c r="D14586" s="7" t="n">
        <v>6</v>
      </c>
      <c r="E14586" s="7" t="n">
        <v>0</v>
      </c>
      <c r="F14586" s="7" t="n">
        <v>0</v>
      </c>
    </row>
    <row r="14587" spans="1:13">
      <c r="A14587" t="s">
        <v>4</v>
      </c>
      <c r="B14587" s="4" t="s">
        <v>5</v>
      </c>
      <c r="C14587" s="4" t="s">
        <v>9</v>
      </c>
    </row>
    <row r="14588" spans="1:13">
      <c r="A14588" t="n">
        <v>128111</v>
      </c>
      <c r="B14588" s="26" t="n">
        <v>16</v>
      </c>
      <c r="C14588" s="7" t="n">
        <v>1000</v>
      </c>
    </row>
    <row r="14589" spans="1:13">
      <c r="A14589" t="s">
        <v>4</v>
      </c>
      <c r="B14589" s="4" t="s">
        <v>5</v>
      </c>
      <c r="C14589" s="4" t="s">
        <v>9</v>
      </c>
      <c r="D14589" s="4" t="s">
        <v>9</v>
      </c>
      <c r="E14589" s="4" t="s">
        <v>9</v>
      </c>
    </row>
    <row r="14590" spans="1:13">
      <c r="A14590" t="n">
        <v>128114</v>
      </c>
      <c r="B14590" s="63" t="n">
        <v>61</v>
      </c>
      <c r="C14590" s="7" t="n">
        <v>0</v>
      </c>
      <c r="D14590" s="7" t="n">
        <v>18</v>
      </c>
      <c r="E14590" s="7" t="n">
        <v>1000</v>
      </c>
    </row>
    <row r="14591" spans="1:13">
      <c r="A14591" t="s">
        <v>4</v>
      </c>
      <c r="B14591" s="4" t="s">
        <v>5</v>
      </c>
      <c r="C14591" s="4" t="s">
        <v>9</v>
      </c>
    </row>
    <row r="14592" spans="1:13">
      <c r="A14592" t="n">
        <v>128121</v>
      </c>
      <c r="B14592" s="26" t="n">
        <v>16</v>
      </c>
      <c r="C14592" s="7" t="n">
        <v>300</v>
      </c>
    </row>
    <row r="14593" spans="1:8">
      <c r="A14593" t="s">
        <v>4</v>
      </c>
      <c r="B14593" s="4" t="s">
        <v>5</v>
      </c>
      <c r="C14593" s="4" t="s">
        <v>7</v>
      </c>
      <c r="D14593" s="4" t="s">
        <v>9</v>
      </c>
      <c r="E14593" s="4" t="s">
        <v>12</v>
      </c>
    </row>
    <row r="14594" spans="1:8">
      <c r="A14594" t="n">
        <v>128124</v>
      </c>
      <c r="B14594" s="30" t="n">
        <v>51</v>
      </c>
      <c r="C14594" s="7" t="n">
        <v>4</v>
      </c>
      <c r="D14594" s="7" t="n">
        <v>0</v>
      </c>
      <c r="E14594" s="7" t="s">
        <v>358</v>
      </c>
    </row>
    <row r="14595" spans="1:8">
      <c r="A14595" t="s">
        <v>4</v>
      </c>
      <c r="B14595" s="4" t="s">
        <v>5</v>
      </c>
      <c r="C14595" s="4" t="s">
        <v>9</v>
      </c>
    </row>
    <row r="14596" spans="1:8">
      <c r="A14596" t="n">
        <v>128137</v>
      </c>
      <c r="B14596" s="26" t="n">
        <v>16</v>
      </c>
      <c r="C14596" s="7" t="n">
        <v>0</v>
      </c>
    </row>
    <row r="14597" spans="1:8">
      <c r="A14597" t="s">
        <v>4</v>
      </c>
      <c r="B14597" s="4" t="s">
        <v>5</v>
      </c>
      <c r="C14597" s="4" t="s">
        <v>9</v>
      </c>
      <c r="D14597" s="4" t="s">
        <v>7</v>
      </c>
      <c r="E14597" s="4" t="s">
        <v>11</v>
      </c>
      <c r="F14597" s="4" t="s">
        <v>52</v>
      </c>
      <c r="G14597" s="4" t="s">
        <v>7</v>
      </c>
      <c r="H14597" s="4" t="s">
        <v>7</v>
      </c>
    </row>
    <row r="14598" spans="1:8">
      <c r="A14598" t="n">
        <v>128140</v>
      </c>
      <c r="B14598" s="31" t="n">
        <v>26</v>
      </c>
      <c r="C14598" s="7" t="n">
        <v>0</v>
      </c>
      <c r="D14598" s="7" t="n">
        <v>17</v>
      </c>
      <c r="E14598" s="7" t="n">
        <v>62326</v>
      </c>
      <c r="F14598" s="7" t="s">
        <v>1316</v>
      </c>
      <c r="G14598" s="7" t="n">
        <v>2</v>
      </c>
      <c r="H14598" s="7" t="n">
        <v>0</v>
      </c>
    </row>
    <row r="14599" spans="1:8">
      <c r="A14599" t="s">
        <v>4</v>
      </c>
      <c r="B14599" s="4" t="s">
        <v>5</v>
      </c>
    </row>
    <row r="14600" spans="1:8">
      <c r="A14600" t="n">
        <v>128218</v>
      </c>
      <c r="B14600" s="32" t="n">
        <v>28</v>
      </c>
    </row>
    <row r="14601" spans="1:8">
      <c r="A14601" t="s">
        <v>4</v>
      </c>
      <c r="B14601" s="4" t="s">
        <v>5</v>
      </c>
      <c r="C14601" s="4" t="s">
        <v>9</v>
      </c>
      <c r="D14601" s="4" t="s">
        <v>7</v>
      </c>
      <c r="E14601" s="4" t="s">
        <v>12</v>
      </c>
      <c r="F14601" s="4" t="s">
        <v>10</v>
      </c>
      <c r="G14601" s="4" t="s">
        <v>10</v>
      </c>
      <c r="H14601" s="4" t="s">
        <v>10</v>
      </c>
    </row>
    <row r="14602" spans="1:8">
      <c r="A14602" t="n">
        <v>128219</v>
      </c>
      <c r="B14602" s="45" t="n">
        <v>48</v>
      </c>
      <c r="C14602" s="7" t="n">
        <v>18</v>
      </c>
      <c r="D14602" s="7" t="n">
        <v>0</v>
      </c>
      <c r="E14602" s="7" t="s">
        <v>624</v>
      </c>
      <c r="F14602" s="7" t="n">
        <v>-1</v>
      </c>
      <c r="G14602" s="7" t="n">
        <v>1</v>
      </c>
      <c r="H14602" s="7" t="n">
        <v>0</v>
      </c>
    </row>
    <row r="14603" spans="1:8">
      <c r="A14603" t="s">
        <v>4</v>
      </c>
      <c r="B14603" s="4" t="s">
        <v>5</v>
      </c>
      <c r="C14603" s="4" t="s">
        <v>9</v>
      </c>
    </row>
    <row r="14604" spans="1:8">
      <c r="A14604" t="n">
        <v>128247</v>
      </c>
      <c r="B14604" s="26" t="n">
        <v>16</v>
      </c>
      <c r="C14604" s="7" t="n">
        <v>500</v>
      </c>
    </row>
    <row r="14605" spans="1:8">
      <c r="A14605" t="s">
        <v>4</v>
      </c>
      <c r="B14605" s="4" t="s">
        <v>5</v>
      </c>
      <c r="C14605" s="4" t="s">
        <v>7</v>
      </c>
      <c r="D14605" s="4" t="s">
        <v>9</v>
      </c>
      <c r="E14605" s="4" t="s">
        <v>12</v>
      </c>
    </row>
    <row r="14606" spans="1:8">
      <c r="A14606" t="n">
        <v>128250</v>
      </c>
      <c r="B14606" s="30" t="n">
        <v>51</v>
      </c>
      <c r="C14606" s="7" t="n">
        <v>4</v>
      </c>
      <c r="D14606" s="7" t="n">
        <v>18</v>
      </c>
      <c r="E14606" s="7" t="s">
        <v>668</v>
      </c>
    </row>
    <row r="14607" spans="1:8">
      <c r="A14607" t="s">
        <v>4</v>
      </c>
      <c r="B14607" s="4" t="s">
        <v>5</v>
      </c>
      <c r="C14607" s="4" t="s">
        <v>9</v>
      </c>
    </row>
    <row r="14608" spans="1:8">
      <c r="A14608" t="n">
        <v>128264</v>
      </c>
      <c r="B14608" s="26" t="n">
        <v>16</v>
      </c>
      <c r="C14608" s="7" t="n">
        <v>0</v>
      </c>
    </row>
    <row r="14609" spans="1:8">
      <c r="A14609" t="s">
        <v>4</v>
      </c>
      <c r="B14609" s="4" t="s">
        <v>5</v>
      </c>
      <c r="C14609" s="4" t="s">
        <v>9</v>
      </c>
      <c r="D14609" s="4" t="s">
        <v>7</v>
      </c>
      <c r="E14609" s="4" t="s">
        <v>11</v>
      </c>
      <c r="F14609" s="4" t="s">
        <v>52</v>
      </c>
      <c r="G14609" s="4" t="s">
        <v>7</v>
      </c>
      <c r="H14609" s="4" t="s">
        <v>7</v>
      </c>
      <c r="I14609" s="4" t="s">
        <v>7</v>
      </c>
      <c r="J14609" s="4" t="s">
        <v>11</v>
      </c>
      <c r="K14609" s="4" t="s">
        <v>52</v>
      </c>
      <c r="L14609" s="4" t="s">
        <v>7</v>
      </c>
      <c r="M14609" s="4" t="s">
        <v>7</v>
      </c>
      <c r="N14609" s="4" t="s">
        <v>7</v>
      </c>
      <c r="O14609" s="4" t="s">
        <v>11</v>
      </c>
      <c r="P14609" s="4" t="s">
        <v>52</v>
      </c>
      <c r="Q14609" s="4" t="s">
        <v>7</v>
      </c>
      <c r="R14609" s="4" t="s">
        <v>7</v>
      </c>
    </row>
    <row r="14610" spans="1:8">
      <c r="A14610" t="n">
        <v>128267</v>
      </c>
      <c r="B14610" s="31" t="n">
        <v>26</v>
      </c>
      <c r="C14610" s="7" t="n">
        <v>18</v>
      </c>
      <c r="D14610" s="7" t="n">
        <v>17</v>
      </c>
      <c r="E14610" s="7" t="n">
        <v>62327</v>
      </c>
      <c r="F14610" s="7" t="s">
        <v>1317</v>
      </c>
      <c r="G14610" s="7" t="n">
        <v>2</v>
      </c>
      <c r="H14610" s="7" t="n">
        <v>3</v>
      </c>
      <c r="I14610" s="7" t="n">
        <v>17</v>
      </c>
      <c r="J14610" s="7" t="n">
        <v>62328</v>
      </c>
      <c r="K14610" s="7" t="s">
        <v>1318</v>
      </c>
      <c r="L14610" s="7" t="n">
        <v>2</v>
      </c>
      <c r="M14610" s="7" t="n">
        <v>3</v>
      </c>
      <c r="N14610" s="7" t="n">
        <v>17</v>
      </c>
      <c r="O14610" s="7" t="n">
        <v>62329</v>
      </c>
      <c r="P14610" s="7" t="s">
        <v>1319</v>
      </c>
      <c r="Q14610" s="7" t="n">
        <v>2</v>
      </c>
      <c r="R14610" s="7" t="n">
        <v>0</v>
      </c>
    </row>
    <row r="14611" spans="1:8">
      <c r="A14611" t="s">
        <v>4</v>
      </c>
      <c r="B14611" s="4" t="s">
        <v>5</v>
      </c>
    </row>
    <row r="14612" spans="1:8">
      <c r="A14612" t="n">
        <v>128524</v>
      </c>
      <c r="B14612" s="32" t="n">
        <v>28</v>
      </c>
    </row>
    <row r="14613" spans="1:8">
      <c r="A14613" t="s">
        <v>4</v>
      </c>
      <c r="B14613" s="4" t="s">
        <v>5</v>
      </c>
      <c r="C14613" s="4" t="s">
        <v>7</v>
      </c>
      <c r="D14613" s="4" t="s">
        <v>9</v>
      </c>
      <c r="E14613" s="4" t="s">
        <v>12</v>
      </c>
      <c r="F14613" s="4" t="s">
        <v>12</v>
      </c>
      <c r="G14613" s="4" t="s">
        <v>12</v>
      </c>
      <c r="H14613" s="4" t="s">
        <v>12</v>
      </c>
    </row>
    <row r="14614" spans="1:8">
      <c r="A14614" t="n">
        <v>128525</v>
      </c>
      <c r="B14614" s="30" t="n">
        <v>51</v>
      </c>
      <c r="C14614" s="7" t="n">
        <v>3</v>
      </c>
      <c r="D14614" s="7" t="n">
        <v>0</v>
      </c>
      <c r="E14614" s="7" t="s">
        <v>262</v>
      </c>
      <c r="F14614" s="7" t="s">
        <v>263</v>
      </c>
      <c r="G14614" s="7" t="s">
        <v>245</v>
      </c>
      <c r="H14614" s="7" t="s">
        <v>246</v>
      </c>
    </row>
    <row r="14615" spans="1:8">
      <c r="A14615" t="s">
        <v>4</v>
      </c>
      <c r="B14615" s="4" t="s">
        <v>5</v>
      </c>
      <c r="C14615" s="4" t="s">
        <v>9</v>
      </c>
      <c r="D14615" s="4" t="s">
        <v>7</v>
      </c>
      <c r="E14615" s="4" t="s">
        <v>10</v>
      </c>
      <c r="F14615" s="4" t="s">
        <v>9</v>
      </c>
    </row>
    <row r="14616" spans="1:8">
      <c r="A14616" t="n">
        <v>128538</v>
      </c>
      <c r="B14616" s="47" t="n">
        <v>59</v>
      </c>
      <c r="C14616" s="7" t="n">
        <v>0</v>
      </c>
      <c r="D14616" s="7" t="n">
        <v>1</v>
      </c>
      <c r="E14616" s="7" t="n">
        <v>0.150000005960464</v>
      </c>
      <c r="F14616" s="7" t="n">
        <v>0</v>
      </c>
    </row>
    <row r="14617" spans="1:8">
      <c r="A14617" t="s">
        <v>4</v>
      </c>
      <c r="B14617" s="4" t="s">
        <v>5</v>
      </c>
      <c r="C14617" s="4" t="s">
        <v>9</v>
      </c>
    </row>
    <row r="14618" spans="1:8">
      <c r="A14618" t="n">
        <v>128548</v>
      </c>
      <c r="B14618" s="26" t="n">
        <v>16</v>
      </c>
      <c r="C14618" s="7" t="n">
        <v>1000</v>
      </c>
    </row>
    <row r="14619" spans="1:8">
      <c r="A14619" t="s">
        <v>4</v>
      </c>
      <c r="B14619" s="4" t="s">
        <v>5</v>
      </c>
      <c r="C14619" s="4" t="s">
        <v>7</v>
      </c>
      <c r="D14619" s="4" t="s">
        <v>9</v>
      </c>
      <c r="E14619" s="4" t="s">
        <v>12</v>
      </c>
    </row>
    <row r="14620" spans="1:8">
      <c r="A14620" t="n">
        <v>128551</v>
      </c>
      <c r="B14620" s="30" t="n">
        <v>51</v>
      </c>
      <c r="C14620" s="7" t="n">
        <v>4</v>
      </c>
      <c r="D14620" s="7" t="n">
        <v>0</v>
      </c>
      <c r="E14620" s="7" t="s">
        <v>278</v>
      </c>
    </row>
    <row r="14621" spans="1:8">
      <c r="A14621" t="s">
        <v>4</v>
      </c>
      <c r="B14621" s="4" t="s">
        <v>5</v>
      </c>
      <c r="C14621" s="4" t="s">
        <v>9</v>
      </c>
    </row>
    <row r="14622" spans="1:8">
      <c r="A14622" t="n">
        <v>128565</v>
      </c>
      <c r="B14622" s="26" t="n">
        <v>16</v>
      </c>
      <c r="C14622" s="7" t="n">
        <v>0</v>
      </c>
    </row>
    <row r="14623" spans="1:8">
      <c r="A14623" t="s">
        <v>4</v>
      </c>
      <c r="B14623" s="4" t="s">
        <v>5</v>
      </c>
      <c r="C14623" s="4" t="s">
        <v>9</v>
      </c>
      <c r="D14623" s="4" t="s">
        <v>7</v>
      </c>
      <c r="E14623" s="4" t="s">
        <v>11</v>
      </c>
      <c r="F14623" s="4" t="s">
        <v>52</v>
      </c>
      <c r="G14623" s="4" t="s">
        <v>7</v>
      </c>
      <c r="H14623" s="4" t="s">
        <v>7</v>
      </c>
      <c r="I14623" s="4" t="s">
        <v>7</v>
      </c>
      <c r="J14623" s="4" t="s">
        <v>11</v>
      </c>
      <c r="K14623" s="4" t="s">
        <v>52</v>
      </c>
      <c r="L14623" s="4" t="s">
        <v>7</v>
      </c>
      <c r="M14623" s="4" t="s">
        <v>7</v>
      </c>
    </row>
    <row r="14624" spans="1:8">
      <c r="A14624" t="n">
        <v>128568</v>
      </c>
      <c r="B14624" s="31" t="n">
        <v>26</v>
      </c>
      <c r="C14624" s="7" t="n">
        <v>0</v>
      </c>
      <c r="D14624" s="7" t="n">
        <v>17</v>
      </c>
      <c r="E14624" s="7" t="n">
        <v>62330</v>
      </c>
      <c r="F14624" s="7" t="s">
        <v>1320</v>
      </c>
      <c r="G14624" s="7" t="n">
        <v>2</v>
      </c>
      <c r="H14624" s="7" t="n">
        <v>3</v>
      </c>
      <c r="I14624" s="7" t="n">
        <v>17</v>
      </c>
      <c r="J14624" s="7" t="n">
        <v>62331</v>
      </c>
      <c r="K14624" s="7" t="s">
        <v>1321</v>
      </c>
      <c r="L14624" s="7" t="n">
        <v>2</v>
      </c>
      <c r="M14624" s="7" t="n">
        <v>0</v>
      </c>
    </row>
    <row r="14625" spans="1:18">
      <c r="A14625" t="s">
        <v>4</v>
      </c>
      <c r="B14625" s="4" t="s">
        <v>5</v>
      </c>
    </row>
    <row r="14626" spans="1:18">
      <c r="A14626" t="n">
        <v>128734</v>
      </c>
      <c r="B14626" s="32" t="n">
        <v>28</v>
      </c>
    </row>
    <row r="14627" spans="1:18">
      <c r="A14627" t="s">
        <v>4</v>
      </c>
      <c r="B14627" s="4" t="s">
        <v>5</v>
      </c>
      <c r="C14627" s="4" t="s">
        <v>9</v>
      </c>
      <c r="D14627" s="4" t="s">
        <v>7</v>
      </c>
      <c r="E14627" s="4" t="s">
        <v>12</v>
      </c>
      <c r="F14627" s="4" t="s">
        <v>10</v>
      </c>
      <c r="G14627" s="4" t="s">
        <v>10</v>
      </c>
      <c r="H14627" s="4" t="s">
        <v>10</v>
      </c>
    </row>
    <row r="14628" spans="1:18">
      <c r="A14628" t="n">
        <v>128735</v>
      </c>
      <c r="B14628" s="45" t="n">
        <v>48</v>
      </c>
      <c r="C14628" s="7" t="n">
        <v>18</v>
      </c>
      <c r="D14628" s="7" t="n">
        <v>0</v>
      </c>
      <c r="E14628" s="7" t="s">
        <v>624</v>
      </c>
      <c r="F14628" s="7" t="n">
        <v>-1</v>
      </c>
      <c r="G14628" s="7" t="n">
        <v>1</v>
      </c>
      <c r="H14628" s="7" t="n">
        <v>2.80259692864963e-45</v>
      </c>
    </row>
    <row r="14629" spans="1:18">
      <c r="A14629" t="s">
        <v>4</v>
      </c>
      <c r="B14629" s="4" t="s">
        <v>5</v>
      </c>
      <c r="C14629" s="4" t="s">
        <v>7</v>
      </c>
      <c r="D14629" s="4" t="s">
        <v>9</v>
      </c>
      <c r="E14629" s="4" t="s">
        <v>12</v>
      </c>
    </row>
    <row r="14630" spans="1:18">
      <c r="A14630" t="n">
        <v>128763</v>
      </c>
      <c r="B14630" s="30" t="n">
        <v>51</v>
      </c>
      <c r="C14630" s="7" t="n">
        <v>4</v>
      </c>
      <c r="D14630" s="7" t="n">
        <v>18</v>
      </c>
      <c r="E14630" s="7" t="s">
        <v>87</v>
      </c>
    </row>
    <row r="14631" spans="1:18">
      <c r="A14631" t="s">
        <v>4</v>
      </c>
      <c r="B14631" s="4" t="s">
        <v>5</v>
      </c>
      <c r="C14631" s="4" t="s">
        <v>9</v>
      </c>
    </row>
    <row r="14632" spans="1:18">
      <c r="A14632" t="n">
        <v>128776</v>
      </c>
      <c r="B14632" s="26" t="n">
        <v>16</v>
      </c>
      <c r="C14632" s="7" t="n">
        <v>0</v>
      </c>
    </row>
    <row r="14633" spans="1:18">
      <c r="A14633" t="s">
        <v>4</v>
      </c>
      <c r="B14633" s="4" t="s">
        <v>5</v>
      </c>
      <c r="C14633" s="4" t="s">
        <v>9</v>
      </c>
      <c r="D14633" s="4" t="s">
        <v>7</v>
      </c>
      <c r="E14633" s="4" t="s">
        <v>11</v>
      </c>
      <c r="F14633" s="4" t="s">
        <v>52</v>
      </c>
      <c r="G14633" s="4" t="s">
        <v>7</v>
      </c>
      <c r="H14633" s="4" t="s">
        <v>7</v>
      </c>
    </row>
    <row r="14634" spans="1:18">
      <c r="A14634" t="n">
        <v>128779</v>
      </c>
      <c r="B14634" s="31" t="n">
        <v>26</v>
      </c>
      <c r="C14634" s="7" t="n">
        <v>18</v>
      </c>
      <c r="D14634" s="7" t="n">
        <v>17</v>
      </c>
      <c r="E14634" s="7" t="n">
        <v>62332</v>
      </c>
      <c r="F14634" s="7" t="s">
        <v>1322</v>
      </c>
      <c r="G14634" s="7" t="n">
        <v>2</v>
      </c>
      <c r="H14634" s="7" t="n">
        <v>0</v>
      </c>
    </row>
    <row r="14635" spans="1:18">
      <c r="A14635" t="s">
        <v>4</v>
      </c>
      <c r="B14635" s="4" t="s">
        <v>5</v>
      </c>
    </row>
    <row r="14636" spans="1:18">
      <c r="A14636" t="n">
        <v>128815</v>
      </c>
      <c r="B14636" s="32" t="n">
        <v>28</v>
      </c>
    </row>
    <row r="14637" spans="1:18">
      <c r="A14637" t="s">
        <v>4</v>
      </c>
      <c r="B14637" s="4" t="s">
        <v>5</v>
      </c>
      <c r="C14637" s="4" t="s">
        <v>9</v>
      </c>
      <c r="D14637" s="4" t="s">
        <v>9</v>
      </c>
      <c r="E14637" s="4" t="s">
        <v>9</v>
      </c>
    </row>
    <row r="14638" spans="1:18">
      <c r="A14638" t="n">
        <v>128816</v>
      </c>
      <c r="B14638" s="63" t="n">
        <v>61</v>
      </c>
      <c r="C14638" s="7" t="n">
        <v>0</v>
      </c>
      <c r="D14638" s="7" t="n">
        <v>65533</v>
      </c>
      <c r="E14638" s="7" t="n">
        <v>1000</v>
      </c>
    </row>
    <row r="14639" spans="1:18">
      <c r="A14639" t="s">
        <v>4</v>
      </c>
      <c r="B14639" s="4" t="s">
        <v>5</v>
      </c>
      <c r="C14639" s="4" t="s">
        <v>9</v>
      </c>
    </row>
    <row r="14640" spans="1:18">
      <c r="A14640" t="n">
        <v>128823</v>
      </c>
      <c r="B14640" s="26" t="n">
        <v>16</v>
      </c>
      <c r="C14640" s="7" t="n">
        <v>300</v>
      </c>
    </row>
    <row r="14641" spans="1:8">
      <c r="A14641" t="s">
        <v>4</v>
      </c>
      <c r="B14641" s="4" t="s">
        <v>5</v>
      </c>
      <c r="C14641" s="4" t="s">
        <v>7</v>
      </c>
      <c r="D14641" s="4" t="s">
        <v>9</v>
      </c>
      <c r="E14641" s="4" t="s">
        <v>12</v>
      </c>
    </row>
    <row r="14642" spans="1:8">
      <c r="A14642" t="n">
        <v>128826</v>
      </c>
      <c r="B14642" s="30" t="n">
        <v>51</v>
      </c>
      <c r="C14642" s="7" t="n">
        <v>4</v>
      </c>
      <c r="D14642" s="7" t="n">
        <v>0</v>
      </c>
      <c r="E14642" s="7" t="s">
        <v>90</v>
      </c>
    </row>
    <row r="14643" spans="1:8">
      <c r="A14643" t="s">
        <v>4</v>
      </c>
      <c r="B14643" s="4" t="s">
        <v>5</v>
      </c>
      <c r="C14643" s="4" t="s">
        <v>9</v>
      </c>
    </row>
    <row r="14644" spans="1:8">
      <c r="A14644" t="n">
        <v>128841</v>
      </c>
      <c r="B14644" s="26" t="n">
        <v>16</v>
      </c>
      <c r="C14644" s="7" t="n">
        <v>0</v>
      </c>
    </row>
    <row r="14645" spans="1:8">
      <c r="A14645" t="s">
        <v>4</v>
      </c>
      <c r="B14645" s="4" t="s">
        <v>5</v>
      </c>
      <c r="C14645" s="4" t="s">
        <v>9</v>
      </c>
      <c r="D14645" s="4" t="s">
        <v>7</v>
      </c>
      <c r="E14645" s="4" t="s">
        <v>11</v>
      </c>
      <c r="F14645" s="4" t="s">
        <v>52</v>
      </c>
      <c r="G14645" s="4" t="s">
        <v>7</v>
      </c>
      <c r="H14645" s="4" t="s">
        <v>7</v>
      </c>
    </row>
    <row r="14646" spans="1:8">
      <c r="A14646" t="n">
        <v>128844</v>
      </c>
      <c r="B14646" s="31" t="n">
        <v>26</v>
      </c>
      <c r="C14646" s="7" t="n">
        <v>0</v>
      </c>
      <c r="D14646" s="7" t="n">
        <v>17</v>
      </c>
      <c r="E14646" s="7" t="n">
        <v>62333</v>
      </c>
      <c r="F14646" s="7" t="s">
        <v>1323</v>
      </c>
      <c r="G14646" s="7" t="n">
        <v>2</v>
      </c>
      <c r="H14646" s="7" t="n">
        <v>0</v>
      </c>
    </row>
    <row r="14647" spans="1:8">
      <c r="A14647" t="s">
        <v>4</v>
      </c>
      <c r="B14647" s="4" t="s">
        <v>5</v>
      </c>
    </row>
    <row r="14648" spans="1:8">
      <c r="A14648" t="n">
        <v>128940</v>
      </c>
      <c r="B14648" s="32" t="n">
        <v>28</v>
      </c>
    </row>
    <row r="14649" spans="1:8">
      <c r="A14649" t="s">
        <v>4</v>
      </c>
      <c r="B14649" s="4" t="s">
        <v>5</v>
      </c>
      <c r="C14649" s="4" t="s">
        <v>7</v>
      </c>
      <c r="D14649" s="4" t="s">
        <v>9</v>
      </c>
      <c r="E14649" s="4" t="s">
        <v>10</v>
      </c>
    </row>
    <row r="14650" spans="1:8">
      <c r="A14650" t="n">
        <v>128941</v>
      </c>
      <c r="B14650" s="25" t="n">
        <v>58</v>
      </c>
      <c r="C14650" s="7" t="n">
        <v>0</v>
      </c>
      <c r="D14650" s="7" t="n">
        <v>1000</v>
      </c>
      <c r="E14650" s="7" t="n">
        <v>1</v>
      </c>
    </row>
    <row r="14651" spans="1:8">
      <c r="A14651" t="s">
        <v>4</v>
      </c>
      <c r="B14651" s="4" t="s">
        <v>5</v>
      </c>
      <c r="C14651" s="4" t="s">
        <v>7</v>
      </c>
      <c r="D14651" s="4" t="s">
        <v>9</v>
      </c>
    </row>
    <row r="14652" spans="1:8">
      <c r="A14652" t="n">
        <v>128949</v>
      </c>
      <c r="B14652" s="25" t="n">
        <v>58</v>
      </c>
      <c r="C14652" s="7" t="n">
        <v>255</v>
      </c>
      <c r="D14652" s="7" t="n">
        <v>0</v>
      </c>
    </row>
    <row r="14653" spans="1:8">
      <c r="A14653" t="s">
        <v>4</v>
      </c>
      <c r="B14653" s="4" t="s">
        <v>5</v>
      </c>
      <c r="C14653" s="4" t="s">
        <v>9</v>
      </c>
    </row>
    <row r="14654" spans="1:8">
      <c r="A14654" t="n">
        <v>128953</v>
      </c>
      <c r="B14654" s="33" t="n">
        <v>12</v>
      </c>
      <c r="C14654" s="7" t="n">
        <v>8962</v>
      </c>
    </row>
    <row r="14655" spans="1:8">
      <c r="A14655" t="s">
        <v>4</v>
      </c>
      <c r="B14655" s="4" t="s">
        <v>5</v>
      </c>
      <c r="C14655" s="4" t="s">
        <v>9</v>
      </c>
      <c r="D14655" s="4" t="s">
        <v>7</v>
      </c>
      <c r="E14655" s="4" t="s">
        <v>9</v>
      </c>
    </row>
    <row r="14656" spans="1:8">
      <c r="A14656" t="n">
        <v>128956</v>
      </c>
      <c r="B14656" s="74" t="n">
        <v>104</v>
      </c>
      <c r="C14656" s="7" t="n">
        <v>114</v>
      </c>
      <c r="D14656" s="7" t="n">
        <v>1</v>
      </c>
      <c r="E14656" s="7" t="n">
        <v>1</v>
      </c>
    </row>
    <row r="14657" spans="1:8">
      <c r="A14657" t="s">
        <v>4</v>
      </c>
      <c r="B14657" s="4" t="s">
        <v>5</v>
      </c>
    </row>
    <row r="14658" spans="1:8">
      <c r="A14658" t="n">
        <v>128962</v>
      </c>
      <c r="B14658" s="5" t="n">
        <v>1</v>
      </c>
    </row>
    <row r="14659" spans="1:8">
      <c r="A14659" t="s">
        <v>4</v>
      </c>
      <c r="B14659" s="4" t="s">
        <v>5</v>
      </c>
      <c r="C14659" s="4" t="s">
        <v>7</v>
      </c>
      <c r="D14659" s="4" t="s">
        <v>9</v>
      </c>
      <c r="E14659" s="4" t="s">
        <v>7</v>
      </c>
    </row>
    <row r="14660" spans="1:8">
      <c r="A14660" t="n">
        <v>128963</v>
      </c>
      <c r="B14660" s="44" t="n">
        <v>36</v>
      </c>
      <c r="C14660" s="7" t="n">
        <v>9</v>
      </c>
      <c r="D14660" s="7" t="n">
        <v>0</v>
      </c>
      <c r="E14660" s="7" t="n">
        <v>0</v>
      </c>
    </row>
    <row r="14661" spans="1:8">
      <c r="A14661" t="s">
        <v>4</v>
      </c>
      <c r="B14661" s="4" t="s">
        <v>5</v>
      </c>
      <c r="C14661" s="4" t="s">
        <v>7</v>
      </c>
      <c r="D14661" s="4" t="s">
        <v>9</v>
      </c>
      <c r="E14661" s="4" t="s">
        <v>7</v>
      </c>
    </row>
    <row r="14662" spans="1:8">
      <c r="A14662" t="n">
        <v>128968</v>
      </c>
      <c r="B14662" s="44" t="n">
        <v>36</v>
      </c>
      <c r="C14662" s="7" t="n">
        <v>9</v>
      </c>
      <c r="D14662" s="7" t="n">
        <v>18</v>
      </c>
      <c r="E14662" s="7" t="n">
        <v>0</v>
      </c>
    </row>
    <row r="14663" spans="1:8">
      <c r="A14663" t="s">
        <v>4</v>
      </c>
      <c r="B14663" s="4" t="s">
        <v>5</v>
      </c>
      <c r="C14663" s="4" t="s">
        <v>9</v>
      </c>
      <c r="D14663" s="4" t="s">
        <v>10</v>
      </c>
      <c r="E14663" s="4" t="s">
        <v>10</v>
      </c>
      <c r="F14663" s="4" t="s">
        <v>10</v>
      </c>
      <c r="G14663" s="4" t="s">
        <v>10</v>
      </c>
    </row>
    <row r="14664" spans="1:8">
      <c r="A14664" t="n">
        <v>128973</v>
      </c>
      <c r="B14664" s="42" t="n">
        <v>46</v>
      </c>
      <c r="C14664" s="7" t="n">
        <v>61456</v>
      </c>
      <c r="D14664" s="7" t="n">
        <v>-15.6199998855591</v>
      </c>
      <c r="E14664" s="7" t="n">
        <v>0</v>
      </c>
      <c r="F14664" s="7" t="n">
        <v>38.8600006103516</v>
      </c>
      <c r="G14664" s="7" t="n">
        <v>358.899993896484</v>
      </c>
    </row>
    <row r="14665" spans="1:8">
      <c r="A14665" t="s">
        <v>4</v>
      </c>
      <c r="B14665" s="4" t="s">
        <v>5</v>
      </c>
      <c r="C14665" s="4" t="s">
        <v>7</v>
      </c>
      <c r="D14665" s="4" t="s">
        <v>7</v>
      </c>
      <c r="E14665" s="4" t="s">
        <v>10</v>
      </c>
      <c r="F14665" s="4" t="s">
        <v>10</v>
      </c>
      <c r="G14665" s="4" t="s">
        <v>10</v>
      </c>
      <c r="H14665" s="4" t="s">
        <v>9</v>
      </c>
      <c r="I14665" s="4" t="s">
        <v>7</v>
      </c>
    </row>
    <row r="14666" spans="1:8">
      <c r="A14666" t="n">
        <v>128992</v>
      </c>
      <c r="B14666" s="55" t="n">
        <v>45</v>
      </c>
      <c r="C14666" s="7" t="n">
        <v>4</v>
      </c>
      <c r="D14666" s="7" t="n">
        <v>3</v>
      </c>
      <c r="E14666" s="7" t="n">
        <v>7.07000017166138</v>
      </c>
      <c r="F14666" s="7" t="n">
        <v>134.320007324219</v>
      </c>
      <c r="G14666" s="7" t="n">
        <v>0</v>
      </c>
      <c r="H14666" s="7" t="n">
        <v>0</v>
      </c>
      <c r="I14666" s="7" t="n">
        <v>0</v>
      </c>
    </row>
    <row r="14667" spans="1:8">
      <c r="A14667" t="s">
        <v>4</v>
      </c>
      <c r="B14667" s="4" t="s">
        <v>5</v>
      </c>
      <c r="C14667" s="4" t="s">
        <v>7</v>
      </c>
      <c r="D14667" s="4" t="s">
        <v>12</v>
      </c>
    </row>
    <row r="14668" spans="1:8">
      <c r="A14668" t="n">
        <v>129010</v>
      </c>
      <c r="B14668" s="14" t="n">
        <v>2</v>
      </c>
      <c r="C14668" s="7" t="n">
        <v>10</v>
      </c>
      <c r="D14668" s="7" t="s">
        <v>500</v>
      </c>
    </row>
    <row r="14669" spans="1:8">
      <c r="A14669" t="s">
        <v>4</v>
      </c>
      <c r="B14669" s="4" t="s">
        <v>5</v>
      </c>
      <c r="C14669" s="4" t="s">
        <v>9</v>
      </c>
    </row>
    <row r="14670" spans="1:8">
      <c r="A14670" t="n">
        <v>129025</v>
      </c>
      <c r="B14670" s="26" t="n">
        <v>16</v>
      </c>
      <c r="C14670" s="7" t="n">
        <v>0</v>
      </c>
    </row>
    <row r="14671" spans="1:8">
      <c r="A14671" t="s">
        <v>4</v>
      </c>
      <c r="B14671" s="4" t="s">
        <v>5</v>
      </c>
      <c r="C14671" s="4" t="s">
        <v>7</v>
      </c>
      <c r="D14671" s="4" t="s">
        <v>9</v>
      </c>
    </row>
    <row r="14672" spans="1:8">
      <c r="A14672" t="n">
        <v>129028</v>
      </c>
      <c r="B14672" s="25" t="n">
        <v>58</v>
      </c>
      <c r="C14672" s="7" t="n">
        <v>105</v>
      </c>
      <c r="D14672" s="7" t="n">
        <v>300</v>
      </c>
    </row>
    <row r="14673" spans="1:9">
      <c r="A14673" t="s">
        <v>4</v>
      </c>
      <c r="B14673" s="4" t="s">
        <v>5</v>
      </c>
      <c r="C14673" s="4" t="s">
        <v>10</v>
      </c>
      <c r="D14673" s="4" t="s">
        <v>9</v>
      </c>
    </row>
    <row r="14674" spans="1:9">
      <c r="A14674" t="n">
        <v>129032</v>
      </c>
      <c r="B14674" s="49" t="n">
        <v>103</v>
      </c>
      <c r="C14674" s="7" t="n">
        <v>1</v>
      </c>
      <c r="D14674" s="7" t="n">
        <v>300</v>
      </c>
    </row>
    <row r="14675" spans="1:9">
      <c r="A14675" t="s">
        <v>4</v>
      </c>
      <c r="B14675" s="4" t="s">
        <v>5</v>
      </c>
      <c r="C14675" s="4" t="s">
        <v>7</v>
      </c>
      <c r="D14675" s="4" t="s">
        <v>9</v>
      </c>
    </row>
    <row r="14676" spans="1:9">
      <c r="A14676" t="n">
        <v>129039</v>
      </c>
      <c r="B14676" s="50" t="n">
        <v>72</v>
      </c>
      <c r="C14676" s="7" t="n">
        <v>4</v>
      </c>
      <c r="D14676" s="7" t="n">
        <v>0</v>
      </c>
    </row>
    <row r="14677" spans="1:9">
      <c r="A14677" t="s">
        <v>4</v>
      </c>
      <c r="B14677" s="4" t="s">
        <v>5</v>
      </c>
      <c r="C14677" s="4" t="s">
        <v>11</v>
      </c>
    </row>
    <row r="14678" spans="1:9">
      <c r="A14678" t="n">
        <v>129043</v>
      </c>
      <c r="B14678" s="59" t="n">
        <v>15</v>
      </c>
      <c r="C14678" s="7" t="n">
        <v>1073741824</v>
      </c>
    </row>
    <row r="14679" spans="1:9">
      <c r="A14679" t="s">
        <v>4</v>
      </c>
      <c r="B14679" s="4" t="s">
        <v>5</v>
      </c>
      <c r="C14679" s="4" t="s">
        <v>7</v>
      </c>
    </row>
    <row r="14680" spans="1:9">
      <c r="A14680" t="n">
        <v>129048</v>
      </c>
      <c r="B14680" s="27" t="n">
        <v>64</v>
      </c>
      <c r="C14680" s="7" t="n">
        <v>3</v>
      </c>
    </row>
    <row r="14681" spans="1:9">
      <c r="A14681" t="s">
        <v>4</v>
      </c>
      <c r="B14681" s="4" t="s">
        <v>5</v>
      </c>
      <c r="C14681" s="4" t="s">
        <v>7</v>
      </c>
    </row>
    <row r="14682" spans="1:9">
      <c r="A14682" t="n">
        <v>129050</v>
      </c>
      <c r="B14682" s="21" t="n">
        <v>74</v>
      </c>
      <c r="C14682" s="7" t="n">
        <v>67</v>
      </c>
    </row>
    <row r="14683" spans="1:9">
      <c r="A14683" t="s">
        <v>4</v>
      </c>
      <c r="B14683" s="4" t="s">
        <v>5</v>
      </c>
      <c r="C14683" s="4" t="s">
        <v>7</v>
      </c>
      <c r="D14683" s="4" t="s">
        <v>7</v>
      </c>
      <c r="E14683" s="4" t="s">
        <v>9</v>
      </c>
    </row>
    <row r="14684" spans="1:9">
      <c r="A14684" t="n">
        <v>129052</v>
      </c>
      <c r="B14684" s="55" t="n">
        <v>45</v>
      </c>
      <c r="C14684" s="7" t="n">
        <v>8</v>
      </c>
      <c r="D14684" s="7" t="n">
        <v>1</v>
      </c>
      <c r="E14684" s="7" t="n">
        <v>0</v>
      </c>
    </row>
    <row r="14685" spans="1:9">
      <c r="A14685" t="s">
        <v>4</v>
      </c>
      <c r="B14685" s="4" t="s">
        <v>5</v>
      </c>
      <c r="C14685" s="4" t="s">
        <v>9</v>
      </c>
    </row>
    <row r="14686" spans="1:9">
      <c r="A14686" t="n">
        <v>129057</v>
      </c>
      <c r="B14686" s="12" t="n">
        <v>13</v>
      </c>
      <c r="C14686" s="7" t="n">
        <v>6409</v>
      </c>
    </row>
    <row r="14687" spans="1:9">
      <c r="A14687" t="s">
        <v>4</v>
      </c>
      <c r="B14687" s="4" t="s">
        <v>5</v>
      </c>
      <c r="C14687" s="4" t="s">
        <v>9</v>
      </c>
    </row>
    <row r="14688" spans="1:9">
      <c r="A14688" t="n">
        <v>129060</v>
      </c>
      <c r="B14688" s="12" t="n">
        <v>13</v>
      </c>
      <c r="C14688" s="7" t="n">
        <v>6408</v>
      </c>
    </row>
    <row r="14689" spans="1:5">
      <c r="A14689" t="s">
        <v>4</v>
      </c>
      <c r="B14689" s="4" t="s">
        <v>5</v>
      </c>
      <c r="C14689" s="4" t="s">
        <v>9</v>
      </c>
    </row>
    <row r="14690" spans="1:5">
      <c r="A14690" t="n">
        <v>129063</v>
      </c>
      <c r="B14690" s="33" t="n">
        <v>12</v>
      </c>
      <c r="C14690" s="7" t="n">
        <v>6464</v>
      </c>
    </row>
    <row r="14691" spans="1:5">
      <c r="A14691" t="s">
        <v>4</v>
      </c>
      <c r="B14691" s="4" t="s">
        <v>5</v>
      </c>
      <c r="C14691" s="4" t="s">
        <v>9</v>
      </c>
    </row>
    <row r="14692" spans="1:5">
      <c r="A14692" t="n">
        <v>129066</v>
      </c>
      <c r="B14692" s="12" t="n">
        <v>13</v>
      </c>
      <c r="C14692" s="7" t="n">
        <v>6465</v>
      </c>
    </row>
    <row r="14693" spans="1:5">
      <c r="A14693" t="s">
        <v>4</v>
      </c>
      <c r="B14693" s="4" t="s">
        <v>5</v>
      </c>
      <c r="C14693" s="4" t="s">
        <v>9</v>
      </c>
    </row>
    <row r="14694" spans="1:5">
      <c r="A14694" t="n">
        <v>129069</v>
      </c>
      <c r="B14694" s="12" t="n">
        <v>13</v>
      </c>
      <c r="C14694" s="7" t="n">
        <v>6466</v>
      </c>
    </row>
    <row r="14695" spans="1:5">
      <c r="A14695" t="s">
        <v>4</v>
      </c>
      <c r="B14695" s="4" t="s">
        <v>5</v>
      </c>
      <c r="C14695" s="4" t="s">
        <v>9</v>
      </c>
    </row>
    <row r="14696" spans="1:5">
      <c r="A14696" t="n">
        <v>129072</v>
      </c>
      <c r="B14696" s="12" t="n">
        <v>13</v>
      </c>
      <c r="C14696" s="7" t="n">
        <v>6467</v>
      </c>
    </row>
    <row r="14697" spans="1:5">
      <c r="A14697" t="s">
        <v>4</v>
      </c>
      <c r="B14697" s="4" t="s">
        <v>5</v>
      </c>
      <c r="C14697" s="4" t="s">
        <v>9</v>
      </c>
    </row>
    <row r="14698" spans="1:5">
      <c r="A14698" t="n">
        <v>129075</v>
      </c>
      <c r="B14698" s="12" t="n">
        <v>13</v>
      </c>
      <c r="C14698" s="7" t="n">
        <v>6468</v>
      </c>
    </row>
    <row r="14699" spans="1:5">
      <c r="A14699" t="s">
        <v>4</v>
      </c>
      <c r="B14699" s="4" t="s">
        <v>5</v>
      </c>
      <c r="C14699" s="4" t="s">
        <v>9</v>
      </c>
    </row>
    <row r="14700" spans="1:5">
      <c r="A14700" t="n">
        <v>129078</v>
      </c>
      <c r="B14700" s="12" t="n">
        <v>13</v>
      </c>
      <c r="C14700" s="7" t="n">
        <v>6469</v>
      </c>
    </row>
    <row r="14701" spans="1:5">
      <c r="A14701" t="s">
        <v>4</v>
      </c>
      <c r="B14701" s="4" t="s">
        <v>5</v>
      </c>
      <c r="C14701" s="4" t="s">
        <v>9</v>
      </c>
    </row>
    <row r="14702" spans="1:5">
      <c r="A14702" t="n">
        <v>129081</v>
      </c>
      <c r="B14702" s="12" t="n">
        <v>13</v>
      </c>
      <c r="C14702" s="7" t="n">
        <v>6470</v>
      </c>
    </row>
    <row r="14703" spans="1:5">
      <c r="A14703" t="s">
        <v>4</v>
      </c>
      <c r="B14703" s="4" t="s">
        <v>5</v>
      </c>
      <c r="C14703" s="4" t="s">
        <v>9</v>
      </c>
    </row>
    <row r="14704" spans="1:5">
      <c r="A14704" t="n">
        <v>129084</v>
      </c>
      <c r="B14704" s="12" t="n">
        <v>13</v>
      </c>
      <c r="C14704" s="7" t="n">
        <v>6471</v>
      </c>
    </row>
    <row r="14705" spans="1:3">
      <c r="A14705" t="s">
        <v>4</v>
      </c>
      <c r="B14705" s="4" t="s">
        <v>5</v>
      </c>
      <c r="C14705" s="4" t="s">
        <v>7</v>
      </c>
    </row>
    <row r="14706" spans="1:3">
      <c r="A14706" t="n">
        <v>129087</v>
      </c>
      <c r="B14706" s="21" t="n">
        <v>74</v>
      </c>
      <c r="C14706" s="7" t="n">
        <v>18</v>
      </c>
    </row>
    <row r="14707" spans="1:3">
      <c r="A14707" t="s">
        <v>4</v>
      </c>
      <c r="B14707" s="4" t="s">
        <v>5</v>
      </c>
      <c r="C14707" s="4" t="s">
        <v>7</v>
      </c>
    </row>
    <row r="14708" spans="1:3">
      <c r="A14708" t="n">
        <v>129089</v>
      </c>
      <c r="B14708" s="21" t="n">
        <v>74</v>
      </c>
      <c r="C14708" s="7" t="n">
        <v>45</v>
      </c>
    </row>
    <row r="14709" spans="1:3">
      <c r="A14709" t="s">
        <v>4</v>
      </c>
      <c r="B14709" s="4" t="s">
        <v>5</v>
      </c>
      <c r="C14709" s="4" t="s">
        <v>9</v>
      </c>
    </row>
    <row r="14710" spans="1:3">
      <c r="A14710" t="n">
        <v>129091</v>
      </c>
      <c r="B14710" s="26" t="n">
        <v>16</v>
      </c>
      <c r="C14710" s="7" t="n">
        <v>0</v>
      </c>
    </row>
    <row r="14711" spans="1:3">
      <c r="A14711" t="s">
        <v>4</v>
      </c>
      <c r="B14711" s="4" t="s">
        <v>5</v>
      </c>
      <c r="C14711" s="4" t="s">
        <v>7</v>
      </c>
      <c r="D14711" s="4" t="s">
        <v>7</v>
      </c>
      <c r="E14711" s="4" t="s">
        <v>7</v>
      </c>
      <c r="F14711" s="4" t="s">
        <v>7</v>
      </c>
    </row>
    <row r="14712" spans="1:3">
      <c r="A14712" t="n">
        <v>129094</v>
      </c>
      <c r="B14712" s="8" t="n">
        <v>14</v>
      </c>
      <c r="C14712" s="7" t="n">
        <v>0</v>
      </c>
      <c r="D14712" s="7" t="n">
        <v>8</v>
      </c>
      <c r="E14712" s="7" t="n">
        <v>0</v>
      </c>
      <c r="F14712" s="7" t="n">
        <v>0</v>
      </c>
    </row>
    <row r="14713" spans="1:3">
      <c r="A14713" t="s">
        <v>4</v>
      </c>
      <c r="B14713" s="4" t="s">
        <v>5</v>
      </c>
      <c r="C14713" s="4" t="s">
        <v>7</v>
      </c>
      <c r="D14713" s="4" t="s">
        <v>12</v>
      </c>
    </row>
    <row r="14714" spans="1:3">
      <c r="A14714" t="n">
        <v>129099</v>
      </c>
      <c r="B14714" s="14" t="n">
        <v>2</v>
      </c>
      <c r="C14714" s="7" t="n">
        <v>11</v>
      </c>
      <c r="D14714" s="7" t="s">
        <v>16</v>
      </c>
    </row>
    <row r="14715" spans="1:3">
      <c r="A14715" t="s">
        <v>4</v>
      </c>
      <c r="B14715" s="4" t="s">
        <v>5</v>
      </c>
      <c r="C14715" s="4" t="s">
        <v>9</v>
      </c>
    </row>
    <row r="14716" spans="1:3">
      <c r="A14716" t="n">
        <v>129113</v>
      </c>
      <c r="B14716" s="26" t="n">
        <v>16</v>
      </c>
      <c r="C14716" s="7" t="n">
        <v>0</v>
      </c>
    </row>
    <row r="14717" spans="1:3">
      <c r="A14717" t="s">
        <v>4</v>
      </c>
      <c r="B14717" s="4" t="s">
        <v>5</v>
      </c>
      <c r="C14717" s="4" t="s">
        <v>7</v>
      </c>
      <c r="D14717" s="4" t="s">
        <v>12</v>
      </c>
    </row>
    <row r="14718" spans="1:3">
      <c r="A14718" t="n">
        <v>129116</v>
      </c>
      <c r="B14718" s="14" t="n">
        <v>2</v>
      </c>
      <c r="C14718" s="7" t="n">
        <v>11</v>
      </c>
      <c r="D14718" s="7" t="s">
        <v>501</v>
      </c>
    </row>
    <row r="14719" spans="1:3">
      <c r="A14719" t="s">
        <v>4</v>
      </c>
      <c r="B14719" s="4" t="s">
        <v>5</v>
      </c>
      <c r="C14719" s="4" t="s">
        <v>9</v>
      </c>
    </row>
    <row r="14720" spans="1:3">
      <c r="A14720" t="n">
        <v>129125</v>
      </c>
      <c r="B14720" s="26" t="n">
        <v>16</v>
      </c>
      <c r="C14720" s="7" t="n">
        <v>0</v>
      </c>
    </row>
    <row r="14721" spans="1:6">
      <c r="A14721" t="s">
        <v>4</v>
      </c>
      <c r="B14721" s="4" t="s">
        <v>5</v>
      </c>
      <c r="C14721" s="4" t="s">
        <v>11</v>
      </c>
    </row>
    <row r="14722" spans="1:6">
      <c r="A14722" t="n">
        <v>129128</v>
      </c>
      <c r="B14722" s="59" t="n">
        <v>15</v>
      </c>
      <c r="C14722" s="7" t="n">
        <v>2048</v>
      </c>
    </row>
    <row r="14723" spans="1:6">
      <c r="A14723" t="s">
        <v>4</v>
      </c>
      <c r="B14723" s="4" t="s">
        <v>5</v>
      </c>
      <c r="C14723" s="4" t="s">
        <v>7</v>
      </c>
      <c r="D14723" s="4" t="s">
        <v>12</v>
      </c>
    </row>
    <row r="14724" spans="1:6">
      <c r="A14724" t="n">
        <v>129133</v>
      </c>
      <c r="B14724" s="14" t="n">
        <v>2</v>
      </c>
      <c r="C14724" s="7" t="n">
        <v>10</v>
      </c>
      <c r="D14724" s="7" t="s">
        <v>48</v>
      </c>
    </row>
    <row r="14725" spans="1:6">
      <c r="A14725" t="s">
        <v>4</v>
      </c>
      <c r="B14725" s="4" t="s">
        <v>5</v>
      </c>
      <c r="C14725" s="4" t="s">
        <v>9</v>
      </c>
    </row>
    <row r="14726" spans="1:6">
      <c r="A14726" t="n">
        <v>129151</v>
      </c>
      <c r="B14726" s="26" t="n">
        <v>16</v>
      </c>
      <c r="C14726" s="7" t="n">
        <v>0</v>
      </c>
    </row>
    <row r="14727" spans="1:6">
      <c r="A14727" t="s">
        <v>4</v>
      </c>
      <c r="B14727" s="4" t="s">
        <v>5</v>
      </c>
      <c r="C14727" s="4" t="s">
        <v>7</v>
      </c>
      <c r="D14727" s="4" t="s">
        <v>12</v>
      </c>
    </row>
    <row r="14728" spans="1:6">
      <c r="A14728" t="n">
        <v>129154</v>
      </c>
      <c r="B14728" s="14" t="n">
        <v>2</v>
      </c>
      <c r="C14728" s="7" t="n">
        <v>10</v>
      </c>
      <c r="D14728" s="7" t="s">
        <v>49</v>
      </c>
    </row>
    <row r="14729" spans="1:6">
      <c r="A14729" t="s">
        <v>4</v>
      </c>
      <c r="B14729" s="4" t="s">
        <v>5</v>
      </c>
      <c r="C14729" s="4" t="s">
        <v>9</v>
      </c>
    </row>
    <row r="14730" spans="1:6">
      <c r="A14730" t="n">
        <v>129173</v>
      </c>
      <c r="B14730" s="26" t="n">
        <v>16</v>
      </c>
      <c r="C14730" s="7" t="n">
        <v>0</v>
      </c>
    </row>
    <row r="14731" spans="1:6">
      <c r="A14731" t="s">
        <v>4</v>
      </c>
      <c r="B14731" s="4" t="s">
        <v>5</v>
      </c>
      <c r="C14731" s="4" t="s">
        <v>7</v>
      </c>
      <c r="D14731" s="4" t="s">
        <v>9</v>
      </c>
      <c r="E14731" s="4" t="s">
        <v>10</v>
      </c>
    </row>
    <row r="14732" spans="1:6">
      <c r="A14732" t="n">
        <v>129176</v>
      </c>
      <c r="B14732" s="25" t="n">
        <v>58</v>
      </c>
      <c r="C14732" s="7" t="n">
        <v>100</v>
      </c>
      <c r="D14732" s="7" t="n">
        <v>300</v>
      </c>
      <c r="E14732" s="7" t="n">
        <v>1</v>
      </c>
    </row>
    <row r="14733" spans="1:6">
      <c r="A14733" t="s">
        <v>4</v>
      </c>
      <c r="B14733" s="4" t="s">
        <v>5</v>
      </c>
      <c r="C14733" s="4" t="s">
        <v>7</v>
      </c>
      <c r="D14733" s="4" t="s">
        <v>9</v>
      </c>
    </row>
    <row r="14734" spans="1:6">
      <c r="A14734" t="n">
        <v>129184</v>
      </c>
      <c r="B14734" s="25" t="n">
        <v>58</v>
      </c>
      <c r="C14734" s="7" t="n">
        <v>255</v>
      </c>
      <c r="D14734" s="7" t="n">
        <v>0</v>
      </c>
    </row>
    <row r="14735" spans="1:6">
      <c r="A14735" t="s">
        <v>4</v>
      </c>
      <c r="B14735" s="4" t="s">
        <v>5</v>
      </c>
      <c r="C14735" s="4" t="s">
        <v>7</v>
      </c>
    </row>
    <row r="14736" spans="1:6">
      <c r="A14736" t="n">
        <v>129188</v>
      </c>
      <c r="B14736" s="29" t="n">
        <v>23</v>
      </c>
      <c r="C14736" s="7" t="n">
        <v>0</v>
      </c>
    </row>
    <row r="14737" spans="1:5">
      <c r="A14737" t="s">
        <v>4</v>
      </c>
      <c r="B14737" s="4" t="s">
        <v>5</v>
      </c>
    </row>
    <row r="14738" spans="1:5">
      <c r="A14738" t="n">
        <v>129190</v>
      </c>
      <c r="B14738" s="5" t="n">
        <v>1</v>
      </c>
    </row>
    <row r="14739" spans="1:5" s="3" customFormat="1" customHeight="0">
      <c r="A14739" s="3" t="s">
        <v>2</v>
      </c>
      <c r="B14739" s="3" t="s">
        <v>1324</v>
      </c>
    </row>
    <row r="14740" spans="1:5">
      <c r="A14740" t="s">
        <v>4</v>
      </c>
      <c r="B14740" s="4" t="s">
        <v>5</v>
      </c>
      <c r="C14740" s="4" t="s">
        <v>7</v>
      </c>
      <c r="D14740" s="4" t="s">
        <v>7</v>
      </c>
      <c r="E14740" s="4" t="s">
        <v>7</v>
      </c>
      <c r="F14740" s="4" t="s">
        <v>7</v>
      </c>
    </row>
    <row r="14741" spans="1:5">
      <c r="A14741" t="n">
        <v>129192</v>
      </c>
      <c r="B14741" s="8" t="n">
        <v>14</v>
      </c>
      <c r="C14741" s="7" t="n">
        <v>2</v>
      </c>
      <c r="D14741" s="7" t="n">
        <v>0</v>
      </c>
      <c r="E14741" s="7" t="n">
        <v>0</v>
      </c>
      <c r="F14741" s="7" t="n">
        <v>0</v>
      </c>
    </row>
    <row r="14742" spans="1:5">
      <c r="A14742" t="s">
        <v>4</v>
      </c>
      <c r="B14742" s="4" t="s">
        <v>5</v>
      </c>
      <c r="C14742" s="4" t="s">
        <v>7</v>
      </c>
      <c r="D14742" s="20" t="s">
        <v>42</v>
      </c>
      <c r="E14742" s="4" t="s">
        <v>5</v>
      </c>
      <c r="F14742" s="4" t="s">
        <v>7</v>
      </c>
      <c r="G14742" s="4" t="s">
        <v>9</v>
      </c>
      <c r="H14742" s="20" t="s">
        <v>43</v>
      </c>
      <c r="I14742" s="4" t="s">
        <v>7</v>
      </c>
      <c r="J14742" s="4" t="s">
        <v>11</v>
      </c>
      <c r="K14742" s="4" t="s">
        <v>7</v>
      </c>
      <c r="L14742" s="4" t="s">
        <v>7</v>
      </c>
      <c r="M14742" s="20" t="s">
        <v>42</v>
      </c>
      <c r="N14742" s="4" t="s">
        <v>5</v>
      </c>
      <c r="O14742" s="4" t="s">
        <v>7</v>
      </c>
      <c r="P14742" s="4" t="s">
        <v>9</v>
      </c>
      <c r="Q14742" s="20" t="s">
        <v>43</v>
      </c>
      <c r="R14742" s="4" t="s">
        <v>7</v>
      </c>
      <c r="S14742" s="4" t="s">
        <v>11</v>
      </c>
      <c r="T14742" s="4" t="s">
        <v>7</v>
      </c>
      <c r="U14742" s="4" t="s">
        <v>7</v>
      </c>
      <c r="V14742" s="4" t="s">
        <v>7</v>
      </c>
      <c r="W14742" s="4" t="s">
        <v>14</v>
      </c>
    </row>
    <row r="14743" spans="1:5">
      <c r="A14743" t="n">
        <v>129197</v>
      </c>
      <c r="B14743" s="10" t="n">
        <v>5</v>
      </c>
      <c r="C14743" s="7" t="n">
        <v>28</v>
      </c>
      <c r="D14743" s="20" t="s">
        <v>3</v>
      </c>
      <c r="E14743" s="6" t="n">
        <v>162</v>
      </c>
      <c r="F14743" s="7" t="n">
        <v>3</v>
      </c>
      <c r="G14743" s="7" t="n">
        <v>33126</v>
      </c>
      <c r="H14743" s="20" t="s">
        <v>3</v>
      </c>
      <c r="I14743" s="7" t="n">
        <v>0</v>
      </c>
      <c r="J14743" s="7" t="n">
        <v>1</v>
      </c>
      <c r="K14743" s="7" t="n">
        <v>2</v>
      </c>
      <c r="L14743" s="7" t="n">
        <v>28</v>
      </c>
      <c r="M14743" s="20" t="s">
        <v>3</v>
      </c>
      <c r="N14743" s="6" t="n">
        <v>162</v>
      </c>
      <c r="O14743" s="7" t="n">
        <v>3</v>
      </c>
      <c r="P14743" s="7" t="n">
        <v>33126</v>
      </c>
      <c r="Q14743" s="20" t="s">
        <v>3</v>
      </c>
      <c r="R14743" s="7" t="n">
        <v>0</v>
      </c>
      <c r="S14743" s="7" t="n">
        <v>2</v>
      </c>
      <c r="T14743" s="7" t="n">
        <v>2</v>
      </c>
      <c r="U14743" s="7" t="n">
        <v>11</v>
      </c>
      <c r="V14743" s="7" t="n">
        <v>1</v>
      </c>
      <c r="W14743" s="11" t="n">
        <f t="normal" ca="1">A14747</f>
        <v>0</v>
      </c>
    </row>
    <row r="14744" spans="1:5">
      <c r="A14744" t="s">
        <v>4</v>
      </c>
      <c r="B14744" s="4" t="s">
        <v>5</v>
      </c>
      <c r="C14744" s="4" t="s">
        <v>7</v>
      </c>
      <c r="D14744" s="4" t="s">
        <v>9</v>
      </c>
      <c r="E14744" s="4" t="s">
        <v>10</v>
      </c>
    </row>
    <row r="14745" spans="1:5">
      <c r="A14745" t="n">
        <v>129226</v>
      </c>
      <c r="B14745" s="25" t="n">
        <v>58</v>
      </c>
      <c r="C14745" s="7" t="n">
        <v>0</v>
      </c>
      <c r="D14745" s="7" t="n">
        <v>0</v>
      </c>
      <c r="E14745" s="7" t="n">
        <v>1</v>
      </c>
    </row>
    <row r="14746" spans="1:5">
      <c r="A14746" t="s">
        <v>4</v>
      </c>
      <c r="B14746" s="4" t="s">
        <v>5</v>
      </c>
      <c r="C14746" s="4" t="s">
        <v>7</v>
      </c>
      <c r="D14746" s="20" t="s">
        <v>42</v>
      </c>
      <c r="E14746" s="4" t="s">
        <v>5</v>
      </c>
      <c r="F14746" s="4" t="s">
        <v>7</v>
      </c>
      <c r="G14746" s="4" t="s">
        <v>9</v>
      </c>
      <c r="H14746" s="20" t="s">
        <v>43</v>
      </c>
      <c r="I14746" s="4" t="s">
        <v>7</v>
      </c>
      <c r="J14746" s="4" t="s">
        <v>11</v>
      </c>
      <c r="K14746" s="4" t="s">
        <v>7</v>
      </c>
      <c r="L14746" s="4" t="s">
        <v>7</v>
      </c>
      <c r="M14746" s="20" t="s">
        <v>42</v>
      </c>
      <c r="N14746" s="4" t="s">
        <v>5</v>
      </c>
      <c r="O14746" s="4" t="s">
        <v>7</v>
      </c>
      <c r="P14746" s="4" t="s">
        <v>9</v>
      </c>
      <c r="Q14746" s="20" t="s">
        <v>43</v>
      </c>
      <c r="R14746" s="4" t="s">
        <v>7</v>
      </c>
      <c r="S14746" s="4" t="s">
        <v>11</v>
      </c>
      <c r="T14746" s="4" t="s">
        <v>7</v>
      </c>
      <c r="U14746" s="4" t="s">
        <v>7</v>
      </c>
      <c r="V14746" s="4" t="s">
        <v>7</v>
      </c>
      <c r="W14746" s="4" t="s">
        <v>14</v>
      </c>
    </row>
    <row r="14747" spans="1:5">
      <c r="A14747" t="n">
        <v>129234</v>
      </c>
      <c r="B14747" s="10" t="n">
        <v>5</v>
      </c>
      <c r="C14747" s="7" t="n">
        <v>28</v>
      </c>
      <c r="D14747" s="20" t="s">
        <v>3</v>
      </c>
      <c r="E14747" s="6" t="n">
        <v>162</v>
      </c>
      <c r="F14747" s="7" t="n">
        <v>3</v>
      </c>
      <c r="G14747" s="7" t="n">
        <v>33126</v>
      </c>
      <c r="H14747" s="20" t="s">
        <v>3</v>
      </c>
      <c r="I14747" s="7" t="n">
        <v>0</v>
      </c>
      <c r="J14747" s="7" t="n">
        <v>1</v>
      </c>
      <c r="K14747" s="7" t="n">
        <v>3</v>
      </c>
      <c r="L14747" s="7" t="n">
        <v>28</v>
      </c>
      <c r="M14747" s="20" t="s">
        <v>3</v>
      </c>
      <c r="N14747" s="6" t="n">
        <v>162</v>
      </c>
      <c r="O14747" s="7" t="n">
        <v>3</v>
      </c>
      <c r="P14747" s="7" t="n">
        <v>33126</v>
      </c>
      <c r="Q14747" s="20" t="s">
        <v>3</v>
      </c>
      <c r="R14747" s="7" t="n">
        <v>0</v>
      </c>
      <c r="S14747" s="7" t="n">
        <v>2</v>
      </c>
      <c r="T14747" s="7" t="n">
        <v>3</v>
      </c>
      <c r="U14747" s="7" t="n">
        <v>9</v>
      </c>
      <c r="V14747" s="7" t="n">
        <v>1</v>
      </c>
      <c r="W14747" s="11" t="n">
        <f t="normal" ca="1">A14757</f>
        <v>0</v>
      </c>
    </row>
    <row r="14748" spans="1:5">
      <c r="A14748" t="s">
        <v>4</v>
      </c>
      <c r="B14748" s="4" t="s">
        <v>5</v>
      </c>
      <c r="C14748" s="4" t="s">
        <v>7</v>
      </c>
      <c r="D14748" s="20" t="s">
        <v>42</v>
      </c>
      <c r="E14748" s="4" t="s">
        <v>5</v>
      </c>
      <c r="F14748" s="4" t="s">
        <v>9</v>
      </c>
      <c r="G14748" s="4" t="s">
        <v>7</v>
      </c>
      <c r="H14748" s="4" t="s">
        <v>7</v>
      </c>
      <c r="I14748" s="4" t="s">
        <v>12</v>
      </c>
      <c r="J14748" s="20" t="s">
        <v>43</v>
      </c>
      <c r="K14748" s="4" t="s">
        <v>7</v>
      </c>
      <c r="L14748" s="4" t="s">
        <v>7</v>
      </c>
      <c r="M14748" s="20" t="s">
        <v>42</v>
      </c>
      <c r="N14748" s="4" t="s">
        <v>5</v>
      </c>
      <c r="O14748" s="4" t="s">
        <v>7</v>
      </c>
      <c r="P14748" s="20" t="s">
        <v>43</v>
      </c>
      <c r="Q14748" s="4" t="s">
        <v>7</v>
      </c>
      <c r="R14748" s="4" t="s">
        <v>11</v>
      </c>
      <c r="S14748" s="4" t="s">
        <v>7</v>
      </c>
      <c r="T14748" s="4" t="s">
        <v>7</v>
      </c>
      <c r="U14748" s="4" t="s">
        <v>7</v>
      </c>
      <c r="V14748" s="20" t="s">
        <v>42</v>
      </c>
      <c r="W14748" s="4" t="s">
        <v>5</v>
      </c>
      <c r="X14748" s="4" t="s">
        <v>7</v>
      </c>
      <c r="Y14748" s="20" t="s">
        <v>43</v>
      </c>
      <c r="Z14748" s="4" t="s">
        <v>7</v>
      </c>
      <c r="AA14748" s="4" t="s">
        <v>11</v>
      </c>
      <c r="AB14748" s="4" t="s">
        <v>7</v>
      </c>
      <c r="AC14748" s="4" t="s">
        <v>7</v>
      </c>
      <c r="AD14748" s="4" t="s">
        <v>7</v>
      </c>
      <c r="AE14748" s="4" t="s">
        <v>14</v>
      </c>
    </row>
    <row r="14749" spans="1:5">
      <c r="A14749" t="n">
        <v>129263</v>
      </c>
      <c r="B14749" s="10" t="n">
        <v>5</v>
      </c>
      <c r="C14749" s="7" t="n">
        <v>28</v>
      </c>
      <c r="D14749" s="20" t="s">
        <v>3</v>
      </c>
      <c r="E14749" s="48" t="n">
        <v>47</v>
      </c>
      <c r="F14749" s="7" t="n">
        <v>61456</v>
      </c>
      <c r="G14749" s="7" t="n">
        <v>2</v>
      </c>
      <c r="H14749" s="7" t="n">
        <v>0</v>
      </c>
      <c r="I14749" s="7" t="s">
        <v>177</v>
      </c>
      <c r="J14749" s="20" t="s">
        <v>3</v>
      </c>
      <c r="K14749" s="7" t="n">
        <v>8</v>
      </c>
      <c r="L14749" s="7" t="n">
        <v>28</v>
      </c>
      <c r="M14749" s="20" t="s">
        <v>3</v>
      </c>
      <c r="N14749" s="21" t="n">
        <v>74</v>
      </c>
      <c r="O14749" s="7" t="n">
        <v>65</v>
      </c>
      <c r="P14749" s="20" t="s">
        <v>3</v>
      </c>
      <c r="Q14749" s="7" t="n">
        <v>0</v>
      </c>
      <c r="R14749" s="7" t="n">
        <v>1</v>
      </c>
      <c r="S14749" s="7" t="n">
        <v>3</v>
      </c>
      <c r="T14749" s="7" t="n">
        <v>9</v>
      </c>
      <c r="U14749" s="7" t="n">
        <v>28</v>
      </c>
      <c r="V14749" s="20" t="s">
        <v>3</v>
      </c>
      <c r="W14749" s="21" t="n">
        <v>74</v>
      </c>
      <c r="X14749" s="7" t="n">
        <v>65</v>
      </c>
      <c r="Y14749" s="20" t="s">
        <v>3</v>
      </c>
      <c r="Z14749" s="7" t="n">
        <v>0</v>
      </c>
      <c r="AA14749" s="7" t="n">
        <v>2</v>
      </c>
      <c r="AB14749" s="7" t="n">
        <v>3</v>
      </c>
      <c r="AC14749" s="7" t="n">
        <v>9</v>
      </c>
      <c r="AD14749" s="7" t="n">
        <v>1</v>
      </c>
      <c r="AE14749" s="11" t="n">
        <f t="normal" ca="1">A14753</f>
        <v>0</v>
      </c>
    </row>
    <row r="14750" spans="1:5">
      <c r="A14750" t="s">
        <v>4</v>
      </c>
      <c r="B14750" s="4" t="s">
        <v>5</v>
      </c>
      <c r="C14750" s="4" t="s">
        <v>9</v>
      </c>
      <c r="D14750" s="4" t="s">
        <v>7</v>
      </c>
      <c r="E14750" s="4" t="s">
        <v>7</v>
      </c>
      <c r="F14750" s="4" t="s">
        <v>12</v>
      </c>
    </row>
    <row r="14751" spans="1:5">
      <c r="A14751" t="n">
        <v>129311</v>
      </c>
      <c r="B14751" s="48" t="n">
        <v>47</v>
      </c>
      <c r="C14751" s="7" t="n">
        <v>61456</v>
      </c>
      <c r="D14751" s="7" t="n">
        <v>0</v>
      </c>
      <c r="E14751" s="7" t="n">
        <v>0</v>
      </c>
      <c r="F14751" s="7" t="s">
        <v>178</v>
      </c>
    </row>
    <row r="14752" spans="1:5">
      <c r="A14752" t="s">
        <v>4</v>
      </c>
      <c r="B14752" s="4" t="s">
        <v>5</v>
      </c>
      <c r="C14752" s="4" t="s">
        <v>7</v>
      </c>
      <c r="D14752" s="4" t="s">
        <v>9</v>
      </c>
      <c r="E14752" s="4" t="s">
        <v>10</v>
      </c>
    </row>
    <row r="14753" spans="1:31">
      <c r="A14753" t="n">
        <v>129324</v>
      </c>
      <c r="B14753" s="25" t="n">
        <v>58</v>
      </c>
      <c r="C14753" s="7" t="n">
        <v>0</v>
      </c>
      <c r="D14753" s="7" t="n">
        <v>300</v>
      </c>
      <c r="E14753" s="7" t="n">
        <v>1</v>
      </c>
    </row>
    <row r="14754" spans="1:31">
      <c r="A14754" t="s">
        <v>4</v>
      </c>
      <c r="B14754" s="4" t="s">
        <v>5</v>
      </c>
      <c r="C14754" s="4" t="s">
        <v>7</v>
      </c>
      <c r="D14754" s="4" t="s">
        <v>9</v>
      </c>
    </row>
    <row r="14755" spans="1:31">
      <c r="A14755" t="n">
        <v>129332</v>
      </c>
      <c r="B14755" s="25" t="n">
        <v>58</v>
      </c>
      <c r="C14755" s="7" t="n">
        <v>255</v>
      </c>
      <c r="D14755" s="7" t="n">
        <v>0</v>
      </c>
    </row>
    <row r="14756" spans="1:31">
      <c r="A14756" t="s">
        <v>4</v>
      </c>
      <c r="B14756" s="4" t="s">
        <v>5</v>
      </c>
      <c r="C14756" s="4" t="s">
        <v>7</v>
      </c>
      <c r="D14756" s="4" t="s">
        <v>7</v>
      </c>
      <c r="E14756" s="4" t="s">
        <v>7</v>
      </c>
      <c r="F14756" s="4" t="s">
        <v>7</v>
      </c>
    </row>
    <row r="14757" spans="1:31">
      <c r="A14757" t="n">
        <v>129336</v>
      </c>
      <c r="B14757" s="8" t="n">
        <v>14</v>
      </c>
      <c r="C14757" s="7" t="n">
        <v>0</v>
      </c>
      <c r="D14757" s="7" t="n">
        <v>0</v>
      </c>
      <c r="E14757" s="7" t="n">
        <v>0</v>
      </c>
      <c r="F14757" s="7" t="n">
        <v>64</v>
      </c>
    </row>
    <row r="14758" spans="1:31">
      <c r="A14758" t="s">
        <v>4</v>
      </c>
      <c r="B14758" s="4" t="s">
        <v>5</v>
      </c>
      <c r="C14758" s="4" t="s">
        <v>7</v>
      </c>
      <c r="D14758" s="4" t="s">
        <v>9</v>
      </c>
    </row>
    <row r="14759" spans="1:31">
      <c r="A14759" t="n">
        <v>129341</v>
      </c>
      <c r="B14759" s="22" t="n">
        <v>22</v>
      </c>
      <c r="C14759" s="7" t="n">
        <v>0</v>
      </c>
      <c r="D14759" s="7" t="n">
        <v>33126</v>
      </c>
    </row>
    <row r="14760" spans="1:31">
      <c r="A14760" t="s">
        <v>4</v>
      </c>
      <c r="B14760" s="4" t="s">
        <v>5</v>
      </c>
      <c r="C14760" s="4" t="s">
        <v>7</v>
      </c>
      <c r="D14760" s="4" t="s">
        <v>9</v>
      </c>
    </row>
    <row r="14761" spans="1:31">
      <c r="A14761" t="n">
        <v>129345</v>
      </c>
      <c r="B14761" s="25" t="n">
        <v>58</v>
      </c>
      <c r="C14761" s="7" t="n">
        <v>5</v>
      </c>
      <c r="D14761" s="7" t="n">
        <v>300</v>
      </c>
    </row>
    <row r="14762" spans="1:31">
      <c r="A14762" t="s">
        <v>4</v>
      </c>
      <c r="B14762" s="4" t="s">
        <v>5</v>
      </c>
      <c r="C14762" s="4" t="s">
        <v>10</v>
      </c>
      <c r="D14762" s="4" t="s">
        <v>9</v>
      </c>
    </row>
    <row r="14763" spans="1:31">
      <c r="A14763" t="n">
        <v>129349</v>
      </c>
      <c r="B14763" s="49" t="n">
        <v>103</v>
      </c>
      <c r="C14763" s="7" t="n">
        <v>0</v>
      </c>
      <c r="D14763" s="7" t="n">
        <v>300</v>
      </c>
    </row>
    <row r="14764" spans="1:31">
      <c r="A14764" t="s">
        <v>4</v>
      </c>
      <c r="B14764" s="4" t="s">
        <v>5</v>
      </c>
      <c r="C14764" s="4" t="s">
        <v>7</v>
      </c>
    </row>
    <row r="14765" spans="1:31">
      <c r="A14765" t="n">
        <v>129356</v>
      </c>
      <c r="B14765" s="27" t="n">
        <v>64</v>
      </c>
      <c r="C14765" s="7" t="n">
        <v>7</v>
      </c>
    </row>
    <row r="14766" spans="1:31">
      <c r="A14766" t="s">
        <v>4</v>
      </c>
      <c r="B14766" s="4" t="s">
        <v>5</v>
      </c>
      <c r="C14766" s="4" t="s">
        <v>7</v>
      </c>
      <c r="D14766" s="4" t="s">
        <v>9</v>
      </c>
    </row>
    <row r="14767" spans="1:31">
      <c r="A14767" t="n">
        <v>129358</v>
      </c>
      <c r="B14767" s="50" t="n">
        <v>72</v>
      </c>
      <c r="C14767" s="7" t="n">
        <v>5</v>
      </c>
      <c r="D14767" s="7" t="n">
        <v>0</v>
      </c>
    </row>
    <row r="14768" spans="1:31">
      <c r="A14768" t="s">
        <v>4</v>
      </c>
      <c r="B14768" s="4" t="s">
        <v>5</v>
      </c>
      <c r="C14768" s="4" t="s">
        <v>7</v>
      </c>
      <c r="D14768" s="20" t="s">
        <v>42</v>
      </c>
      <c r="E14768" s="4" t="s">
        <v>5</v>
      </c>
      <c r="F14768" s="4" t="s">
        <v>7</v>
      </c>
      <c r="G14768" s="4" t="s">
        <v>9</v>
      </c>
      <c r="H14768" s="20" t="s">
        <v>43</v>
      </c>
      <c r="I14768" s="4" t="s">
        <v>7</v>
      </c>
      <c r="J14768" s="4" t="s">
        <v>11</v>
      </c>
      <c r="K14768" s="4" t="s">
        <v>7</v>
      </c>
      <c r="L14768" s="4" t="s">
        <v>7</v>
      </c>
      <c r="M14768" s="4" t="s">
        <v>14</v>
      </c>
    </row>
    <row r="14769" spans="1:13">
      <c r="A14769" t="n">
        <v>129362</v>
      </c>
      <c r="B14769" s="10" t="n">
        <v>5</v>
      </c>
      <c r="C14769" s="7" t="n">
        <v>28</v>
      </c>
      <c r="D14769" s="20" t="s">
        <v>3</v>
      </c>
      <c r="E14769" s="6" t="n">
        <v>162</v>
      </c>
      <c r="F14769" s="7" t="n">
        <v>4</v>
      </c>
      <c r="G14769" s="7" t="n">
        <v>33126</v>
      </c>
      <c r="H14769" s="20" t="s">
        <v>3</v>
      </c>
      <c r="I14769" s="7" t="n">
        <v>0</v>
      </c>
      <c r="J14769" s="7" t="n">
        <v>1</v>
      </c>
      <c r="K14769" s="7" t="n">
        <v>2</v>
      </c>
      <c r="L14769" s="7" t="n">
        <v>1</v>
      </c>
      <c r="M14769" s="11" t="n">
        <f t="normal" ca="1">A14775</f>
        <v>0</v>
      </c>
    </row>
    <row r="14770" spans="1:13">
      <c r="A14770" t="s">
        <v>4</v>
      </c>
      <c r="B14770" s="4" t="s">
        <v>5</v>
      </c>
      <c r="C14770" s="4" t="s">
        <v>7</v>
      </c>
      <c r="D14770" s="4" t="s">
        <v>12</v>
      </c>
    </row>
    <row r="14771" spans="1:13">
      <c r="A14771" t="n">
        <v>129379</v>
      </c>
      <c r="B14771" s="14" t="n">
        <v>2</v>
      </c>
      <c r="C14771" s="7" t="n">
        <v>10</v>
      </c>
      <c r="D14771" s="7" t="s">
        <v>179</v>
      </c>
    </row>
    <row r="14772" spans="1:13">
      <c r="A14772" t="s">
        <v>4</v>
      </c>
      <c r="B14772" s="4" t="s">
        <v>5</v>
      </c>
      <c r="C14772" s="4" t="s">
        <v>9</v>
      </c>
    </row>
    <row r="14773" spans="1:13">
      <c r="A14773" t="n">
        <v>129396</v>
      </c>
      <c r="B14773" s="26" t="n">
        <v>16</v>
      </c>
      <c r="C14773" s="7" t="n">
        <v>0</v>
      </c>
    </row>
    <row r="14774" spans="1:13">
      <c r="A14774" t="s">
        <v>4</v>
      </c>
      <c r="B14774" s="4" t="s">
        <v>5</v>
      </c>
      <c r="C14774" s="4" t="s">
        <v>9</v>
      </c>
      <c r="D14774" s="4" t="s">
        <v>7</v>
      </c>
      <c r="E14774" s="4" t="s">
        <v>7</v>
      </c>
      <c r="F14774" s="4" t="s">
        <v>12</v>
      </c>
    </row>
    <row r="14775" spans="1:13">
      <c r="A14775" t="n">
        <v>129399</v>
      </c>
      <c r="B14775" s="46" t="n">
        <v>20</v>
      </c>
      <c r="C14775" s="7" t="n">
        <v>0</v>
      </c>
      <c r="D14775" s="7" t="n">
        <v>3</v>
      </c>
      <c r="E14775" s="7" t="n">
        <v>10</v>
      </c>
      <c r="F14775" s="7" t="s">
        <v>196</v>
      </c>
    </row>
    <row r="14776" spans="1:13">
      <c r="A14776" t="s">
        <v>4</v>
      </c>
      <c r="B14776" s="4" t="s">
        <v>5</v>
      </c>
      <c r="C14776" s="4" t="s">
        <v>9</v>
      </c>
    </row>
    <row r="14777" spans="1:13">
      <c r="A14777" t="n">
        <v>129417</v>
      </c>
      <c r="B14777" s="26" t="n">
        <v>16</v>
      </c>
      <c r="C14777" s="7" t="n">
        <v>0</v>
      </c>
    </row>
    <row r="14778" spans="1:13">
      <c r="A14778" t="s">
        <v>4</v>
      </c>
      <c r="B14778" s="4" t="s">
        <v>5</v>
      </c>
      <c r="C14778" s="4" t="s">
        <v>9</v>
      </c>
      <c r="D14778" s="4" t="s">
        <v>7</v>
      </c>
      <c r="E14778" s="4" t="s">
        <v>7</v>
      </c>
      <c r="F14778" s="4" t="s">
        <v>12</v>
      </c>
    </row>
    <row r="14779" spans="1:13">
      <c r="A14779" t="n">
        <v>129420</v>
      </c>
      <c r="B14779" s="46" t="n">
        <v>20</v>
      </c>
      <c r="C14779" s="7" t="n">
        <v>6201</v>
      </c>
      <c r="D14779" s="7" t="n">
        <v>3</v>
      </c>
      <c r="E14779" s="7" t="n">
        <v>10</v>
      </c>
      <c r="F14779" s="7" t="s">
        <v>196</v>
      </c>
    </row>
    <row r="14780" spans="1:13">
      <c r="A14780" t="s">
        <v>4</v>
      </c>
      <c r="B14780" s="4" t="s">
        <v>5</v>
      </c>
      <c r="C14780" s="4" t="s">
        <v>9</v>
      </c>
    </row>
    <row r="14781" spans="1:13">
      <c r="A14781" t="n">
        <v>129438</v>
      </c>
      <c r="B14781" s="26" t="n">
        <v>16</v>
      </c>
      <c r="C14781" s="7" t="n">
        <v>0</v>
      </c>
    </row>
    <row r="14782" spans="1:13">
      <c r="A14782" t="s">
        <v>4</v>
      </c>
      <c r="B14782" s="4" t="s">
        <v>5</v>
      </c>
      <c r="C14782" s="4" t="s">
        <v>9</v>
      </c>
      <c r="D14782" s="4" t="s">
        <v>7</v>
      </c>
      <c r="E14782" s="4" t="s">
        <v>7</v>
      </c>
      <c r="F14782" s="4" t="s">
        <v>12</v>
      </c>
    </row>
    <row r="14783" spans="1:13">
      <c r="A14783" t="n">
        <v>129441</v>
      </c>
      <c r="B14783" s="46" t="n">
        <v>20</v>
      </c>
      <c r="C14783" s="7" t="n">
        <v>6200</v>
      </c>
      <c r="D14783" s="7" t="n">
        <v>3</v>
      </c>
      <c r="E14783" s="7" t="n">
        <v>10</v>
      </c>
      <c r="F14783" s="7" t="s">
        <v>196</v>
      </c>
    </row>
    <row r="14784" spans="1:13">
      <c r="A14784" t="s">
        <v>4</v>
      </c>
      <c r="B14784" s="4" t="s">
        <v>5</v>
      </c>
      <c r="C14784" s="4" t="s">
        <v>9</v>
      </c>
    </row>
    <row r="14785" spans="1:13">
      <c r="A14785" t="n">
        <v>129459</v>
      </c>
      <c r="B14785" s="26" t="n">
        <v>16</v>
      </c>
      <c r="C14785" s="7" t="n">
        <v>0</v>
      </c>
    </row>
    <row r="14786" spans="1:13">
      <c r="A14786" t="s">
        <v>4</v>
      </c>
      <c r="B14786" s="4" t="s">
        <v>5</v>
      </c>
      <c r="C14786" s="4" t="s">
        <v>7</v>
      </c>
    </row>
    <row r="14787" spans="1:13">
      <c r="A14787" t="n">
        <v>129462</v>
      </c>
      <c r="B14787" s="54" t="n">
        <v>116</v>
      </c>
      <c r="C14787" s="7" t="n">
        <v>0</v>
      </c>
    </row>
    <row r="14788" spans="1:13">
      <c r="A14788" t="s">
        <v>4</v>
      </c>
      <c r="B14788" s="4" t="s">
        <v>5</v>
      </c>
      <c r="C14788" s="4" t="s">
        <v>7</v>
      </c>
      <c r="D14788" s="4" t="s">
        <v>9</v>
      </c>
    </row>
    <row r="14789" spans="1:13">
      <c r="A14789" t="n">
        <v>129464</v>
      </c>
      <c r="B14789" s="54" t="n">
        <v>116</v>
      </c>
      <c r="C14789" s="7" t="n">
        <v>2</v>
      </c>
      <c r="D14789" s="7" t="n">
        <v>1</v>
      </c>
    </row>
    <row r="14790" spans="1:13">
      <c r="A14790" t="s">
        <v>4</v>
      </c>
      <c r="B14790" s="4" t="s">
        <v>5</v>
      </c>
      <c r="C14790" s="4" t="s">
        <v>7</v>
      </c>
      <c r="D14790" s="4" t="s">
        <v>11</v>
      </c>
    </row>
    <row r="14791" spans="1:13">
      <c r="A14791" t="n">
        <v>129468</v>
      </c>
      <c r="B14791" s="54" t="n">
        <v>116</v>
      </c>
      <c r="C14791" s="7" t="n">
        <v>5</v>
      </c>
      <c r="D14791" s="7" t="n">
        <v>1106247680</v>
      </c>
    </row>
    <row r="14792" spans="1:13">
      <c r="A14792" t="s">
        <v>4</v>
      </c>
      <c r="B14792" s="4" t="s">
        <v>5</v>
      </c>
      <c r="C14792" s="4" t="s">
        <v>7</v>
      </c>
      <c r="D14792" s="4" t="s">
        <v>9</v>
      </c>
    </row>
    <row r="14793" spans="1:13">
      <c r="A14793" t="n">
        <v>129474</v>
      </c>
      <c r="B14793" s="54" t="n">
        <v>116</v>
      </c>
      <c r="C14793" s="7" t="n">
        <v>6</v>
      </c>
      <c r="D14793" s="7" t="n">
        <v>1</v>
      </c>
    </row>
    <row r="14794" spans="1:13">
      <c r="A14794" t="s">
        <v>4</v>
      </c>
      <c r="B14794" s="4" t="s">
        <v>5</v>
      </c>
      <c r="C14794" s="4" t="s">
        <v>9</v>
      </c>
      <c r="D14794" s="4" t="s">
        <v>10</v>
      </c>
      <c r="E14794" s="4" t="s">
        <v>10</v>
      </c>
      <c r="F14794" s="4" t="s">
        <v>10</v>
      </c>
      <c r="G14794" s="4" t="s">
        <v>10</v>
      </c>
    </row>
    <row r="14795" spans="1:13">
      <c r="A14795" t="n">
        <v>129478</v>
      </c>
      <c r="B14795" s="42" t="n">
        <v>46</v>
      </c>
      <c r="C14795" s="7" t="n">
        <v>0</v>
      </c>
      <c r="D14795" s="7" t="n">
        <v>1.17999994754791</v>
      </c>
      <c r="E14795" s="7" t="n">
        <v>0</v>
      </c>
      <c r="F14795" s="7" t="n">
        <v>4.73999977111816</v>
      </c>
      <c r="G14795" s="7" t="n">
        <v>187.100006103516</v>
      </c>
    </row>
    <row r="14796" spans="1:13">
      <c r="A14796" t="s">
        <v>4</v>
      </c>
      <c r="B14796" s="4" t="s">
        <v>5</v>
      </c>
      <c r="C14796" s="4" t="s">
        <v>9</v>
      </c>
      <c r="D14796" s="4" t="s">
        <v>10</v>
      </c>
      <c r="E14796" s="4" t="s">
        <v>10</v>
      </c>
      <c r="F14796" s="4" t="s">
        <v>10</v>
      </c>
      <c r="G14796" s="4" t="s">
        <v>10</v>
      </c>
    </row>
    <row r="14797" spans="1:13">
      <c r="A14797" t="n">
        <v>129497</v>
      </c>
      <c r="B14797" s="42" t="n">
        <v>46</v>
      </c>
      <c r="C14797" s="7" t="n">
        <v>6201</v>
      </c>
      <c r="D14797" s="7" t="n">
        <v>-8.93000030517578</v>
      </c>
      <c r="E14797" s="7" t="n">
        <v>0</v>
      </c>
      <c r="F14797" s="7" t="n">
        <v>8</v>
      </c>
      <c r="G14797" s="7" t="n">
        <v>186.100006103516</v>
      </c>
    </row>
    <row r="14798" spans="1:13">
      <c r="A14798" t="s">
        <v>4</v>
      </c>
      <c r="B14798" s="4" t="s">
        <v>5</v>
      </c>
      <c r="C14798" s="4" t="s">
        <v>9</v>
      </c>
      <c r="D14798" s="4" t="s">
        <v>10</v>
      </c>
      <c r="E14798" s="4" t="s">
        <v>10</v>
      </c>
      <c r="F14798" s="4" t="s">
        <v>10</v>
      </c>
      <c r="G14798" s="4" t="s">
        <v>10</v>
      </c>
    </row>
    <row r="14799" spans="1:13">
      <c r="A14799" t="n">
        <v>129516</v>
      </c>
      <c r="B14799" s="42" t="n">
        <v>46</v>
      </c>
      <c r="C14799" s="7" t="n">
        <v>6200</v>
      </c>
      <c r="D14799" s="7" t="n">
        <v>-9.02000045776367</v>
      </c>
      <c r="E14799" s="7" t="n">
        <v>0</v>
      </c>
      <c r="F14799" s="7" t="n">
        <v>7.07999992370605</v>
      </c>
      <c r="G14799" s="7" t="n">
        <v>6.09999990463257</v>
      </c>
    </row>
    <row r="14800" spans="1:13">
      <c r="A14800" t="s">
        <v>4</v>
      </c>
      <c r="B14800" s="4" t="s">
        <v>5</v>
      </c>
      <c r="C14800" s="4" t="s">
        <v>7</v>
      </c>
    </row>
    <row r="14801" spans="1:7">
      <c r="A14801" t="n">
        <v>129535</v>
      </c>
      <c r="B14801" s="21" t="n">
        <v>74</v>
      </c>
      <c r="C14801" s="7" t="n">
        <v>18</v>
      </c>
    </row>
    <row r="14802" spans="1:7">
      <c r="A14802" t="s">
        <v>4</v>
      </c>
      <c r="B14802" s="4" t="s">
        <v>5</v>
      </c>
      <c r="C14802" s="4" t="s">
        <v>7</v>
      </c>
      <c r="D14802" s="4" t="s">
        <v>7</v>
      </c>
      <c r="E14802" s="4" t="s">
        <v>10</v>
      </c>
      <c r="F14802" s="4" t="s">
        <v>10</v>
      </c>
      <c r="G14802" s="4" t="s">
        <v>10</v>
      </c>
      <c r="H14802" s="4" t="s">
        <v>9</v>
      </c>
    </row>
    <row r="14803" spans="1:7">
      <c r="A14803" t="n">
        <v>129537</v>
      </c>
      <c r="B14803" s="55" t="n">
        <v>45</v>
      </c>
      <c r="C14803" s="7" t="n">
        <v>2</v>
      </c>
      <c r="D14803" s="7" t="n">
        <v>3</v>
      </c>
      <c r="E14803" s="7" t="n">
        <v>-8.64000034332275</v>
      </c>
      <c r="F14803" s="7" t="n">
        <v>1.28999996185303</v>
      </c>
      <c r="G14803" s="7" t="n">
        <v>7.61999988555908</v>
      </c>
      <c r="H14803" s="7" t="n">
        <v>0</v>
      </c>
    </row>
    <row r="14804" spans="1:7">
      <c r="A14804" t="s">
        <v>4</v>
      </c>
      <c r="B14804" s="4" t="s">
        <v>5</v>
      </c>
      <c r="C14804" s="4" t="s">
        <v>7</v>
      </c>
      <c r="D14804" s="4" t="s">
        <v>7</v>
      </c>
      <c r="E14804" s="4" t="s">
        <v>10</v>
      </c>
      <c r="F14804" s="4" t="s">
        <v>10</v>
      </c>
      <c r="G14804" s="4" t="s">
        <v>10</v>
      </c>
      <c r="H14804" s="4" t="s">
        <v>9</v>
      </c>
      <c r="I14804" s="4" t="s">
        <v>7</v>
      </c>
    </row>
    <row r="14805" spans="1:7">
      <c r="A14805" t="n">
        <v>129554</v>
      </c>
      <c r="B14805" s="55" t="n">
        <v>45</v>
      </c>
      <c r="C14805" s="7" t="n">
        <v>4</v>
      </c>
      <c r="D14805" s="7" t="n">
        <v>3</v>
      </c>
      <c r="E14805" s="7" t="n">
        <v>4.84999990463257</v>
      </c>
      <c r="F14805" s="7" t="n">
        <v>65.6900024414063</v>
      </c>
      <c r="G14805" s="7" t="n">
        <v>0</v>
      </c>
      <c r="H14805" s="7" t="n">
        <v>0</v>
      </c>
      <c r="I14805" s="7" t="n">
        <v>0</v>
      </c>
    </row>
    <row r="14806" spans="1:7">
      <c r="A14806" t="s">
        <v>4</v>
      </c>
      <c r="B14806" s="4" t="s">
        <v>5</v>
      </c>
      <c r="C14806" s="4" t="s">
        <v>7</v>
      </c>
      <c r="D14806" s="4" t="s">
        <v>7</v>
      </c>
      <c r="E14806" s="4" t="s">
        <v>10</v>
      </c>
      <c r="F14806" s="4" t="s">
        <v>9</v>
      </c>
    </row>
    <row r="14807" spans="1:7">
      <c r="A14807" t="n">
        <v>129572</v>
      </c>
      <c r="B14807" s="55" t="n">
        <v>45</v>
      </c>
      <c r="C14807" s="7" t="n">
        <v>5</v>
      </c>
      <c r="D14807" s="7" t="n">
        <v>3</v>
      </c>
      <c r="E14807" s="7" t="n">
        <v>3.40000009536743</v>
      </c>
      <c r="F14807" s="7" t="n">
        <v>0</v>
      </c>
    </row>
    <row r="14808" spans="1:7">
      <c r="A14808" t="s">
        <v>4</v>
      </c>
      <c r="B14808" s="4" t="s">
        <v>5</v>
      </c>
      <c r="C14808" s="4" t="s">
        <v>7</v>
      </c>
      <c r="D14808" s="4" t="s">
        <v>7</v>
      </c>
      <c r="E14808" s="4" t="s">
        <v>10</v>
      </c>
      <c r="F14808" s="4" t="s">
        <v>9</v>
      </c>
    </row>
    <row r="14809" spans="1:7">
      <c r="A14809" t="n">
        <v>129581</v>
      </c>
      <c r="B14809" s="55" t="n">
        <v>45</v>
      </c>
      <c r="C14809" s="7" t="n">
        <v>11</v>
      </c>
      <c r="D14809" s="7" t="n">
        <v>3</v>
      </c>
      <c r="E14809" s="7" t="n">
        <v>40</v>
      </c>
      <c r="F14809" s="7" t="n">
        <v>0</v>
      </c>
    </row>
    <row r="14810" spans="1:7">
      <c r="A14810" t="s">
        <v>4</v>
      </c>
      <c r="B14810" s="4" t="s">
        <v>5</v>
      </c>
      <c r="C14810" s="4" t="s">
        <v>7</v>
      </c>
      <c r="D14810" s="4" t="s">
        <v>9</v>
      </c>
      <c r="E14810" s="4" t="s">
        <v>7</v>
      </c>
      <c r="F14810" s="4" t="s">
        <v>7</v>
      </c>
      <c r="G14810" s="4" t="s">
        <v>14</v>
      </c>
    </row>
    <row r="14811" spans="1:7">
      <c r="A14811" t="n">
        <v>129590</v>
      </c>
      <c r="B14811" s="10" t="n">
        <v>5</v>
      </c>
      <c r="C14811" s="7" t="n">
        <v>30</v>
      </c>
      <c r="D14811" s="7" t="n">
        <v>10266</v>
      </c>
      <c r="E14811" s="7" t="n">
        <v>8</v>
      </c>
      <c r="F14811" s="7" t="n">
        <v>1</v>
      </c>
      <c r="G14811" s="11" t="n">
        <f t="normal" ca="1">A14815</f>
        <v>0</v>
      </c>
    </row>
    <row r="14812" spans="1:7">
      <c r="A14812" t="s">
        <v>4</v>
      </c>
      <c r="B14812" s="4" t="s">
        <v>5</v>
      </c>
      <c r="C14812" s="4" t="s">
        <v>7</v>
      </c>
      <c r="D14812" s="4" t="s">
        <v>7</v>
      </c>
      <c r="E14812" s="4" t="s">
        <v>10</v>
      </c>
      <c r="F14812" s="4" t="s">
        <v>9</v>
      </c>
    </row>
    <row r="14813" spans="1:7">
      <c r="A14813" t="n">
        <v>129600</v>
      </c>
      <c r="B14813" s="55" t="n">
        <v>45</v>
      </c>
      <c r="C14813" s="7" t="n">
        <v>5</v>
      </c>
      <c r="D14813" s="7" t="n">
        <v>3</v>
      </c>
      <c r="E14813" s="7" t="n">
        <v>2.79999995231628</v>
      </c>
      <c r="F14813" s="7" t="n">
        <v>3000</v>
      </c>
    </row>
    <row r="14814" spans="1:7">
      <c r="A14814" t="s">
        <v>4</v>
      </c>
      <c r="B14814" s="4" t="s">
        <v>5</v>
      </c>
      <c r="C14814" s="4" t="s">
        <v>7</v>
      </c>
      <c r="D14814" s="4" t="s">
        <v>9</v>
      </c>
      <c r="E14814" s="4" t="s">
        <v>10</v>
      </c>
    </row>
    <row r="14815" spans="1:7">
      <c r="A14815" t="n">
        <v>129609</v>
      </c>
      <c r="B14815" s="25" t="n">
        <v>58</v>
      </c>
      <c r="C14815" s="7" t="n">
        <v>100</v>
      </c>
      <c r="D14815" s="7" t="n">
        <v>1000</v>
      </c>
      <c r="E14815" s="7" t="n">
        <v>1</v>
      </c>
    </row>
    <row r="14816" spans="1:7">
      <c r="A14816" t="s">
        <v>4</v>
      </c>
      <c r="B14816" s="4" t="s">
        <v>5</v>
      </c>
      <c r="C14816" s="4" t="s">
        <v>7</v>
      </c>
      <c r="D14816" s="4" t="s">
        <v>9</v>
      </c>
    </row>
    <row r="14817" spans="1:9">
      <c r="A14817" t="n">
        <v>129617</v>
      </c>
      <c r="B14817" s="25" t="n">
        <v>58</v>
      </c>
      <c r="C14817" s="7" t="n">
        <v>255</v>
      </c>
      <c r="D14817" s="7" t="n">
        <v>0</v>
      </c>
    </row>
    <row r="14818" spans="1:9">
      <c r="A14818" t="s">
        <v>4</v>
      </c>
      <c r="B14818" s="4" t="s">
        <v>5</v>
      </c>
      <c r="C14818" s="4" t="s">
        <v>7</v>
      </c>
      <c r="D14818" s="4" t="s">
        <v>9</v>
      </c>
    </row>
    <row r="14819" spans="1:9">
      <c r="A14819" t="n">
        <v>129621</v>
      </c>
      <c r="B14819" s="55" t="n">
        <v>45</v>
      </c>
      <c r="C14819" s="7" t="n">
        <v>7</v>
      </c>
      <c r="D14819" s="7" t="n">
        <v>255</v>
      </c>
    </row>
    <row r="14820" spans="1:9">
      <c r="A14820" t="s">
        <v>4</v>
      </c>
      <c r="B14820" s="4" t="s">
        <v>5</v>
      </c>
      <c r="C14820" s="4" t="s">
        <v>7</v>
      </c>
      <c r="D14820" s="4" t="s">
        <v>9</v>
      </c>
      <c r="E14820" s="4" t="s">
        <v>7</v>
      </c>
      <c r="F14820" s="4" t="s">
        <v>7</v>
      </c>
      <c r="G14820" s="4" t="s">
        <v>14</v>
      </c>
    </row>
    <row r="14821" spans="1:9">
      <c r="A14821" t="n">
        <v>129625</v>
      </c>
      <c r="B14821" s="10" t="n">
        <v>5</v>
      </c>
      <c r="C14821" s="7" t="n">
        <v>30</v>
      </c>
      <c r="D14821" s="7" t="n">
        <v>10266</v>
      </c>
      <c r="E14821" s="7" t="n">
        <v>8</v>
      </c>
      <c r="F14821" s="7" t="n">
        <v>1</v>
      </c>
      <c r="G14821" s="11" t="n">
        <f t="normal" ca="1">A14861</f>
        <v>0</v>
      </c>
    </row>
    <row r="14822" spans="1:9">
      <c r="A14822" t="s">
        <v>4</v>
      </c>
      <c r="B14822" s="4" t="s">
        <v>5</v>
      </c>
      <c r="C14822" s="4" t="s">
        <v>7</v>
      </c>
      <c r="D14822" s="4" t="s">
        <v>9</v>
      </c>
      <c r="E14822" s="4" t="s">
        <v>12</v>
      </c>
    </row>
    <row r="14823" spans="1:9">
      <c r="A14823" t="n">
        <v>129635</v>
      </c>
      <c r="B14823" s="30" t="n">
        <v>51</v>
      </c>
      <c r="C14823" s="7" t="n">
        <v>4</v>
      </c>
      <c r="D14823" s="7" t="n">
        <v>6201</v>
      </c>
      <c r="E14823" s="7" t="s">
        <v>87</v>
      </c>
    </row>
    <row r="14824" spans="1:9">
      <c r="A14824" t="s">
        <v>4</v>
      </c>
      <c r="B14824" s="4" t="s">
        <v>5</v>
      </c>
      <c r="C14824" s="4" t="s">
        <v>9</v>
      </c>
    </row>
    <row r="14825" spans="1:9">
      <c r="A14825" t="n">
        <v>129648</v>
      </c>
      <c r="B14825" s="26" t="n">
        <v>16</v>
      </c>
      <c r="C14825" s="7" t="n">
        <v>0</v>
      </c>
    </row>
    <row r="14826" spans="1:9">
      <c r="A14826" t="s">
        <v>4</v>
      </c>
      <c r="B14826" s="4" t="s">
        <v>5</v>
      </c>
      <c r="C14826" s="4" t="s">
        <v>9</v>
      </c>
      <c r="D14826" s="4" t="s">
        <v>52</v>
      </c>
      <c r="E14826" s="4" t="s">
        <v>7</v>
      </c>
      <c r="F14826" s="4" t="s">
        <v>7</v>
      </c>
    </row>
    <row r="14827" spans="1:9">
      <c r="A14827" t="n">
        <v>129651</v>
      </c>
      <c r="B14827" s="31" t="n">
        <v>26</v>
      </c>
      <c r="C14827" s="7" t="n">
        <v>6201</v>
      </c>
      <c r="D14827" s="7" t="s">
        <v>1325</v>
      </c>
      <c r="E14827" s="7" t="n">
        <v>2</v>
      </c>
      <c r="F14827" s="7" t="n">
        <v>0</v>
      </c>
    </row>
    <row r="14828" spans="1:9">
      <c r="A14828" t="s">
        <v>4</v>
      </c>
      <c r="B14828" s="4" t="s">
        <v>5</v>
      </c>
    </row>
    <row r="14829" spans="1:9">
      <c r="A14829" t="n">
        <v>129691</v>
      </c>
      <c r="B14829" s="32" t="n">
        <v>28</v>
      </c>
    </row>
    <row r="14830" spans="1:9">
      <c r="A14830" t="s">
        <v>4</v>
      </c>
      <c r="B14830" s="4" t="s">
        <v>5</v>
      </c>
      <c r="C14830" s="4" t="s">
        <v>7</v>
      </c>
      <c r="D14830" s="4" t="s">
        <v>9</v>
      </c>
      <c r="E14830" s="4" t="s">
        <v>12</v>
      </c>
    </row>
    <row r="14831" spans="1:9">
      <c r="A14831" t="n">
        <v>129692</v>
      </c>
      <c r="B14831" s="30" t="n">
        <v>51</v>
      </c>
      <c r="C14831" s="7" t="n">
        <v>4</v>
      </c>
      <c r="D14831" s="7" t="n">
        <v>6200</v>
      </c>
      <c r="E14831" s="7" t="s">
        <v>433</v>
      </c>
    </row>
    <row r="14832" spans="1:9">
      <c r="A14832" t="s">
        <v>4</v>
      </c>
      <c r="B14832" s="4" t="s">
        <v>5</v>
      </c>
      <c r="C14832" s="4" t="s">
        <v>9</v>
      </c>
    </row>
    <row r="14833" spans="1:7">
      <c r="A14833" t="n">
        <v>129706</v>
      </c>
      <c r="B14833" s="26" t="n">
        <v>16</v>
      </c>
      <c r="C14833" s="7" t="n">
        <v>0</v>
      </c>
    </row>
    <row r="14834" spans="1:7">
      <c r="A14834" t="s">
        <v>4</v>
      </c>
      <c r="B14834" s="4" t="s">
        <v>5</v>
      </c>
      <c r="C14834" s="4" t="s">
        <v>9</v>
      </c>
      <c r="D14834" s="4" t="s">
        <v>52</v>
      </c>
      <c r="E14834" s="4" t="s">
        <v>7</v>
      </c>
      <c r="F14834" s="4" t="s">
        <v>7</v>
      </c>
      <c r="G14834" s="4" t="s">
        <v>52</v>
      </c>
      <c r="H14834" s="4" t="s">
        <v>7</v>
      </c>
      <c r="I14834" s="4" t="s">
        <v>7</v>
      </c>
    </row>
    <row r="14835" spans="1:7">
      <c r="A14835" t="n">
        <v>129709</v>
      </c>
      <c r="B14835" s="31" t="n">
        <v>26</v>
      </c>
      <c r="C14835" s="7" t="n">
        <v>6200</v>
      </c>
      <c r="D14835" s="7" t="s">
        <v>1326</v>
      </c>
      <c r="E14835" s="7" t="n">
        <v>2</v>
      </c>
      <c r="F14835" s="7" t="n">
        <v>3</v>
      </c>
      <c r="G14835" s="7" t="s">
        <v>1327</v>
      </c>
      <c r="H14835" s="7" t="n">
        <v>2</v>
      </c>
      <c r="I14835" s="7" t="n">
        <v>0</v>
      </c>
    </row>
    <row r="14836" spans="1:7">
      <c r="A14836" t="s">
        <v>4</v>
      </c>
      <c r="B14836" s="4" t="s">
        <v>5</v>
      </c>
    </row>
    <row r="14837" spans="1:7">
      <c r="A14837" t="n">
        <v>129830</v>
      </c>
      <c r="B14837" s="32" t="n">
        <v>28</v>
      </c>
    </row>
    <row r="14838" spans="1:7">
      <c r="A14838" t="s">
        <v>4</v>
      </c>
      <c r="B14838" s="4" t="s">
        <v>5</v>
      </c>
      <c r="C14838" s="4" t="s">
        <v>9</v>
      </c>
      <c r="D14838" s="4" t="s">
        <v>7</v>
      </c>
      <c r="E14838" s="4" t="s">
        <v>7</v>
      </c>
      <c r="F14838" s="4" t="s">
        <v>12</v>
      </c>
    </row>
    <row r="14839" spans="1:7">
      <c r="A14839" t="n">
        <v>129831</v>
      </c>
      <c r="B14839" s="46" t="n">
        <v>20</v>
      </c>
      <c r="C14839" s="7" t="n">
        <v>6201</v>
      </c>
      <c r="D14839" s="7" t="n">
        <v>2</v>
      </c>
      <c r="E14839" s="7" t="n">
        <v>10</v>
      </c>
      <c r="F14839" s="7" t="s">
        <v>251</v>
      </c>
    </row>
    <row r="14840" spans="1:7">
      <c r="A14840" t="s">
        <v>4</v>
      </c>
      <c r="B14840" s="4" t="s">
        <v>5</v>
      </c>
      <c r="C14840" s="4" t="s">
        <v>7</v>
      </c>
      <c r="D14840" s="4" t="s">
        <v>9</v>
      </c>
      <c r="E14840" s="4" t="s">
        <v>12</v>
      </c>
    </row>
    <row r="14841" spans="1:7">
      <c r="A14841" t="n">
        <v>129851</v>
      </c>
      <c r="B14841" s="30" t="n">
        <v>51</v>
      </c>
      <c r="C14841" s="7" t="n">
        <v>4</v>
      </c>
      <c r="D14841" s="7" t="n">
        <v>6201</v>
      </c>
      <c r="E14841" s="7" t="s">
        <v>87</v>
      </c>
    </row>
    <row r="14842" spans="1:7">
      <c r="A14842" t="s">
        <v>4</v>
      </c>
      <c r="B14842" s="4" t="s">
        <v>5</v>
      </c>
      <c r="C14842" s="4" t="s">
        <v>9</v>
      </c>
    </row>
    <row r="14843" spans="1:7">
      <c r="A14843" t="n">
        <v>129864</v>
      </c>
      <c r="B14843" s="26" t="n">
        <v>16</v>
      </c>
      <c r="C14843" s="7" t="n">
        <v>0</v>
      </c>
    </row>
    <row r="14844" spans="1:7">
      <c r="A14844" t="s">
        <v>4</v>
      </c>
      <c r="B14844" s="4" t="s">
        <v>5</v>
      </c>
      <c r="C14844" s="4" t="s">
        <v>9</v>
      </c>
      <c r="D14844" s="4" t="s">
        <v>52</v>
      </c>
      <c r="E14844" s="4" t="s">
        <v>7</v>
      </c>
      <c r="F14844" s="4" t="s">
        <v>7</v>
      </c>
      <c r="G14844" s="4" t="s">
        <v>52</v>
      </c>
      <c r="H14844" s="4" t="s">
        <v>7</v>
      </c>
      <c r="I14844" s="4" t="s">
        <v>7</v>
      </c>
      <c r="J14844" s="4" t="s">
        <v>52</v>
      </c>
      <c r="K14844" s="4" t="s">
        <v>7</v>
      </c>
      <c r="L14844" s="4" t="s">
        <v>7</v>
      </c>
      <c r="M14844" s="4" t="s">
        <v>52</v>
      </c>
      <c r="N14844" s="4" t="s">
        <v>7</v>
      </c>
      <c r="O14844" s="4" t="s">
        <v>7</v>
      </c>
    </row>
    <row r="14845" spans="1:7">
      <c r="A14845" t="n">
        <v>129867</v>
      </c>
      <c r="B14845" s="31" t="n">
        <v>26</v>
      </c>
      <c r="C14845" s="7" t="n">
        <v>6201</v>
      </c>
      <c r="D14845" s="7" t="s">
        <v>1328</v>
      </c>
      <c r="E14845" s="7" t="n">
        <v>2</v>
      </c>
      <c r="F14845" s="7" t="n">
        <v>3</v>
      </c>
      <c r="G14845" s="7" t="s">
        <v>1329</v>
      </c>
      <c r="H14845" s="7" t="n">
        <v>2</v>
      </c>
      <c r="I14845" s="7" t="n">
        <v>3</v>
      </c>
      <c r="J14845" s="7" t="s">
        <v>1330</v>
      </c>
      <c r="K14845" s="7" t="n">
        <v>2</v>
      </c>
      <c r="L14845" s="7" t="n">
        <v>3</v>
      </c>
      <c r="M14845" s="7" t="s">
        <v>1331</v>
      </c>
      <c r="N14845" s="7" t="n">
        <v>2</v>
      </c>
      <c r="O14845" s="7" t="n">
        <v>0</v>
      </c>
    </row>
    <row r="14846" spans="1:7">
      <c r="A14846" t="s">
        <v>4</v>
      </c>
      <c r="B14846" s="4" t="s">
        <v>5</v>
      </c>
    </row>
    <row r="14847" spans="1:7">
      <c r="A14847" t="n">
        <v>130107</v>
      </c>
      <c r="B14847" s="32" t="n">
        <v>28</v>
      </c>
    </row>
    <row r="14848" spans="1:7">
      <c r="A14848" t="s">
        <v>4</v>
      </c>
      <c r="B14848" s="4" t="s">
        <v>5</v>
      </c>
      <c r="C14848" s="4" t="s">
        <v>9</v>
      </c>
      <c r="D14848" s="4" t="s">
        <v>7</v>
      </c>
      <c r="E14848" s="4" t="s">
        <v>7</v>
      </c>
      <c r="F14848" s="4" t="s">
        <v>12</v>
      </c>
    </row>
    <row r="14849" spans="1:15">
      <c r="A14849" t="n">
        <v>130108</v>
      </c>
      <c r="B14849" s="46" t="n">
        <v>20</v>
      </c>
      <c r="C14849" s="7" t="n">
        <v>6200</v>
      </c>
      <c r="D14849" s="7" t="n">
        <v>2</v>
      </c>
      <c r="E14849" s="7" t="n">
        <v>10</v>
      </c>
      <c r="F14849" s="7" t="s">
        <v>1292</v>
      </c>
    </row>
    <row r="14850" spans="1:15">
      <c r="A14850" t="s">
        <v>4</v>
      </c>
      <c r="B14850" s="4" t="s">
        <v>5</v>
      </c>
      <c r="C14850" s="4" t="s">
        <v>7</v>
      </c>
      <c r="D14850" s="4" t="s">
        <v>9</v>
      </c>
      <c r="E14850" s="4" t="s">
        <v>12</v>
      </c>
    </row>
    <row r="14851" spans="1:15">
      <c r="A14851" t="n">
        <v>130129</v>
      </c>
      <c r="B14851" s="30" t="n">
        <v>51</v>
      </c>
      <c r="C14851" s="7" t="n">
        <v>4</v>
      </c>
      <c r="D14851" s="7" t="n">
        <v>6200</v>
      </c>
      <c r="E14851" s="7" t="s">
        <v>87</v>
      </c>
    </row>
    <row r="14852" spans="1:15">
      <c r="A14852" t="s">
        <v>4</v>
      </c>
      <c r="B14852" s="4" t="s">
        <v>5</v>
      </c>
      <c r="C14852" s="4" t="s">
        <v>9</v>
      </c>
    </row>
    <row r="14853" spans="1:15">
      <c r="A14853" t="n">
        <v>130142</v>
      </c>
      <c r="B14853" s="26" t="n">
        <v>16</v>
      </c>
      <c r="C14853" s="7" t="n">
        <v>0</v>
      </c>
    </row>
    <row r="14854" spans="1:15">
      <c r="A14854" t="s">
        <v>4</v>
      </c>
      <c r="B14854" s="4" t="s">
        <v>5</v>
      </c>
      <c r="C14854" s="4" t="s">
        <v>9</v>
      </c>
      <c r="D14854" s="4" t="s">
        <v>52</v>
      </c>
      <c r="E14854" s="4" t="s">
        <v>7</v>
      </c>
      <c r="F14854" s="4" t="s">
        <v>7</v>
      </c>
    </row>
    <row r="14855" spans="1:15">
      <c r="A14855" t="n">
        <v>130145</v>
      </c>
      <c r="B14855" s="31" t="n">
        <v>26</v>
      </c>
      <c r="C14855" s="7" t="n">
        <v>6200</v>
      </c>
      <c r="D14855" s="7" t="s">
        <v>1332</v>
      </c>
      <c r="E14855" s="7" t="n">
        <v>2</v>
      </c>
      <c r="F14855" s="7" t="n">
        <v>0</v>
      </c>
    </row>
    <row r="14856" spans="1:15">
      <c r="A14856" t="s">
        <v>4</v>
      </c>
      <c r="B14856" s="4" t="s">
        <v>5</v>
      </c>
    </row>
    <row r="14857" spans="1:15">
      <c r="A14857" t="n">
        <v>130161</v>
      </c>
      <c r="B14857" s="32" t="n">
        <v>28</v>
      </c>
    </row>
    <row r="14858" spans="1:15">
      <c r="A14858" t="s">
        <v>4</v>
      </c>
      <c r="B14858" s="4" t="s">
        <v>5</v>
      </c>
      <c r="C14858" s="4" t="s">
        <v>14</v>
      </c>
    </row>
    <row r="14859" spans="1:15">
      <c r="A14859" t="n">
        <v>130162</v>
      </c>
      <c r="B14859" s="19" t="n">
        <v>3</v>
      </c>
      <c r="C14859" s="11" t="n">
        <f t="normal" ca="1">A14879</f>
        <v>0</v>
      </c>
    </row>
    <row r="14860" spans="1:15">
      <c r="A14860" t="s">
        <v>4</v>
      </c>
      <c r="B14860" s="4" t="s">
        <v>5</v>
      </c>
      <c r="C14860" s="4" t="s">
        <v>7</v>
      </c>
      <c r="D14860" s="4" t="s">
        <v>9</v>
      </c>
      <c r="E14860" s="4" t="s">
        <v>12</v>
      </c>
    </row>
    <row r="14861" spans="1:15">
      <c r="A14861" t="n">
        <v>130167</v>
      </c>
      <c r="B14861" s="30" t="n">
        <v>51</v>
      </c>
      <c r="C14861" s="7" t="n">
        <v>4</v>
      </c>
      <c r="D14861" s="7" t="n">
        <v>6201</v>
      </c>
      <c r="E14861" s="7" t="s">
        <v>87</v>
      </c>
    </row>
    <row r="14862" spans="1:15">
      <c r="A14862" t="s">
        <v>4</v>
      </c>
      <c r="B14862" s="4" t="s">
        <v>5</v>
      </c>
      <c r="C14862" s="4" t="s">
        <v>9</v>
      </c>
    </row>
    <row r="14863" spans="1:15">
      <c r="A14863" t="n">
        <v>130180</v>
      </c>
      <c r="B14863" s="26" t="n">
        <v>16</v>
      </c>
      <c r="C14863" s="7" t="n">
        <v>0</v>
      </c>
    </row>
    <row r="14864" spans="1:15">
      <c r="A14864" t="s">
        <v>4</v>
      </c>
      <c r="B14864" s="4" t="s">
        <v>5</v>
      </c>
      <c r="C14864" s="4" t="s">
        <v>9</v>
      </c>
      <c r="D14864" s="4" t="s">
        <v>52</v>
      </c>
      <c r="E14864" s="4" t="s">
        <v>7</v>
      </c>
      <c r="F14864" s="4" t="s">
        <v>7</v>
      </c>
      <c r="G14864" s="4" t="s">
        <v>52</v>
      </c>
      <c r="H14864" s="4" t="s">
        <v>7</v>
      </c>
      <c r="I14864" s="4" t="s">
        <v>7</v>
      </c>
    </row>
    <row r="14865" spans="1:9">
      <c r="A14865" t="n">
        <v>130183</v>
      </c>
      <c r="B14865" s="31" t="n">
        <v>26</v>
      </c>
      <c r="C14865" s="7" t="n">
        <v>6201</v>
      </c>
      <c r="D14865" s="7" t="s">
        <v>1328</v>
      </c>
      <c r="E14865" s="7" t="n">
        <v>2</v>
      </c>
      <c r="F14865" s="7" t="n">
        <v>3</v>
      </c>
      <c r="G14865" s="7" t="s">
        <v>1333</v>
      </c>
      <c r="H14865" s="7" t="n">
        <v>2</v>
      </c>
      <c r="I14865" s="7" t="n">
        <v>0</v>
      </c>
    </row>
    <row r="14866" spans="1:9">
      <c r="A14866" t="s">
        <v>4</v>
      </c>
      <c r="B14866" s="4" t="s">
        <v>5</v>
      </c>
    </row>
    <row r="14867" spans="1:9">
      <c r="A14867" t="n">
        <v>130356</v>
      </c>
      <c r="B14867" s="32" t="n">
        <v>28</v>
      </c>
    </row>
    <row r="14868" spans="1:9">
      <c r="A14868" t="s">
        <v>4</v>
      </c>
      <c r="B14868" s="4" t="s">
        <v>5</v>
      </c>
      <c r="C14868" s="4" t="s">
        <v>9</v>
      </c>
      <c r="D14868" s="4" t="s">
        <v>7</v>
      </c>
      <c r="E14868" s="4" t="s">
        <v>7</v>
      </c>
      <c r="F14868" s="4" t="s">
        <v>12</v>
      </c>
    </row>
    <row r="14869" spans="1:9">
      <c r="A14869" t="n">
        <v>130357</v>
      </c>
      <c r="B14869" s="46" t="n">
        <v>20</v>
      </c>
      <c r="C14869" s="7" t="n">
        <v>6200</v>
      </c>
      <c r="D14869" s="7" t="n">
        <v>2</v>
      </c>
      <c r="E14869" s="7" t="n">
        <v>10</v>
      </c>
      <c r="F14869" s="7" t="s">
        <v>1292</v>
      </c>
    </row>
    <row r="14870" spans="1:9">
      <c r="A14870" t="s">
        <v>4</v>
      </c>
      <c r="B14870" s="4" t="s">
        <v>5</v>
      </c>
      <c r="C14870" s="4" t="s">
        <v>7</v>
      </c>
      <c r="D14870" s="4" t="s">
        <v>9</v>
      </c>
      <c r="E14870" s="4" t="s">
        <v>12</v>
      </c>
    </row>
    <row r="14871" spans="1:9">
      <c r="A14871" t="n">
        <v>130378</v>
      </c>
      <c r="B14871" s="30" t="n">
        <v>51</v>
      </c>
      <c r="C14871" s="7" t="n">
        <v>4</v>
      </c>
      <c r="D14871" s="7" t="n">
        <v>6200</v>
      </c>
      <c r="E14871" s="7" t="s">
        <v>87</v>
      </c>
    </row>
    <row r="14872" spans="1:9">
      <c r="A14872" t="s">
        <v>4</v>
      </c>
      <c r="B14872" s="4" t="s">
        <v>5</v>
      </c>
      <c r="C14872" s="4" t="s">
        <v>9</v>
      </c>
    </row>
    <row r="14873" spans="1:9">
      <c r="A14873" t="n">
        <v>130391</v>
      </c>
      <c r="B14873" s="26" t="n">
        <v>16</v>
      </c>
      <c r="C14873" s="7" t="n">
        <v>0</v>
      </c>
    </row>
    <row r="14874" spans="1:9">
      <c r="A14874" t="s">
        <v>4</v>
      </c>
      <c r="B14874" s="4" t="s">
        <v>5</v>
      </c>
      <c r="C14874" s="4" t="s">
        <v>9</v>
      </c>
      <c r="D14874" s="4" t="s">
        <v>52</v>
      </c>
      <c r="E14874" s="4" t="s">
        <v>7</v>
      </c>
      <c r="F14874" s="4" t="s">
        <v>7</v>
      </c>
    </row>
    <row r="14875" spans="1:9">
      <c r="A14875" t="n">
        <v>130394</v>
      </c>
      <c r="B14875" s="31" t="n">
        <v>26</v>
      </c>
      <c r="C14875" s="7" t="n">
        <v>6200</v>
      </c>
      <c r="D14875" s="7" t="s">
        <v>1332</v>
      </c>
      <c r="E14875" s="7" t="n">
        <v>2</v>
      </c>
      <c r="F14875" s="7" t="n">
        <v>0</v>
      </c>
    </row>
    <row r="14876" spans="1:9">
      <c r="A14876" t="s">
        <v>4</v>
      </c>
      <c r="B14876" s="4" t="s">
        <v>5</v>
      </c>
    </row>
    <row r="14877" spans="1:9">
      <c r="A14877" t="n">
        <v>130410</v>
      </c>
      <c r="B14877" s="32" t="n">
        <v>28</v>
      </c>
    </row>
    <row r="14878" spans="1:9">
      <c r="A14878" t="s">
        <v>4</v>
      </c>
      <c r="B14878" s="4" t="s">
        <v>5</v>
      </c>
      <c r="C14878" s="4" t="s">
        <v>7</v>
      </c>
      <c r="D14878" s="4" t="s">
        <v>9</v>
      </c>
      <c r="E14878" s="4" t="s">
        <v>10</v>
      </c>
    </row>
    <row r="14879" spans="1:9">
      <c r="A14879" t="n">
        <v>130411</v>
      </c>
      <c r="B14879" s="25" t="n">
        <v>58</v>
      </c>
      <c r="C14879" s="7" t="n">
        <v>0</v>
      </c>
      <c r="D14879" s="7" t="n">
        <v>1000</v>
      </c>
      <c r="E14879" s="7" t="n">
        <v>1</v>
      </c>
    </row>
    <row r="14880" spans="1:9">
      <c r="A14880" t="s">
        <v>4</v>
      </c>
      <c r="B14880" s="4" t="s">
        <v>5</v>
      </c>
      <c r="C14880" s="4" t="s">
        <v>7</v>
      </c>
      <c r="D14880" s="4" t="s">
        <v>9</v>
      </c>
    </row>
    <row r="14881" spans="1:9">
      <c r="A14881" t="n">
        <v>130419</v>
      </c>
      <c r="B14881" s="25" t="n">
        <v>58</v>
      </c>
      <c r="C14881" s="7" t="n">
        <v>255</v>
      </c>
      <c r="D14881" s="7" t="n">
        <v>0</v>
      </c>
    </row>
    <row r="14882" spans="1:9">
      <c r="A14882" t="s">
        <v>4</v>
      </c>
      <c r="B14882" s="4" t="s">
        <v>5</v>
      </c>
      <c r="C14882" s="4" t="s">
        <v>9</v>
      </c>
    </row>
    <row r="14883" spans="1:9">
      <c r="A14883" t="n">
        <v>130423</v>
      </c>
      <c r="B14883" s="33" t="n">
        <v>12</v>
      </c>
      <c r="C14883" s="7" t="n">
        <v>10266</v>
      </c>
    </row>
    <row r="14884" spans="1:9">
      <c r="A14884" t="s">
        <v>4</v>
      </c>
      <c r="B14884" s="4" t="s">
        <v>5</v>
      </c>
      <c r="C14884" s="4" t="s">
        <v>9</v>
      </c>
      <c r="D14884" s="4" t="s">
        <v>10</v>
      </c>
      <c r="E14884" s="4" t="s">
        <v>10</v>
      </c>
      <c r="F14884" s="4" t="s">
        <v>10</v>
      </c>
      <c r="G14884" s="4" t="s">
        <v>10</v>
      </c>
    </row>
    <row r="14885" spans="1:9">
      <c r="A14885" t="n">
        <v>130426</v>
      </c>
      <c r="B14885" s="42" t="n">
        <v>46</v>
      </c>
      <c r="C14885" s="7" t="n">
        <v>61456</v>
      </c>
      <c r="D14885" s="7" t="n">
        <v>-5.6100001335144</v>
      </c>
      <c r="E14885" s="7" t="n">
        <v>0</v>
      </c>
      <c r="F14885" s="7" t="n">
        <v>8.55000019073486</v>
      </c>
      <c r="G14885" s="7" t="n">
        <v>242.199996948242</v>
      </c>
    </row>
    <row r="14886" spans="1:9">
      <c r="A14886" t="s">
        <v>4</v>
      </c>
      <c r="B14886" s="4" t="s">
        <v>5</v>
      </c>
      <c r="C14886" s="4" t="s">
        <v>7</v>
      </c>
      <c r="D14886" s="4" t="s">
        <v>7</v>
      </c>
      <c r="E14886" s="4" t="s">
        <v>10</v>
      </c>
      <c r="F14886" s="4" t="s">
        <v>10</v>
      </c>
      <c r="G14886" s="4" t="s">
        <v>10</v>
      </c>
      <c r="H14886" s="4" t="s">
        <v>9</v>
      </c>
      <c r="I14886" s="4" t="s">
        <v>7</v>
      </c>
    </row>
    <row r="14887" spans="1:9">
      <c r="A14887" t="n">
        <v>130445</v>
      </c>
      <c r="B14887" s="55" t="n">
        <v>45</v>
      </c>
      <c r="C14887" s="7" t="n">
        <v>4</v>
      </c>
      <c r="D14887" s="7" t="n">
        <v>3</v>
      </c>
      <c r="E14887" s="7" t="n">
        <v>7.05999994277954</v>
      </c>
      <c r="F14887" s="7" t="n">
        <v>57.2999992370605</v>
      </c>
      <c r="G14887" s="7" t="n">
        <v>0</v>
      </c>
      <c r="H14887" s="7" t="n">
        <v>0</v>
      </c>
      <c r="I14887" s="7" t="n">
        <v>0</v>
      </c>
    </row>
    <row r="14888" spans="1:9">
      <c r="A14888" t="s">
        <v>4</v>
      </c>
      <c r="B14888" s="4" t="s">
        <v>5</v>
      </c>
      <c r="C14888" s="4" t="s">
        <v>7</v>
      </c>
      <c r="D14888" s="4" t="s">
        <v>12</v>
      </c>
    </row>
    <row r="14889" spans="1:9">
      <c r="A14889" t="n">
        <v>130463</v>
      </c>
      <c r="B14889" s="14" t="n">
        <v>2</v>
      </c>
      <c r="C14889" s="7" t="n">
        <v>10</v>
      </c>
      <c r="D14889" s="7" t="s">
        <v>500</v>
      </c>
    </row>
    <row r="14890" spans="1:9">
      <c r="A14890" t="s">
        <v>4</v>
      </c>
      <c r="B14890" s="4" t="s">
        <v>5</v>
      </c>
      <c r="C14890" s="4" t="s">
        <v>9</v>
      </c>
    </row>
    <row r="14891" spans="1:9">
      <c r="A14891" t="n">
        <v>130478</v>
      </c>
      <c r="B14891" s="26" t="n">
        <v>16</v>
      </c>
      <c r="C14891" s="7" t="n">
        <v>0</v>
      </c>
    </row>
    <row r="14892" spans="1:9">
      <c r="A14892" t="s">
        <v>4</v>
      </c>
      <c r="B14892" s="4" t="s">
        <v>5</v>
      </c>
      <c r="C14892" s="4" t="s">
        <v>7</v>
      </c>
      <c r="D14892" s="4" t="s">
        <v>9</v>
      </c>
    </row>
    <row r="14893" spans="1:9">
      <c r="A14893" t="n">
        <v>130481</v>
      </c>
      <c r="B14893" s="25" t="n">
        <v>58</v>
      </c>
      <c r="C14893" s="7" t="n">
        <v>105</v>
      </c>
      <c r="D14893" s="7" t="n">
        <v>300</v>
      </c>
    </row>
    <row r="14894" spans="1:9">
      <c r="A14894" t="s">
        <v>4</v>
      </c>
      <c r="B14894" s="4" t="s">
        <v>5</v>
      </c>
      <c r="C14894" s="4" t="s">
        <v>10</v>
      </c>
      <c r="D14894" s="4" t="s">
        <v>9</v>
      </c>
    </row>
    <row r="14895" spans="1:9">
      <c r="A14895" t="n">
        <v>130485</v>
      </c>
      <c r="B14895" s="49" t="n">
        <v>103</v>
      </c>
      <c r="C14895" s="7" t="n">
        <v>1</v>
      </c>
      <c r="D14895" s="7" t="n">
        <v>300</v>
      </c>
    </row>
    <row r="14896" spans="1:9">
      <c r="A14896" t="s">
        <v>4</v>
      </c>
      <c r="B14896" s="4" t="s">
        <v>5</v>
      </c>
      <c r="C14896" s="4" t="s">
        <v>7</v>
      </c>
      <c r="D14896" s="4" t="s">
        <v>9</v>
      </c>
    </row>
    <row r="14897" spans="1:9">
      <c r="A14897" t="n">
        <v>130492</v>
      </c>
      <c r="B14897" s="50" t="n">
        <v>72</v>
      </c>
      <c r="C14897" s="7" t="n">
        <v>4</v>
      </c>
      <c r="D14897" s="7" t="n">
        <v>0</v>
      </c>
    </row>
    <row r="14898" spans="1:9">
      <c r="A14898" t="s">
        <v>4</v>
      </c>
      <c r="B14898" s="4" t="s">
        <v>5</v>
      </c>
      <c r="C14898" s="4" t="s">
        <v>11</v>
      </c>
    </row>
    <row r="14899" spans="1:9">
      <c r="A14899" t="n">
        <v>130496</v>
      </c>
      <c r="B14899" s="59" t="n">
        <v>15</v>
      </c>
      <c r="C14899" s="7" t="n">
        <v>1073741824</v>
      </c>
    </row>
    <row r="14900" spans="1:9">
      <c r="A14900" t="s">
        <v>4</v>
      </c>
      <c r="B14900" s="4" t="s">
        <v>5</v>
      </c>
      <c r="C14900" s="4" t="s">
        <v>7</v>
      </c>
    </row>
    <row r="14901" spans="1:9">
      <c r="A14901" t="n">
        <v>130501</v>
      </c>
      <c r="B14901" s="27" t="n">
        <v>64</v>
      </c>
      <c r="C14901" s="7" t="n">
        <v>3</v>
      </c>
    </row>
    <row r="14902" spans="1:9">
      <c r="A14902" t="s">
        <v>4</v>
      </c>
      <c r="B14902" s="4" t="s">
        <v>5</v>
      </c>
      <c r="C14902" s="4" t="s">
        <v>7</v>
      </c>
    </row>
    <row r="14903" spans="1:9">
      <c r="A14903" t="n">
        <v>130503</v>
      </c>
      <c r="B14903" s="21" t="n">
        <v>74</v>
      </c>
      <c r="C14903" s="7" t="n">
        <v>67</v>
      </c>
    </row>
    <row r="14904" spans="1:9">
      <c r="A14904" t="s">
        <v>4</v>
      </c>
      <c r="B14904" s="4" t="s">
        <v>5</v>
      </c>
      <c r="C14904" s="4" t="s">
        <v>7</v>
      </c>
      <c r="D14904" s="4" t="s">
        <v>7</v>
      </c>
      <c r="E14904" s="4" t="s">
        <v>9</v>
      </c>
    </row>
    <row r="14905" spans="1:9">
      <c r="A14905" t="n">
        <v>130505</v>
      </c>
      <c r="B14905" s="55" t="n">
        <v>45</v>
      </c>
      <c r="C14905" s="7" t="n">
        <v>8</v>
      </c>
      <c r="D14905" s="7" t="n">
        <v>1</v>
      </c>
      <c r="E14905" s="7" t="n">
        <v>0</v>
      </c>
    </row>
    <row r="14906" spans="1:9">
      <c r="A14906" t="s">
        <v>4</v>
      </c>
      <c r="B14906" s="4" t="s">
        <v>5</v>
      </c>
      <c r="C14906" s="4" t="s">
        <v>9</v>
      </c>
    </row>
    <row r="14907" spans="1:9">
      <c r="A14907" t="n">
        <v>130510</v>
      </c>
      <c r="B14907" s="12" t="n">
        <v>13</v>
      </c>
      <c r="C14907" s="7" t="n">
        <v>6409</v>
      </c>
    </row>
    <row r="14908" spans="1:9">
      <c r="A14908" t="s">
        <v>4</v>
      </c>
      <c r="B14908" s="4" t="s">
        <v>5</v>
      </c>
      <c r="C14908" s="4" t="s">
        <v>9</v>
      </c>
    </row>
    <row r="14909" spans="1:9">
      <c r="A14909" t="n">
        <v>130513</v>
      </c>
      <c r="B14909" s="12" t="n">
        <v>13</v>
      </c>
      <c r="C14909" s="7" t="n">
        <v>6408</v>
      </c>
    </row>
    <row r="14910" spans="1:9">
      <c r="A14910" t="s">
        <v>4</v>
      </c>
      <c r="B14910" s="4" t="s">
        <v>5</v>
      </c>
      <c r="C14910" s="4" t="s">
        <v>9</v>
      </c>
    </row>
    <row r="14911" spans="1:9">
      <c r="A14911" t="n">
        <v>130516</v>
      </c>
      <c r="B14911" s="33" t="n">
        <v>12</v>
      </c>
      <c r="C14911" s="7" t="n">
        <v>6464</v>
      </c>
    </row>
    <row r="14912" spans="1:9">
      <c r="A14912" t="s">
        <v>4</v>
      </c>
      <c r="B14912" s="4" t="s">
        <v>5</v>
      </c>
      <c r="C14912" s="4" t="s">
        <v>9</v>
      </c>
    </row>
    <row r="14913" spans="1:5">
      <c r="A14913" t="n">
        <v>130519</v>
      </c>
      <c r="B14913" s="12" t="n">
        <v>13</v>
      </c>
      <c r="C14913" s="7" t="n">
        <v>6465</v>
      </c>
    </row>
    <row r="14914" spans="1:5">
      <c r="A14914" t="s">
        <v>4</v>
      </c>
      <c r="B14914" s="4" t="s">
        <v>5</v>
      </c>
      <c r="C14914" s="4" t="s">
        <v>9</v>
      </c>
    </row>
    <row r="14915" spans="1:5">
      <c r="A14915" t="n">
        <v>130522</v>
      </c>
      <c r="B14915" s="12" t="n">
        <v>13</v>
      </c>
      <c r="C14915" s="7" t="n">
        <v>6466</v>
      </c>
    </row>
    <row r="14916" spans="1:5">
      <c r="A14916" t="s">
        <v>4</v>
      </c>
      <c r="B14916" s="4" t="s">
        <v>5</v>
      </c>
      <c r="C14916" s="4" t="s">
        <v>9</v>
      </c>
    </row>
    <row r="14917" spans="1:5">
      <c r="A14917" t="n">
        <v>130525</v>
      </c>
      <c r="B14917" s="12" t="n">
        <v>13</v>
      </c>
      <c r="C14917" s="7" t="n">
        <v>6467</v>
      </c>
    </row>
    <row r="14918" spans="1:5">
      <c r="A14918" t="s">
        <v>4</v>
      </c>
      <c r="B14918" s="4" t="s">
        <v>5</v>
      </c>
      <c r="C14918" s="4" t="s">
        <v>9</v>
      </c>
    </row>
    <row r="14919" spans="1:5">
      <c r="A14919" t="n">
        <v>130528</v>
      </c>
      <c r="B14919" s="12" t="n">
        <v>13</v>
      </c>
      <c r="C14919" s="7" t="n">
        <v>6468</v>
      </c>
    </row>
    <row r="14920" spans="1:5">
      <c r="A14920" t="s">
        <v>4</v>
      </c>
      <c r="B14920" s="4" t="s">
        <v>5</v>
      </c>
      <c r="C14920" s="4" t="s">
        <v>9</v>
      </c>
    </row>
    <row r="14921" spans="1:5">
      <c r="A14921" t="n">
        <v>130531</v>
      </c>
      <c r="B14921" s="12" t="n">
        <v>13</v>
      </c>
      <c r="C14921" s="7" t="n">
        <v>6469</v>
      </c>
    </row>
    <row r="14922" spans="1:5">
      <c r="A14922" t="s">
        <v>4</v>
      </c>
      <c r="B14922" s="4" t="s">
        <v>5</v>
      </c>
      <c r="C14922" s="4" t="s">
        <v>9</v>
      </c>
    </row>
    <row r="14923" spans="1:5">
      <c r="A14923" t="n">
        <v>130534</v>
      </c>
      <c r="B14923" s="12" t="n">
        <v>13</v>
      </c>
      <c r="C14923" s="7" t="n">
        <v>6470</v>
      </c>
    </row>
    <row r="14924" spans="1:5">
      <c r="A14924" t="s">
        <v>4</v>
      </c>
      <c r="B14924" s="4" t="s">
        <v>5</v>
      </c>
      <c r="C14924" s="4" t="s">
        <v>9</v>
      </c>
    </row>
    <row r="14925" spans="1:5">
      <c r="A14925" t="n">
        <v>130537</v>
      </c>
      <c r="B14925" s="12" t="n">
        <v>13</v>
      </c>
      <c r="C14925" s="7" t="n">
        <v>6471</v>
      </c>
    </row>
    <row r="14926" spans="1:5">
      <c r="A14926" t="s">
        <v>4</v>
      </c>
      <c r="B14926" s="4" t="s">
        <v>5</v>
      </c>
      <c r="C14926" s="4" t="s">
        <v>7</v>
      </c>
    </row>
    <row r="14927" spans="1:5">
      <c r="A14927" t="n">
        <v>130540</v>
      </c>
      <c r="B14927" s="21" t="n">
        <v>74</v>
      </c>
      <c r="C14927" s="7" t="n">
        <v>18</v>
      </c>
    </row>
    <row r="14928" spans="1:5">
      <c r="A14928" t="s">
        <v>4</v>
      </c>
      <c r="B14928" s="4" t="s">
        <v>5</v>
      </c>
      <c r="C14928" s="4" t="s">
        <v>7</v>
      </c>
    </row>
    <row r="14929" spans="1:3">
      <c r="A14929" t="n">
        <v>130542</v>
      </c>
      <c r="B14929" s="21" t="n">
        <v>74</v>
      </c>
      <c r="C14929" s="7" t="n">
        <v>45</v>
      </c>
    </row>
    <row r="14930" spans="1:3">
      <c r="A14930" t="s">
        <v>4</v>
      </c>
      <c r="B14930" s="4" t="s">
        <v>5</v>
      </c>
      <c r="C14930" s="4" t="s">
        <v>9</v>
      </c>
    </row>
    <row r="14931" spans="1:3">
      <c r="A14931" t="n">
        <v>130544</v>
      </c>
      <c r="B14931" s="26" t="n">
        <v>16</v>
      </c>
      <c r="C14931" s="7" t="n">
        <v>0</v>
      </c>
    </row>
    <row r="14932" spans="1:3">
      <c r="A14932" t="s">
        <v>4</v>
      </c>
      <c r="B14932" s="4" t="s">
        <v>5</v>
      </c>
      <c r="C14932" s="4" t="s">
        <v>7</v>
      </c>
      <c r="D14932" s="4" t="s">
        <v>7</v>
      </c>
      <c r="E14932" s="4" t="s">
        <v>7</v>
      </c>
      <c r="F14932" s="4" t="s">
        <v>7</v>
      </c>
    </row>
    <row r="14933" spans="1:3">
      <c r="A14933" t="n">
        <v>130547</v>
      </c>
      <c r="B14933" s="8" t="n">
        <v>14</v>
      </c>
      <c r="C14933" s="7" t="n">
        <v>0</v>
      </c>
      <c r="D14933" s="7" t="n">
        <v>8</v>
      </c>
      <c r="E14933" s="7" t="n">
        <v>0</v>
      </c>
      <c r="F14933" s="7" t="n">
        <v>0</v>
      </c>
    </row>
    <row r="14934" spans="1:3">
      <c r="A14934" t="s">
        <v>4</v>
      </c>
      <c r="B14934" s="4" t="s">
        <v>5</v>
      </c>
      <c r="C14934" s="4" t="s">
        <v>7</v>
      </c>
      <c r="D14934" s="4" t="s">
        <v>12</v>
      </c>
    </row>
    <row r="14935" spans="1:3">
      <c r="A14935" t="n">
        <v>130552</v>
      </c>
      <c r="B14935" s="14" t="n">
        <v>2</v>
      </c>
      <c r="C14935" s="7" t="n">
        <v>11</v>
      </c>
      <c r="D14935" s="7" t="s">
        <v>16</v>
      </c>
    </row>
    <row r="14936" spans="1:3">
      <c r="A14936" t="s">
        <v>4</v>
      </c>
      <c r="B14936" s="4" t="s">
        <v>5</v>
      </c>
      <c r="C14936" s="4" t="s">
        <v>9</v>
      </c>
    </row>
    <row r="14937" spans="1:3">
      <c r="A14937" t="n">
        <v>130566</v>
      </c>
      <c r="B14937" s="26" t="n">
        <v>16</v>
      </c>
      <c r="C14937" s="7" t="n">
        <v>0</v>
      </c>
    </row>
    <row r="14938" spans="1:3">
      <c r="A14938" t="s">
        <v>4</v>
      </c>
      <c r="B14938" s="4" t="s">
        <v>5</v>
      </c>
      <c r="C14938" s="4" t="s">
        <v>7</v>
      </c>
      <c r="D14938" s="4" t="s">
        <v>12</v>
      </c>
    </row>
    <row r="14939" spans="1:3">
      <c r="A14939" t="n">
        <v>130569</v>
      </c>
      <c r="B14939" s="14" t="n">
        <v>2</v>
      </c>
      <c r="C14939" s="7" t="n">
        <v>11</v>
      </c>
      <c r="D14939" s="7" t="s">
        <v>501</v>
      </c>
    </row>
    <row r="14940" spans="1:3">
      <c r="A14940" t="s">
        <v>4</v>
      </c>
      <c r="B14940" s="4" t="s">
        <v>5</v>
      </c>
      <c r="C14940" s="4" t="s">
        <v>9</v>
      </c>
    </row>
    <row r="14941" spans="1:3">
      <c r="A14941" t="n">
        <v>130578</v>
      </c>
      <c r="B14941" s="26" t="n">
        <v>16</v>
      </c>
      <c r="C14941" s="7" t="n">
        <v>0</v>
      </c>
    </row>
    <row r="14942" spans="1:3">
      <c r="A14942" t="s">
        <v>4</v>
      </c>
      <c r="B14942" s="4" t="s">
        <v>5</v>
      </c>
      <c r="C14942" s="4" t="s">
        <v>11</v>
      </c>
    </row>
    <row r="14943" spans="1:3">
      <c r="A14943" t="n">
        <v>130581</v>
      </c>
      <c r="B14943" s="59" t="n">
        <v>15</v>
      </c>
      <c r="C14943" s="7" t="n">
        <v>2048</v>
      </c>
    </row>
    <row r="14944" spans="1:3">
      <c r="A14944" t="s">
        <v>4</v>
      </c>
      <c r="B14944" s="4" t="s">
        <v>5</v>
      </c>
      <c r="C14944" s="4" t="s">
        <v>7</v>
      </c>
      <c r="D14944" s="4" t="s">
        <v>12</v>
      </c>
    </row>
    <row r="14945" spans="1:6">
      <c r="A14945" t="n">
        <v>130586</v>
      </c>
      <c r="B14945" s="14" t="n">
        <v>2</v>
      </c>
      <c r="C14945" s="7" t="n">
        <v>10</v>
      </c>
      <c r="D14945" s="7" t="s">
        <v>48</v>
      </c>
    </row>
    <row r="14946" spans="1:6">
      <c r="A14946" t="s">
        <v>4</v>
      </c>
      <c r="B14946" s="4" t="s">
        <v>5</v>
      </c>
      <c r="C14946" s="4" t="s">
        <v>9</v>
      </c>
    </row>
    <row r="14947" spans="1:6">
      <c r="A14947" t="n">
        <v>130604</v>
      </c>
      <c r="B14947" s="26" t="n">
        <v>16</v>
      </c>
      <c r="C14947" s="7" t="n">
        <v>0</v>
      </c>
    </row>
    <row r="14948" spans="1:6">
      <c r="A14948" t="s">
        <v>4</v>
      </c>
      <c r="B14948" s="4" t="s">
        <v>5</v>
      </c>
      <c r="C14948" s="4" t="s">
        <v>7</v>
      </c>
      <c r="D14948" s="4" t="s">
        <v>12</v>
      </c>
    </row>
    <row r="14949" spans="1:6">
      <c r="A14949" t="n">
        <v>130607</v>
      </c>
      <c r="B14949" s="14" t="n">
        <v>2</v>
      </c>
      <c r="C14949" s="7" t="n">
        <v>10</v>
      </c>
      <c r="D14949" s="7" t="s">
        <v>49</v>
      </c>
    </row>
    <row r="14950" spans="1:6">
      <c r="A14950" t="s">
        <v>4</v>
      </c>
      <c r="B14950" s="4" t="s">
        <v>5</v>
      </c>
      <c r="C14950" s="4" t="s">
        <v>9</v>
      </c>
    </row>
    <row r="14951" spans="1:6">
      <c r="A14951" t="n">
        <v>130626</v>
      </c>
      <c r="B14951" s="26" t="n">
        <v>16</v>
      </c>
      <c r="C14951" s="7" t="n">
        <v>0</v>
      </c>
    </row>
    <row r="14952" spans="1:6">
      <c r="A14952" t="s">
        <v>4</v>
      </c>
      <c r="B14952" s="4" t="s">
        <v>5</v>
      </c>
      <c r="C14952" s="4" t="s">
        <v>7</v>
      </c>
      <c r="D14952" s="4" t="s">
        <v>9</v>
      </c>
      <c r="E14952" s="4" t="s">
        <v>10</v>
      </c>
    </row>
    <row r="14953" spans="1:6">
      <c r="A14953" t="n">
        <v>130629</v>
      </c>
      <c r="B14953" s="25" t="n">
        <v>58</v>
      </c>
      <c r="C14953" s="7" t="n">
        <v>100</v>
      </c>
      <c r="D14953" s="7" t="n">
        <v>300</v>
      </c>
      <c r="E14953" s="7" t="n">
        <v>1</v>
      </c>
    </row>
    <row r="14954" spans="1:6">
      <c r="A14954" t="s">
        <v>4</v>
      </c>
      <c r="B14954" s="4" t="s">
        <v>5</v>
      </c>
      <c r="C14954" s="4" t="s">
        <v>7</v>
      </c>
      <c r="D14954" s="4" t="s">
        <v>9</v>
      </c>
    </row>
    <row r="14955" spans="1:6">
      <c r="A14955" t="n">
        <v>130637</v>
      </c>
      <c r="B14955" s="25" t="n">
        <v>58</v>
      </c>
      <c r="C14955" s="7" t="n">
        <v>255</v>
      </c>
      <c r="D14955" s="7" t="n">
        <v>0</v>
      </c>
    </row>
    <row r="14956" spans="1:6">
      <c r="A14956" t="s">
        <v>4</v>
      </c>
      <c r="B14956" s="4" t="s">
        <v>5</v>
      </c>
      <c r="C14956" s="4" t="s">
        <v>7</v>
      </c>
    </row>
    <row r="14957" spans="1:6">
      <c r="A14957" t="n">
        <v>130641</v>
      </c>
      <c r="B14957" s="29" t="n">
        <v>23</v>
      </c>
      <c r="C14957" s="7" t="n">
        <v>0</v>
      </c>
    </row>
    <row r="14958" spans="1:6">
      <c r="A14958" t="s">
        <v>4</v>
      </c>
      <c r="B14958" s="4" t="s">
        <v>5</v>
      </c>
    </row>
    <row r="14959" spans="1:6">
      <c r="A14959" t="n">
        <v>130643</v>
      </c>
      <c r="B14959" s="5" t="n">
        <v>1</v>
      </c>
    </row>
    <row r="14960" spans="1:6" s="3" customFormat="1" customHeight="0">
      <c r="A14960" s="3" t="s">
        <v>2</v>
      </c>
      <c r="B14960" s="3" t="s">
        <v>1334</v>
      </c>
    </row>
    <row r="14961" spans="1:5">
      <c r="A14961" t="s">
        <v>4</v>
      </c>
      <c r="B14961" s="4" t="s">
        <v>5</v>
      </c>
      <c r="C14961" s="4" t="s">
        <v>7</v>
      </c>
      <c r="D14961" s="4" t="s">
        <v>7</v>
      </c>
      <c r="E14961" s="4" t="s">
        <v>7</v>
      </c>
      <c r="F14961" s="4" t="s">
        <v>7</v>
      </c>
    </row>
    <row r="14962" spans="1:5">
      <c r="A14962" t="n">
        <v>130644</v>
      </c>
      <c r="B14962" s="8" t="n">
        <v>14</v>
      </c>
      <c r="C14962" s="7" t="n">
        <v>2</v>
      </c>
      <c r="D14962" s="7" t="n">
        <v>0</v>
      </c>
      <c r="E14962" s="7" t="n">
        <v>0</v>
      </c>
      <c r="F14962" s="7" t="n">
        <v>0</v>
      </c>
    </row>
    <row r="14963" spans="1:5">
      <c r="A14963" t="s">
        <v>4</v>
      </c>
      <c r="B14963" s="4" t="s">
        <v>5</v>
      </c>
      <c r="C14963" s="4" t="s">
        <v>7</v>
      </c>
      <c r="D14963" s="20" t="s">
        <v>42</v>
      </c>
      <c r="E14963" s="4" t="s">
        <v>5</v>
      </c>
      <c r="F14963" s="4" t="s">
        <v>7</v>
      </c>
      <c r="G14963" s="4" t="s">
        <v>9</v>
      </c>
      <c r="H14963" s="20" t="s">
        <v>43</v>
      </c>
      <c r="I14963" s="4" t="s">
        <v>7</v>
      </c>
      <c r="J14963" s="4" t="s">
        <v>11</v>
      </c>
      <c r="K14963" s="4" t="s">
        <v>7</v>
      </c>
      <c r="L14963" s="4" t="s">
        <v>7</v>
      </c>
      <c r="M14963" s="20" t="s">
        <v>42</v>
      </c>
      <c r="N14963" s="4" t="s">
        <v>5</v>
      </c>
      <c r="O14963" s="4" t="s">
        <v>7</v>
      </c>
      <c r="P14963" s="4" t="s">
        <v>9</v>
      </c>
      <c r="Q14963" s="20" t="s">
        <v>43</v>
      </c>
      <c r="R14963" s="4" t="s">
        <v>7</v>
      </c>
      <c r="S14963" s="4" t="s">
        <v>11</v>
      </c>
      <c r="T14963" s="4" t="s">
        <v>7</v>
      </c>
      <c r="U14963" s="4" t="s">
        <v>7</v>
      </c>
      <c r="V14963" s="4" t="s">
        <v>7</v>
      </c>
      <c r="W14963" s="4" t="s">
        <v>14</v>
      </c>
    </row>
    <row r="14964" spans="1:5">
      <c r="A14964" t="n">
        <v>130649</v>
      </c>
      <c r="B14964" s="10" t="n">
        <v>5</v>
      </c>
      <c r="C14964" s="7" t="n">
        <v>28</v>
      </c>
      <c r="D14964" s="20" t="s">
        <v>3</v>
      </c>
      <c r="E14964" s="6" t="n">
        <v>162</v>
      </c>
      <c r="F14964" s="7" t="n">
        <v>3</v>
      </c>
      <c r="G14964" s="7" t="n">
        <v>33167</v>
      </c>
      <c r="H14964" s="20" t="s">
        <v>3</v>
      </c>
      <c r="I14964" s="7" t="n">
        <v>0</v>
      </c>
      <c r="J14964" s="7" t="n">
        <v>1</v>
      </c>
      <c r="K14964" s="7" t="n">
        <v>2</v>
      </c>
      <c r="L14964" s="7" t="n">
        <v>28</v>
      </c>
      <c r="M14964" s="20" t="s">
        <v>3</v>
      </c>
      <c r="N14964" s="6" t="n">
        <v>162</v>
      </c>
      <c r="O14964" s="7" t="n">
        <v>3</v>
      </c>
      <c r="P14964" s="7" t="n">
        <v>33167</v>
      </c>
      <c r="Q14964" s="20" t="s">
        <v>3</v>
      </c>
      <c r="R14964" s="7" t="n">
        <v>0</v>
      </c>
      <c r="S14964" s="7" t="n">
        <v>2</v>
      </c>
      <c r="T14964" s="7" t="n">
        <v>2</v>
      </c>
      <c r="U14964" s="7" t="n">
        <v>11</v>
      </c>
      <c r="V14964" s="7" t="n">
        <v>1</v>
      </c>
      <c r="W14964" s="11" t="n">
        <f t="normal" ca="1">A14968</f>
        <v>0</v>
      </c>
    </row>
    <row r="14965" spans="1:5">
      <c r="A14965" t="s">
        <v>4</v>
      </c>
      <c r="B14965" s="4" t="s">
        <v>5</v>
      </c>
      <c r="C14965" s="4" t="s">
        <v>7</v>
      </c>
      <c r="D14965" s="4" t="s">
        <v>9</v>
      </c>
      <c r="E14965" s="4" t="s">
        <v>10</v>
      </c>
    </row>
    <row r="14966" spans="1:5">
      <c r="A14966" t="n">
        <v>130678</v>
      </c>
      <c r="B14966" s="25" t="n">
        <v>58</v>
      </c>
      <c r="C14966" s="7" t="n">
        <v>0</v>
      </c>
      <c r="D14966" s="7" t="n">
        <v>0</v>
      </c>
      <c r="E14966" s="7" t="n">
        <v>1</v>
      </c>
    </row>
    <row r="14967" spans="1:5">
      <c r="A14967" t="s">
        <v>4</v>
      </c>
      <c r="B14967" s="4" t="s">
        <v>5</v>
      </c>
      <c r="C14967" s="4" t="s">
        <v>7</v>
      </c>
      <c r="D14967" s="20" t="s">
        <v>42</v>
      </c>
      <c r="E14967" s="4" t="s">
        <v>5</v>
      </c>
      <c r="F14967" s="4" t="s">
        <v>7</v>
      </c>
      <c r="G14967" s="4" t="s">
        <v>9</v>
      </c>
      <c r="H14967" s="20" t="s">
        <v>43</v>
      </c>
      <c r="I14967" s="4" t="s">
        <v>7</v>
      </c>
      <c r="J14967" s="4" t="s">
        <v>11</v>
      </c>
      <c r="K14967" s="4" t="s">
        <v>7</v>
      </c>
      <c r="L14967" s="4" t="s">
        <v>7</v>
      </c>
      <c r="M14967" s="20" t="s">
        <v>42</v>
      </c>
      <c r="N14967" s="4" t="s">
        <v>5</v>
      </c>
      <c r="O14967" s="4" t="s">
        <v>7</v>
      </c>
      <c r="P14967" s="4" t="s">
        <v>9</v>
      </c>
      <c r="Q14967" s="20" t="s">
        <v>43</v>
      </c>
      <c r="R14967" s="4" t="s">
        <v>7</v>
      </c>
      <c r="S14967" s="4" t="s">
        <v>11</v>
      </c>
      <c r="T14967" s="4" t="s">
        <v>7</v>
      </c>
      <c r="U14967" s="4" t="s">
        <v>7</v>
      </c>
      <c r="V14967" s="4" t="s">
        <v>7</v>
      </c>
      <c r="W14967" s="4" t="s">
        <v>14</v>
      </c>
    </row>
    <row r="14968" spans="1:5">
      <c r="A14968" t="n">
        <v>130686</v>
      </c>
      <c r="B14968" s="10" t="n">
        <v>5</v>
      </c>
      <c r="C14968" s="7" t="n">
        <v>28</v>
      </c>
      <c r="D14968" s="20" t="s">
        <v>3</v>
      </c>
      <c r="E14968" s="6" t="n">
        <v>162</v>
      </c>
      <c r="F14968" s="7" t="n">
        <v>3</v>
      </c>
      <c r="G14968" s="7" t="n">
        <v>33167</v>
      </c>
      <c r="H14968" s="20" t="s">
        <v>3</v>
      </c>
      <c r="I14968" s="7" t="n">
        <v>0</v>
      </c>
      <c r="J14968" s="7" t="n">
        <v>1</v>
      </c>
      <c r="K14968" s="7" t="n">
        <v>3</v>
      </c>
      <c r="L14968" s="7" t="n">
        <v>28</v>
      </c>
      <c r="M14968" s="20" t="s">
        <v>3</v>
      </c>
      <c r="N14968" s="6" t="n">
        <v>162</v>
      </c>
      <c r="O14968" s="7" t="n">
        <v>3</v>
      </c>
      <c r="P14968" s="7" t="n">
        <v>33167</v>
      </c>
      <c r="Q14968" s="20" t="s">
        <v>3</v>
      </c>
      <c r="R14968" s="7" t="n">
        <v>0</v>
      </c>
      <c r="S14968" s="7" t="n">
        <v>2</v>
      </c>
      <c r="T14968" s="7" t="n">
        <v>3</v>
      </c>
      <c r="U14968" s="7" t="n">
        <v>9</v>
      </c>
      <c r="V14968" s="7" t="n">
        <v>1</v>
      </c>
      <c r="W14968" s="11" t="n">
        <f t="normal" ca="1">A14978</f>
        <v>0</v>
      </c>
    </row>
    <row r="14969" spans="1:5">
      <c r="A14969" t="s">
        <v>4</v>
      </c>
      <c r="B14969" s="4" t="s">
        <v>5</v>
      </c>
      <c r="C14969" s="4" t="s">
        <v>7</v>
      </c>
      <c r="D14969" s="20" t="s">
        <v>42</v>
      </c>
      <c r="E14969" s="4" t="s">
        <v>5</v>
      </c>
      <c r="F14969" s="4" t="s">
        <v>9</v>
      </c>
      <c r="G14969" s="4" t="s">
        <v>7</v>
      </c>
      <c r="H14969" s="4" t="s">
        <v>7</v>
      </c>
      <c r="I14969" s="4" t="s">
        <v>12</v>
      </c>
      <c r="J14969" s="20" t="s">
        <v>43</v>
      </c>
      <c r="K14969" s="4" t="s">
        <v>7</v>
      </c>
      <c r="L14969" s="4" t="s">
        <v>7</v>
      </c>
      <c r="M14969" s="20" t="s">
        <v>42</v>
      </c>
      <c r="N14969" s="4" t="s">
        <v>5</v>
      </c>
      <c r="O14969" s="4" t="s">
        <v>7</v>
      </c>
      <c r="P14969" s="20" t="s">
        <v>43</v>
      </c>
      <c r="Q14969" s="4" t="s">
        <v>7</v>
      </c>
      <c r="R14969" s="4" t="s">
        <v>11</v>
      </c>
      <c r="S14969" s="4" t="s">
        <v>7</v>
      </c>
      <c r="T14969" s="4" t="s">
        <v>7</v>
      </c>
      <c r="U14969" s="4" t="s">
        <v>7</v>
      </c>
      <c r="V14969" s="20" t="s">
        <v>42</v>
      </c>
      <c r="W14969" s="4" t="s">
        <v>5</v>
      </c>
      <c r="X14969" s="4" t="s">
        <v>7</v>
      </c>
      <c r="Y14969" s="20" t="s">
        <v>43</v>
      </c>
      <c r="Z14969" s="4" t="s">
        <v>7</v>
      </c>
      <c r="AA14969" s="4" t="s">
        <v>11</v>
      </c>
      <c r="AB14969" s="4" t="s">
        <v>7</v>
      </c>
      <c r="AC14969" s="4" t="s">
        <v>7</v>
      </c>
      <c r="AD14969" s="4" t="s">
        <v>7</v>
      </c>
      <c r="AE14969" s="4" t="s">
        <v>14</v>
      </c>
    </row>
    <row r="14970" spans="1:5">
      <c r="A14970" t="n">
        <v>130715</v>
      </c>
      <c r="B14970" s="10" t="n">
        <v>5</v>
      </c>
      <c r="C14970" s="7" t="n">
        <v>28</v>
      </c>
      <c r="D14970" s="20" t="s">
        <v>3</v>
      </c>
      <c r="E14970" s="48" t="n">
        <v>47</v>
      </c>
      <c r="F14970" s="7" t="n">
        <v>61456</v>
      </c>
      <c r="G14970" s="7" t="n">
        <v>2</v>
      </c>
      <c r="H14970" s="7" t="n">
        <v>0</v>
      </c>
      <c r="I14970" s="7" t="s">
        <v>177</v>
      </c>
      <c r="J14970" s="20" t="s">
        <v>3</v>
      </c>
      <c r="K14970" s="7" t="n">
        <v>8</v>
      </c>
      <c r="L14970" s="7" t="n">
        <v>28</v>
      </c>
      <c r="M14970" s="20" t="s">
        <v>3</v>
      </c>
      <c r="N14970" s="21" t="n">
        <v>74</v>
      </c>
      <c r="O14970" s="7" t="n">
        <v>65</v>
      </c>
      <c r="P14970" s="20" t="s">
        <v>3</v>
      </c>
      <c r="Q14970" s="7" t="n">
        <v>0</v>
      </c>
      <c r="R14970" s="7" t="n">
        <v>1</v>
      </c>
      <c r="S14970" s="7" t="n">
        <v>3</v>
      </c>
      <c r="T14970" s="7" t="n">
        <v>9</v>
      </c>
      <c r="U14970" s="7" t="n">
        <v>28</v>
      </c>
      <c r="V14970" s="20" t="s">
        <v>3</v>
      </c>
      <c r="W14970" s="21" t="n">
        <v>74</v>
      </c>
      <c r="X14970" s="7" t="n">
        <v>65</v>
      </c>
      <c r="Y14970" s="20" t="s">
        <v>3</v>
      </c>
      <c r="Z14970" s="7" t="n">
        <v>0</v>
      </c>
      <c r="AA14970" s="7" t="n">
        <v>2</v>
      </c>
      <c r="AB14970" s="7" t="n">
        <v>3</v>
      </c>
      <c r="AC14970" s="7" t="n">
        <v>9</v>
      </c>
      <c r="AD14970" s="7" t="n">
        <v>1</v>
      </c>
      <c r="AE14970" s="11" t="n">
        <f t="normal" ca="1">A14974</f>
        <v>0</v>
      </c>
    </row>
    <row r="14971" spans="1:5">
      <c r="A14971" t="s">
        <v>4</v>
      </c>
      <c r="B14971" s="4" t="s">
        <v>5</v>
      </c>
      <c r="C14971" s="4" t="s">
        <v>9</v>
      </c>
      <c r="D14971" s="4" t="s">
        <v>7</v>
      </c>
      <c r="E14971" s="4" t="s">
        <v>7</v>
      </c>
      <c r="F14971" s="4" t="s">
        <v>12</v>
      </c>
    </row>
    <row r="14972" spans="1:5">
      <c r="A14972" t="n">
        <v>130763</v>
      </c>
      <c r="B14972" s="48" t="n">
        <v>47</v>
      </c>
      <c r="C14972" s="7" t="n">
        <v>61456</v>
      </c>
      <c r="D14972" s="7" t="n">
        <v>0</v>
      </c>
      <c r="E14972" s="7" t="n">
        <v>0</v>
      </c>
      <c r="F14972" s="7" t="s">
        <v>178</v>
      </c>
    </row>
    <row r="14973" spans="1:5">
      <c r="A14973" t="s">
        <v>4</v>
      </c>
      <c r="B14973" s="4" t="s">
        <v>5</v>
      </c>
      <c r="C14973" s="4" t="s">
        <v>7</v>
      </c>
      <c r="D14973" s="4" t="s">
        <v>9</v>
      </c>
      <c r="E14973" s="4" t="s">
        <v>10</v>
      </c>
    </row>
    <row r="14974" spans="1:5">
      <c r="A14974" t="n">
        <v>130776</v>
      </c>
      <c r="B14974" s="25" t="n">
        <v>58</v>
      </c>
      <c r="C14974" s="7" t="n">
        <v>0</v>
      </c>
      <c r="D14974" s="7" t="n">
        <v>300</v>
      </c>
      <c r="E14974" s="7" t="n">
        <v>1</v>
      </c>
    </row>
    <row r="14975" spans="1:5">
      <c r="A14975" t="s">
        <v>4</v>
      </c>
      <c r="B14975" s="4" t="s">
        <v>5</v>
      </c>
      <c r="C14975" s="4" t="s">
        <v>7</v>
      </c>
      <c r="D14975" s="4" t="s">
        <v>9</v>
      </c>
    </row>
    <row r="14976" spans="1:5">
      <c r="A14976" t="n">
        <v>130784</v>
      </c>
      <c r="B14976" s="25" t="n">
        <v>58</v>
      </c>
      <c r="C14976" s="7" t="n">
        <v>255</v>
      </c>
      <c r="D14976" s="7" t="n">
        <v>0</v>
      </c>
    </row>
    <row r="14977" spans="1:31">
      <c r="A14977" t="s">
        <v>4</v>
      </c>
      <c r="B14977" s="4" t="s">
        <v>5</v>
      </c>
      <c r="C14977" s="4" t="s">
        <v>7</v>
      </c>
      <c r="D14977" s="4" t="s">
        <v>7</v>
      </c>
      <c r="E14977" s="4" t="s">
        <v>7</v>
      </c>
      <c r="F14977" s="4" t="s">
        <v>7</v>
      </c>
    </row>
    <row r="14978" spans="1:31">
      <c r="A14978" t="n">
        <v>130788</v>
      </c>
      <c r="B14978" s="8" t="n">
        <v>14</v>
      </c>
      <c r="C14978" s="7" t="n">
        <v>0</v>
      </c>
      <c r="D14978" s="7" t="n">
        <v>0</v>
      </c>
      <c r="E14978" s="7" t="n">
        <v>0</v>
      </c>
      <c r="F14978" s="7" t="n">
        <v>64</v>
      </c>
    </row>
    <row r="14979" spans="1:31">
      <c r="A14979" t="s">
        <v>4</v>
      </c>
      <c r="B14979" s="4" t="s">
        <v>5</v>
      </c>
      <c r="C14979" s="4" t="s">
        <v>7</v>
      </c>
      <c r="D14979" s="4" t="s">
        <v>9</v>
      </c>
    </row>
    <row r="14980" spans="1:31">
      <c r="A14980" t="n">
        <v>130793</v>
      </c>
      <c r="B14980" s="22" t="n">
        <v>22</v>
      </c>
      <c r="C14980" s="7" t="n">
        <v>0</v>
      </c>
      <c r="D14980" s="7" t="n">
        <v>33167</v>
      </c>
    </row>
    <row r="14981" spans="1:31">
      <c r="A14981" t="s">
        <v>4</v>
      </c>
      <c r="B14981" s="4" t="s">
        <v>5</v>
      </c>
      <c r="C14981" s="4" t="s">
        <v>7</v>
      </c>
      <c r="D14981" s="4" t="s">
        <v>9</v>
      </c>
    </row>
    <row r="14982" spans="1:31">
      <c r="A14982" t="n">
        <v>130797</v>
      </c>
      <c r="B14982" s="25" t="n">
        <v>58</v>
      </c>
      <c r="C14982" s="7" t="n">
        <v>5</v>
      </c>
      <c r="D14982" s="7" t="n">
        <v>300</v>
      </c>
    </row>
    <row r="14983" spans="1:31">
      <c r="A14983" t="s">
        <v>4</v>
      </c>
      <c r="B14983" s="4" t="s">
        <v>5</v>
      </c>
      <c r="C14983" s="4" t="s">
        <v>10</v>
      </c>
      <c r="D14983" s="4" t="s">
        <v>9</v>
      </c>
    </row>
    <row r="14984" spans="1:31">
      <c r="A14984" t="n">
        <v>130801</v>
      </c>
      <c r="B14984" s="49" t="n">
        <v>103</v>
      </c>
      <c r="C14984" s="7" t="n">
        <v>0</v>
      </c>
      <c r="D14984" s="7" t="n">
        <v>300</v>
      </c>
    </row>
    <row r="14985" spans="1:31">
      <c r="A14985" t="s">
        <v>4</v>
      </c>
      <c r="B14985" s="4" t="s">
        <v>5</v>
      </c>
      <c r="C14985" s="4" t="s">
        <v>7</v>
      </c>
    </row>
    <row r="14986" spans="1:31">
      <c r="A14986" t="n">
        <v>130808</v>
      </c>
      <c r="B14986" s="27" t="n">
        <v>64</v>
      </c>
      <c r="C14986" s="7" t="n">
        <v>7</v>
      </c>
    </row>
    <row r="14987" spans="1:31">
      <c r="A14987" t="s">
        <v>4</v>
      </c>
      <c r="B14987" s="4" t="s">
        <v>5</v>
      </c>
      <c r="C14987" s="4" t="s">
        <v>7</v>
      </c>
      <c r="D14987" s="4" t="s">
        <v>9</v>
      </c>
    </row>
    <row r="14988" spans="1:31">
      <c r="A14988" t="n">
        <v>130810</v>
      </c>
      <c r="B14988" s="50" t="n">
        <v>72</v>
      </c>
      <c r="C14988" s="7" t="n">
        <v>5</v>
      </c>
      <c r="D14988" s="7" t="n">
        <v>0</v>
      </c>
    </row>
    <row r="14989" spans="1:31">
      <c r="A14989" t="s">
        <v>4</v>
      </c>
      <c r="B14989" s="4" t="s">
        <v>5</v>
      </c>
      <c r="C14989" s="4" t="s">
        <v>7</v>
      </c>
      <c r="D14989" s="20" t="s">
        <v>42</v>
      </c>
      <c r="E14989" s="4" t="s">
        <v>5</v>
      </c>
      <c r="F14989" s="4" t="s">
        <v>7</v>
      </c>
      <c r="G14989" s="4" t="s">
        <v>9</v>
      </c>
      <c r="H14989" s="20" t="s">
        <v>43</v>
      </c>
      <c r="I14989" s="4" t="s">
        <v>7</v>
      </c>
      <c r="J14989" s="4" t="s">
        <v>11</v>
      </c>
      <c r="K14989" s="4" t="s">
        <v>7</v>
      </c>
      <c r="L14989" s="4" t="s">
        <v>7</v>
      </c>
      <c r="M14989" s="4" t="s">
        <v>14</v>
      </c>
    </row>
    <row r="14990" spans="1:31">
      <c r="A14990" t="n">
        <v>130814</v>
      </c>
      <c r="B14990" s="10" t="n">
        <v>5</v>
      </c>
      <c r="C14990" s="7" t="n">
        <v>28</v>
      </c>
      <c r="D14990" s="20" t="s">
        <v>3</v>
      </c>
      <c r="E14990" s="6" t="n">
        <v>162</v>
      </c>
      <c r="F14990" s="7" t="n">
        <v>4</v>
      </c>
      <c r="G14990" s="7" t="n">
        <v>33167</v>
      </c>
      <c r="H14990" s="20" t="s">
        <v>3</v>
      </c>
      <c r="I14990" s="7" t="n">
        <v>0</v>
      </c>
      <c r="J14990" s="7" t="n">
        <v>1</v>
      </c>
      <c r="K14990" s="7" t="n">
        <v>2</v>
      </c>
      <c r="L14990" s="7" t="n">
        <v>1</v>
      </c>
      <c r="M14990" s="11" t="n">
        <f t="normal" ca="1">A14996</f>
        <v>0</v>
      </c>
    </row>
    <row r="14991" spans="1:31">
      <c r="A14991" t="s">
        <v>4</v>
      </c>
      <c r="B14991" s="4" t="s">
        <v>5</v>
      </c>
      <c r="C14991" s="4" t="s">
        <v>7</v>
      </c>
      <c r="D14991" s="4" t="s">
        <v>12</v>
      </c>
    </row>
    <row r="14992" spans="1:31">
      <c r="A14992" t="n">
        <v>130831</v>
      </c>
      <c r="B14992" s="14" t="n">
        <v>2</v>
      </c>
      <c r="C14992" s="7" t="n">
        <v>10</v>
      </c>
      <c r="D14992" s="7" t="s">
        <v>179</v>
      </c>
    </row>
    <row r="14993" spans="1:13">
      <c r="A14993" t="s">
        <v>4</v>
      </c>
      <c r="B14993" s="4" t="s">
        <v>5</v>
      </c>
      <c r="C14993" s="4" t="s">
        <v>9</v>
      </c>
    </row>
    <row r="14994" spans="1:13">
      <c r="A14994" t="n">
        <v>130848</v>
      </c>
      <c r="B14994" s="26" t="n">
        <v>16</v>
      </c>
      <c r="C14994" s="7" t="n">
        <v>0</v>
      </c>
    </row>
    <row r="14995" spans="1:13">
      <c r="A14995" t="s">
        <v>4</v>
      </c>
      <c r="B14995" s="4" t="s">
        <v>5</v>
      </c>
      <c r="C14995" s="4" t="s">
        <v>9</v>
      </c>
      <c r="D14995" s="4" t="s">
        <v>10</v>
      </c>
      <c r="E14995" s="4" t="s">
        <v>10</v>
      </c>
      <c r="F14995" s="4" t="s">
        <v>10</v>
      </c>
      <c r="G14995" s="4" t="s">
        <v>10</v>
      </c>
    </row>
    <row r="14996" spans="1:13">
      <c r="A14996" t="n">
        <v>130851</v>
      </c>
      <c r="B14996" s="42" t="n">
        <v>46</v>
      </c>
      <c r="C14996" s="7" t="n">
        <v>61456</v>
      </c>
      <c r="D14996" s="7" t="n">
        <v>0.0599999986588955</v>
      </c>
      <c r="E14996" s="7" t="n">
        <v>0</v>
      </c>
      <c r="F14996" s="7" t="n">
        <v>45.8800010681152</v>
      </c>
      <c r="G14996" s="7" t="n">
        <v>179.600006103516</v>
      </c>
    </row>
    <row r="14997" spans="1:13">
      <c r="A14997" t="s">
        <v>4</v>
      </c>
      <c r="B14997" s="4" t="s">
        <v>5</v>
      </c>
      <c r="C14997" s="4" t="s">
        <v>7</v>
      </c>
      <c r="D14997" s="4" t="s">
        <v>7</v>
      </c>
      <c r="E14997" s="4" t="s">
        <v>10</v>
      </c>
      <c r="F14997" s="4" t="s">
        <v>10</v>
      </c>
      <c r="G14997" s="4" t="s">
        <v>10</v>
      </c>
      <c r="H14997" s="4" t="s">
        <v>9</v>
      </c>
      <c r="I14997" s="4" t="s">
        <v>7</v>
      </c>
    </row>
    <row r="14998" spans="1:13">
      <c r="A14998" t="n">
        <v>130870</v>
      </c>
      <c r="B14998" s="55" t="n">
        <v>45</v>
      </c>
      <c r="C14998" s="7" t="n">
        <v>4</v>
      </c>
      <c r="D14998" s="7" t="n">
        <v>3</v>
      </c>
      <c r="E14998" s="7" t="n">
        <v>7</v>
      </c>
      <c r="F14998" s="7" t="n">
        <v>178.910003662109</v>
      </c>
      <c r="G14998" s="7" t="n">
        <v>0</v>
      </c>
      <c r="H14998" s="7" t="n">
        <v>0</v>
      </c>
      <c r="I14998" s="7" t="n">
        <v>0</v>
      </c>
    </row>
    <row r="14999" spans="1:13">
      <c r="A14999" t="s">
        <v>4</v>
      </c>
      <c r="B14999" s="4" t="s">
        <v>5</v>
      </c>
      <c r="C14999" s="4" t="s">
        <v>7</v>
      </c>
      <c r="D14999" s="4" t="s">
        <v>12</v>
      </c>
    </row>
    <row r="15000" spans="1:13">
      <c r="A15000" t="n">
        <v>130888</v>
      </c>
      <c r="B15000" s="14" t="n">
        <v>2</v>
      </c>
      <c r="C15000" s="7" t="n">
        <v>10</v>
      </c>
      <c r="D15000" s="7" t="s">
        <v>500</v>
      </c>
    </row>
    <row r="15001" spans="1:13">
      <c r="A15001" t="s">
        <v>4</v>
      </c>
      <c r="B15001" s="4" t="s">
        <v>5</v>
      </c>
      <c r="C15001" s="4" t="s">
        <v>9</v>
      </c>
    </row>
    <row r="15002" spans="1:13">
      <c r="A15002" t="n">
        <v>130903</v>
      </c>
      <c r="B15002" s="26" t="n">
        <v>16</v>
      </c>
      <c r="C15002" s="7" t="n">
        <v>0</v>
      </c>
    </row>
    <row r="15003" spans="1:13">
      <c r="A15003" t="s">
        <v>4</v>
      </c>
      <c r="B15003" s="4" t="s">
        <v>5</v>
      </c>
      <c r="C15003" s="4" t="s">
        <v>7</v>
      </c>
      <c r="D15003" s="4" t="s">
        <v>9</v>
      </c>
    </row>
    <row r="15004" spans="1:13">
      <c r="A15004" t="n">
        <v>130906</v>
      </c>
      <c r="B15004" s="25" t="n">
        <v>58</v>
      </c>
      <c r="C15004" s="7" t="n">
        <v>105</v>
      </c>
      <c r="D15004" s="7" t="n">
        <v>300</v>
      </c>
    </row>
    <row r="15005" spans="1:13">
      <c r="A15005" t="s">
        <v>4</v>
      </c>
      <c r="B15005" s="4" t="s">
        <v>5</v>
      </c>
      <c r="C15005" s="4" t="s">
        <v>10</v>
      </c>
      <c r="D15005" s="4" t="s">
        <v>9</v>
      </c>
    </row>
    <row r="15006" spans="1:13">
      <c r="A15006" t="n">
        <v>130910</v>
      </c>
      <c r="B15006" s="49" t="n">
        <v>103</v>
      </c>
      <c r="C15006" s="7" t="n">
        <v>1</v>
      </c>
      <c r="D15006" s="7" t="n">
        <v>300</v>
      </c>
    </row>
    <row r="15007" spans="1:13">
      <c r="A15007" t="s">
        <v>4</v>
      </c>
      <c r="B15007" s="4" t="s">
        <v>5</v>
      </c>
      <c r="C15007" s="4" t="s">
        <v>7</v>
      </c>
      <c r="D15007" s="4" t="s">
        <v>9</v>
      </c>
    </row>
    <row r="15008" spans="1:13">
      <c r="A15008" t="n">
        <v>130917</v>
      </c>
      <c r="B15008" s="50" t="n">
        <v>72</v>
      </c>
      <c r="C15008" s="7" t="n">
        <v>4</v>
      </c>
      <c r="D15008" s="7" t="n">
        <v>0</v>
      </c>
    </row>
    <row r="15009" spans="1:9">
      <c r="A15009" t="s">
        <v>4</v>
      </c>
      <c r="B15009" s="4" t="s">
        <v>5</v>
      </c>
      <c r="C15009" s="4" t="s">
        <v>11</v>
      </c>
    </row>
    <row r="15010" spans="1:9">
      <c r="A15010" t="n">
        <v>130921</v>
      </c>
      <c r="B15010" s="59" t="n">
        <v>15</v>
      </c>
      <c r="C15010" s="7" t="n">
        <v>1073741824</v>
      </c>
    </row>
    <row r="15011" spans="1:9">
      <c r="A15011" t="s">
        <v>4</v>
      </c>
      <c r="B15011" s="4" t="s">
        <v>5</v>
      </c>
      <c r="C15011" s="4" t="s">
        <v>7</v>
      </c>
    </row>
    <row r="15012" spans="1:9">
      <c r="A15012" t="n">
        <v>130926</v>
      </c>
      <c r="B15012" s="27" t="n">
        <v>64</v>
      </c>
      <c r="C15012" s="7" t="n">
        <v>3</v>
      </c>
    </row>
    <row r="15013" spans="1:9">
      <c r="A15013" t="s">
        <v>4</v>
      </c>
      <c r="B15013" s="4" t="s">
        <v>5</v>
      </c>
      <c r="C15013" s="4" t="s">
        <v>7</v>
      </c>
    </row>
    <row r="15014" spans="1:9">
      <c r="A15014" t="n">
        <v>130928</v>
      </c>
      <c r="B15014" s="21" t="n">
        <v>74</v>
      </c>
      <c r="C15014" s="7" t="n">
        <v>67</v>
      </c>
    </row>
    <row r="15015" spans="1:9">
      <c r="A15015" t="s">
        <v>4</v>
      </c>
      <c r="B15015" s="4" t="s">
        <v>5</v>
      </c>
      <c r="C15015" s="4" t="s">
        <v>7</v>
      </c>
      <c r="D15015" s="4" t="s">
        <v>7</v>
      </c>
      <c r="E15015" s="4" t="s">
        <v>9</v>
      </c>
    </row>
    <row r="15016" spans="1:9">
      <c r="A15016" t="n">
        <v>130930</v>
      </c>
      <c r="B15016" s="55" t="n">
        <v>45</v>
      </c>
      <c r="C15016" s="7" t="n">
        <v>8</v>
      </c>
      <c r="D15016" s="7" t="n">
        <v>1</v>
      </c>
      <c r="E15016" s="7" t="n">
        <v>0</v>
      </c>
    </row>
    <row r="15017" spans="1:9">
      <c r="A15017" t="s">
        <v>4</v>
      </c>
      <c r="B15017" s="4" t="s">
        <v>5</v>
      </c>
      <c r="C15017" s="4" t="s">
        <v>9</v>
      </c>
    </row>
    <row r="15018" spans="1:9">
      <c r="A15018" t="n">
        <v>130935</v>
      </c>
      <c r="B15018" s="12" t="n">
        <v>13</v>
      </c>
      <c r="C15018" s="7" t="n">
        <v>6409</v>
      </c>
    </row>
    <row r="15019" spans="1:9">
      <c r="A15019" t="s">
        <v>4</v>
      </c>
      <c r="B15019" s="4" t="s">
        <v>5</v>
      </c>
      <c r="C15019" s="4" t="s">
        <v>9</v>
      </c>
    </row>
    <row r="15020" spans="1:9">
      <c r="A15020" t="n">
        <v>130938</v>
      </c>
      <c r="B15020" s="12" t="n">
        <v>13</v>
      </c>
      <c r="C15020" s="7" t="n">
        <v>6408</v>
      </c>
    </row>
    <row r="15021" spans="1:9">
      <c r="A15021" t="s">
        <v>4</v>
      </c>
      <c r="B15021" s="4" t="s">
        <v>5</v>
      </c>
      <c r="C15021" s="4" t="s">
        <v>9</v>
      </c>
    </row>
    <row r="15022" spans="1:9">
      <c r="A15022" t="n">
        <v>130941</v>
      </c>
      <c r="B15022" s="33" t="n">
        <v>12</v>
      </c>
      <c r="C15022" s="7" t="n">
        <v>6464</v>
      </c>
    </row>
    <row r="15023" spans="1:9">
      <c r="A15023" t="s">
        <v>4</v>
      </c>
      <c r="B15023" s="4" t="s">
        <v>5</v>
      </c>
      <c r="C15023" s="4" t="s">
        <v>9</v>
      </c>
    </row>
    <row r="15024" spans="1:9">
      <c r="A15024" t="n">
        <v>130944</v>
      </c>
      <c r="B15024" s="12" t="n">
        <v>13</v>
      </c>
      <c r="C15024" s="7" t="n">
        <v>6465</v>
      </c>
    </row>
    <row r="15025" spans="1:5">
      <c r="A15025" t="s">
        <v>4</v>
      </c>
      <c r="B15025" s="4" t="s">
        <v>5</v>
      </c>
      <c r="C15025" s="4" t="s">
        <v>9</v>
      </c>
    </row>
    <row r="15026" spans="1:5">
      <c r="A15026" t="n">
        <v>130947</v>
      </c>
      <c r="B15026" s="12" t="n">
        <v>13</v>
      </c>
      <c r="C15026" s="7" t="n">
        <v>6466</v>
      </c>
    </row>
    <row r="15027" spans="1:5">
      <c r="A15027" t="s">
        <v>4</v>
      </c>
      <c r="B15027" s="4" t="s">
        <v>5</v>
      </c>
      <c r="C15027" s="4" t="s">
        <v>9</v>
      </c>
    </row>
    <row r="15028" spans="1:5">
      <c r="A15028" t="n">
        <v>130950</v>
      </c>
      <c r="B15028" s="12" t="n">
        <v>13</v>
      </c>
      <c r="C15028" s="7" t="n">
        <v>6467</v>
      </c>
    </row>
    <row r="15029" spans="1:5">
      <c r="A15029" t="s">
        <v>4</v>
      </c>
      <c r="B15029" s="4" t="s">
        <v>5</v>
      </c>
      <c r="C15029" s="4" t="s">
        <v>9</v>
      </c>
    </row>
    <row r="15030" spans="1:5">
      <c r="A15030" t="n">
        <v>130953</v>
      </c>
      <c r="B15030" s="12" t="n">
        <v>13</v>
      </c>
      <c r="C15030" s="7" t="n">
        <v>6468</v>
      </c>
    </row>
    <row r="15031" spans="1:5">
      <c r="A15031" t="s">
        <v>4</v>
      </c>
      <c r="B15031" s="4" t="s">
        <v>5</v>
      </c>
      <c r="C15031" s="4" t="s">
        <v>9</v>
      </c>
    </row>
    <row r="15032" spans="1:5">
      <c r="A15032" t="n">
        <v>130956</v>
      </c>
      <c r="B15032" s="12" t="n">
        <v>13</v>
      </c>
      <c r="C15032" s="7" t="n">
        <v>6469</v>
      </c>
    </row>
    <row r="15033" spans="1:5">
      <c r="A15033" t="s">
        <v>4</v>
      </c>
      <c r="B15033" s="4" t="s">
        <v>5</v>
      </c>
      <c r="C15033" s="4" t="s">
        <v>9</v>
      </c>
    </row>
    <row r="15034" spans="1:5">
      <c r="A15034" t="n">
        <v>130959</v>
      </c>
      <c r="B15034" s="12" t="n">
        <v>13</v>
      </c>
      <c r="C15034" s="7" t="n">
        <v>6470</v>
      </c>
    </row>
    <row r="15035" spans="1:5">
      <c r="A15035" t="s">
        <v>4</v>
      </c>
      <c r="B15035" s="4" t="s">
        <v>5</v>
      </c>
      <c r="C15035" s="4" t="s">
        <v>9</v>
      </c>
    </row>
    <row r="15036" spans="1:5">
      <c r="A15036" t="n">
        <v>130962</v>
      </c>
      <c r="B15036" s="12" t="n">
        <v>13</v>
      </c>
      <c r="C15036" s="7" t="n">
        <v>6471</v>
      </c>
    </row>
    <row r="15037" spans="1:5">
      <c r="A15037" t="s">
        <v>4</v>
      </c>
      <c r="B15037" s="4" t="s">
        <v>5</v>
      </c>
      <c r="C15037" s="4" t="s">
        <v>7</v>
      </c>
    </row>
    <row r="15038" spans="1:5">
      <c r="A15038" t="n">
        <v>130965</v>
      </c>
      <c r="B15038" s="21" t="n">
        <v>74</v>
      </c>
      <c r="C15038" s="7" t="n">
        <v>18</v>
      </c>
    </row>
    <row r="15039" spans="1:5">
      <c r="A15039" t="s">
        <v>4</v>
      </c>
      <c r="B15039" s="4" t="s">
        <v>5</v>
      </c>
      <c r="C15039" s="4" t="s">
        <v>7</v>
      </c>
    </row>
    <row r="15040" spans="1:5">
      <c r="A15040" t="n">
        <v>130967</v>
      </c>
      <c r="B15040" s="21" t="n">
        <v>74</v>
      </c>
      <c r="C15040" s="7" t="n">
        <v>45</v>
      </c>
    </row>
    <row r="15041" spans="1:3">
      <c r="A15041" t="s">
        <v>4</v>
      </c>
      <c r="B15041" s="4" t="s">
        <v>5</v>
      </c>
      <c r="C15041" s="4" t="s">
        <v>9</v>
      </c>
    </row>
    <row r="15042" spans="1:3">
      <c r="A15042" t="n">
        <v>130969</v>
      </c>
      <c r="B15042" s="26" t="n">
        <v>16</v>
      </c>
      <c r="C15042" s="7" t="n">
        <v>0</v>
      </c>
    </row>
    <row r="15043" spans="1:3">
      <c r="A15043" t="s">
        <v>4</v>
      </c>
      <c r="B15043" s="4" t="s">
        <v>5</v>
      </c>
      <c r="C15043" s="4" t="s">
        <v>7</v>
      </c>
      <c r="D15043" s="4" t="s">
        <v>7</v>
      </c>
      <c r="E15043" s="4" t="s">
        <v>7</v>
      </c>
      <c r="F15043" s="4" t="s">
        <v>7</v>
      </c>
    </row>
    <row r="15044" spans="1:3">
      <c r="A15044" t="n">
        <v>130972</v>
      </c>
      <c r="B15044" s="8" t="n">
        <v>14</v>
      </c>
      <c r="C15044" s="7" t="n">
        <v>0</v>
      </c>
      <c r="D15044" s="7" t="n">
        <v>8</v>
      </c>
      <c r="E15044" s="7" t="n">
        <v>0</v>
      </c>
      <c r="F15044" s="7" t="n">
        <v>0</v>
      </c>
    </row>
    <row r="15045" spans="1:3">
      <c r="A15045" t="s">
        <v>4</v>
      </c>
      <c r="B15045" s="4" t="s">
        <v>5</v>
      </c>
      <c r="C15045" s="4" t="s">
        <v>7</v>
      </c>
      <c r="D15045" s="4" t="s">
        <v>12</v>
      </c>
    </row>
    <row r="15046" spans="1:3">
      <c r="A15046" t="n">
        <v>130977</v>
      </c>
      <c r="B15046" s="14" t="n">
        <v>2</v>
      </c>
      <c r="C15046" s="7" t="n">
        <v>11</v>
      </c>
      <c r="D15046" s="7" t="s">
        <v>16</v>
      </c>
    </row>
    <row r="15047" spans="1:3">
      <c r="A15047" t="s">
        <v>4</v>
      </c>
      <c r="B15047" s="4" t="s">
        <v>5</v>
      </c>
      <c r="C15047" s="4" t="s">
        <v>9</v>
      </c>
    </row>
    <row r="15048" spans="1:3">
      <c r="A15048" t="n">
        <v>130991</v>
      </c>
      <c r="B15048" s="26" t="n">
        <v>16</v>
      </c>
      <c r="C15048" s="7" t="n">
        <v>0</v>
      </c>
    </row>
    <row r="15049" spans="1:3">
      <c r="A15049" t="s">
        <v>4</v>
      </c>
      <c r="B15049" s="4" t="s">
        <v>5</v>
      </c>
      <c r="C15049" s="4" t="s">
        <v>7</v>
      </c>
      <c r="D15049" s="4" t="s">
        <v>12</v>
      </c>
    </row>
    <row r="15050" spans="1:3">
      <c r="A15050" t="n">
        <v>130994</v>
      </c>
      <c r="B15050" s="14" t="n">
        <v>2</v>
      </c>
      <c r="C15050" s="7" t="n">
        <v>11</v>
      </c>
      <c r="D15050" s="7" t="s">
        <v>501</v>
      </c>
    </row>
    <row r="15051" spans="1:3">
      <c r="A15051" t="s">
        <v>4</v>
      </c>
      <c r="B15051" s="4" t="s">
        <v>5</v>
      </c>
      <c r="C15051" s="4" t="s">
        <v>9</v>
      </c>
    </row>
    <row r="15052" spans="1:3">
      <c r="A15052" t="n">
        <v>131003</v>
      </c>
      <c r="B15052" s="26" t="n">
        <v>16</v>
      </c>
      <c r="C15052" s="7" t="n">
        <v>0</v>
      </c>
    </row>
    <row r="15053" spans="1:3">
      <c r="A15053" t="s">
        <v>4</v>
      </c>
      <c r="B15053" s="4" t="s">
        <v>5</v>
      </c>
      <c r="C15053" s="4" t="s">
        <v>11</v>
      </c>
    </row>
    <row r="15054" spans="1:3">
      <c r="A15054" t="n">
        <v>131006</v>
      </c>
      <c r="B15054" s="59" t="n">
        <v>15</v>
      </c>
      <c r="C15054" s="7" t="n">
        <v>2048</v>
      </c>
    </row>
    <row r="15055" spans="1:3">
      <c r="A15055" t="s">
        <v>4</v>
      </c>
      <c r="B15055" s="4" t="s">
        <v>5</v>
      </c>
      <c r="C15055" s="4" t="s">
        <v>7</v>
      </c>
      <c r="D15055" s="4" t="s">
        <v>12</v>
      </c>
    </row>
    <row r="15056" spans="1:3">
      <c r="A15056" t="n">
        <v>131011</v>
      </c>
      <c r="B15056" s="14" t="n">
        <v>2</v>
      </c>
      <c r="C15056" s="7" t="n">
        <v>10</v>
      </c>
      <c r="D15056" s="7" t="s">
        <v>48</v>
      </c>
    </row>
    <row r="15057" spans="1:6">
      <c r="A15057" t="s">
        <v>4</v>
      </c>
      <c r="B15057" s="4" t="s">
        <v>5</v>
      </c>
      <c r="C15057" s="4" t="s">
        <v>9</v>
      </c>
    </row>
    <row r="15058" spans="1:6">
      <c r="A15058" t="n">
        <v>131029</v>
      </c>
      <c r="B15058" s="26" t="n">
        <v>16</v>
      </c>
      <c r="C15058" s="7" t="n">
        <v>0</v>
      </c>
    </row>
    <row r="15059" spans="1:6">
      <c r="A15059" t="s">
        <v>4</v>
      </c>
      <c r="B15059" s="4" t="s">
        <v>5</v>
      </c>
      <c r="C15059" s="4" t="s">
        <v>7</v>
      </c>
      <c r="D15059" s="4" t="s">
        <v>12</v>
      </c>
    </row>
    <row r="15060" spans="1:6">
      <c r="A15060" t="n">
        <v>131032</v>
      </c>
      <c r="B15060" s="14" t="n">
        <v>2</v>
      </c>
      <c r="C15060" s="7" t="n">
        <v>10</v>
      </c>
      <c r="D15060" s="7" t="s">
        <v>49</v>
      </c>
    </row>
    <row r="15061" spans="1:6">
      <c r="A15061" t="s">
        <v>4</v>
      </c>
      <c r="B15061" s="4" t="s">
        <v>5</v>
      </c>
      <c r="C15061" s="4" t="s">
        <v>9</v>
      </c>
    </row>
    <row r="15062" spans="1:6">
      <c r="A15062" t="n">
        <v>131051</v>
      </c>
      <c r="B15062" s="26" t="n">
        <v>16</v>
      </c>
      <c r="C15062" s="7" t="n">
        <v>0</v>
      </c>
    </row>
    <row r="15063" spans="1:6">
      <c r="A15063" t="s">
        <v>4</v>
      </c>
      <c r="B15063" s="4" t="s">
        <v>5</v>
      </c>
      <c r="C15063" s="4" t="s">
        <v>7</v>
      </c>
      <c r="D15063" s="4" t="s">
        <v>9</v>
      </c>
      <c r="E15063" s="4" t="s">
        <v>10</v>
      </c>
    </row>
    <row r="15064" spans="1:6">
      <c r="A15064" t="n">
        <v>131054</v>
      </c>
      <c r="B15064" s="25" t="n">
        <v>58</v>
      </c>
      <c r="C15064" s="7" t="n">
        <v>100</v>
      </c>
      <c r="D15064" s="7" t="n">
        <v>300</v>
      </c>
      <c r="E15064" s="7" t="n">
        <v>1</v>
      </c>
    </row>
    <row r="15065" spans="1:6">
      <c r="A15065" t="s">
        <v>4</v>
      </c>
      <c r="B15065" s="4" t="s">
        <v>5</v>
      </c>
      <c r="C15065" s="4" t="s">
        <v>7</v>
      </c>
      <c r="D15065" s="4" t="s">
        <v>9</v>
      </c>
    </row>
    <row r="15066" spans="1:6">
      <c r="A15066" t="n">
        <v>131062</v>
      </c>
      <c r="B15066" s="25" t="n">
        <v>58</v>
      </c>
      <c r="C15066" s="7" t="n">
        <v>255</v>
      </c>
      <c r="D15066" s="7" t="n">
        <v>0</v>
      </c>
    </row>
    <row r="15067" spans="1:6">
      <c r="A15067" t="s">
        <v>4</v>
      </c>
      <c r="B15067" s="4" t="s">
        <v>5</v>
      </c>
      <c r="C15067" s="4" t="s">
        <v>7</v>
      </c>
    </row>
    <row r="15068" spans="1:6">
      <c r="A15068" t="n">
        <v>131066</v>
      </c>
      <c r="B15068" s="29" t="n">
        <v>23</v>
      </c>
      <c r="C15068" s="7" t="n">
        <v>0</v>
      </c>
    </row>
    <row r="15069" spans="1:6">
      <c r="A15069" t="s">
        <v>4</v>
      </c>
      <c r="B15069" s="4" t="s">
        <v>5</v>
      </c>
    </row>
    <row r="15070" spans="1:6">
      <c r="A15070" t="n">
        <v>131068</v>
      </c>
      <c r="B15070" s="5" t="n">
        <v>1</v>
      </c>
    </row>
    <row r="15071" spans="1:6" s="3" customFormat="1" customHeight="0">
      <c r="A15071" s="3" t="s">
        <v>2</v>
      </c>
      <c r="B15071" s="3" t="s">
        <v>1335</v>
      </c>
    </row>
    <row r="15072" spans="1:6">
      <c r="A15072" t="s">
        <v>4</v>
      </c>
      <c r="B15072" s="4" t="s">
        <v>5</v>
      </c>
      <c r="C15072" s="4" t="s">
        <v>7</v>
      </c>
      <c r="D15072" s="4" t="s">
        <v>9</v>
      </c>
      <c r="E15072" s="4" t="s">
        <v>7</v>
      </c>
      <c r="F15072" s="4" t="s">
        <v>14</v>
      </c>
    </row>
    <row r="15073" spans="1:6">
      <c r="A15073" t="n">
        <v>131072</v>
      </c>
      <c r="B15073" s="10" t="n">
        <v>5</v>
      </c>
      <c r="C15073" s="7" t="n">
        <v>30</v>
      </c>
      <c r="D15073" s="7" t="n">
        <v>9201</v>
      </c>
      <c r="E15073" s="7" t="n">
        <v>1</v>
      </c>
      <c r="F15073" s="11" t="n">
        <f t="normal" ca="1">A15105</f>
        <v>0</v>
      </c>
    </row>
    <row r="15074" spans="1:6">
      <c r="A15074" t="s">
        <v>4</v>
      </c>
      <c r="B15074" s="4" t="s">
        <v>5</v>
      </c>
      <c r="C15074" s="4" t="s">
        <v>7</v>
      </c>
      <c r="D15074" s="4" t="s">
        <v>9</v>
      </c>
    </row>
    <row r="15075" spans="1:6">
      <c r="A15075" t="n">
        <v>131081</v>
      </c>
      <c r="B15075" s="22" t="n">
        <v>22</v>
      </c>
      <c r="C15075" s="7" t="n">
        <v>20</v>
      </c>
      <c r="D15075" s="7" t="n">
        <v>0</v>
      </c>
    </row>
    <row r="15076" spans="1:6">
      <c r="A15076" t="s">
        <v>4</v>
      </c>
      <c r="B15076" s="4" t="s">
        <v>5</v>
      </c>
      <c r="C15076" s="4" t="s">
        <v>7</v>
      </c>
      <c r="D15076" s="4" t="s">
        <v>9</v>
      </c>
      <c r="E15076" s="4" t="s">
        <v>12</v>
      </c>
    </row>
    <row r="15077" spans="1:6">
      <c r="A15077" t="n">
        <v>131085</v>
      </c>
      <c r="B15077" s="30" t="n">
        <v>51</v>
      </c>
      <c r="C15077" s="7" t="n">
        <v>4</v>
      </c>
      <c r="D15077" s="7" t="n">
        <v>0</v>
      </c>
      <c r="E15077" s="7" t="s">
        <v>67</v>
      </c>
    </row>
    <row r="15078" spans="1:6">
      <c r="A15078" t="s">
        <v>4</v>
      </c>
      <c r="B15078" s="4" t="s">
        <v>5</v>
      </c>
      <c r="C15078" s="4" t="s">
        <v>9</v>
      </c>
    </row>
    <row r="15079" spans="1:6">
      <c r="A15079" t="n">
        <v>131100</v>
      </c>
      <c r="B15079" s="26" t="n">
        <v>16</v>
      </c>
      <c r="C15079" s="7" t="n">
        <v>0</v>
      </c>
    </row>
    <row r="15080" spans="1:6">
      <c r="A15080" t="s">
        <v>4</v>
      </c>
      <c r="B15080" s="4" t="s">
        <v>5</v>
      </c>
      <c r="C15080" s="4" t="s">
        <v>9</v>
      </c>
      <c r="D15080" s="4" t="s">
        <v>52</v>
      </c>
      <c r="E15080" s="4" t="s">
        <v>7</v>
      </c>
      <c r="F15080" s="4" t="s">
        <v>7</v>
      </c>
      <c r="G15080" s="4" t="s">
        <v>52</v>
      </c>
      <c r="H15080" s="4" t="s">
        <v>7</v>
      </c>
      <c r="I15080" s="4" t="s">
        <v>7</v>
      </c>
    </row>
    <row r="15081" spans="1:6">
      <c r="A15081" t="n">
        <v>131103</v>
      </c>
      <c r="B15081" s="31" t="n">
        <v>26</v>
      </c>
      <c r="C15081" s="7" t="n">
        <v>0</v>
      </c>
      <c r="D15081" s="7" t="s">
        <v>1336</v>
      </c>
      <c r="E15081" s="7" t="n">
        <v>2</v>
      </c>
      <c r="F15081" s="7" t="n">
        <v>3</v>
      </c>
      <c r="G15081" s="7" t="s">
        <v>1337</v>
      </c>
      <c r="H15081" s="7" t="n">
        <v>2</v>
      </c>
      <c r="I15081" s="7" t="n">
        <v>0</v>
      </c>
    </row>
    <row r="15082" spans="1:6">
      <c r="A15082" t="s">
        <v>4</v>
      </c>
      <c r="B15082" s="4" t="s">
        <v>5</v>
      </c>
    </row>
    <row r="15083" spans="1:6">
      <c r="A15083" t="n">
        <v>131181</v>
      </c>
      <c r="B15083" s="32" t="n">
        <v>28</v>
      </c>
    </row>
    <row r="15084" spans="1:6">
      <c r="A15084" t="s">
        <v>4</v>
      </c>
      <c r="B15084" s="4" t="s">
        <v>5</v>
      </c>
      <c r="C15084" s="4" t="s">
        <v>9</v>
      </c>
      <c r="D15084" s="4" t="s">
        <v>7</v>
      </c>
    </row>
    <row r="15085" spans="1:6">
      <c r="A15085" t="n">
        <v>131182</v>
      </c>
      <c r="B15085" s="60" t="n">
        <v>89</v>
      </c>
      <c r="C15085" s="7" t="n">
        <v>65533</v>
      </c>
      <c r="D15085" s="7" t="n">
        <v>1</v>
      </c>
    </row>
    <row r="15086" spans="1:6">
      <c r="A15086" t="s">
        <v>4</v>
      </c>
      <c r="B15086" s="4" t="s">
        <v>5</v>
      </c>
      <c r="C15086" s="4" t="s">
        <v>7</v>
      </c>
      <c r="D15086" s="4" t="s">
        <v>9</v>
      </c>
      <c r="E15086" s="4" t="s">
        <v>12</v>
      </c>
      <c r="F15086" s="4" t="s">
        <v>12</v>
      </c>
      <c r="G15086" s="4" t="s">
        <v>12</v>
      </c>
      <c r="H15086" s="4" t="s">
        <v>12</v>
      </c>
    </row>
    <row r="15087" spans="1:6">
      <c r="A15087" t="n">
        <v>131186</v>
      </c>
      <c r="B15087" s="30" t="n">
        <v>51</v>
      </c>
      <c r="C15087" s="7" t="n">
        <v>3</v>
      </c>
      <c r="D15087" s="7" t="n">
        <v>0</v>
      </c>
      <c r="E15087" s="7" t="s">
        <v>246</v>
      </c>
      <c r="F15087" s="7" t="s">
        <v>246</v>
      </c>
      <c r="G15087" s="7" t="s">
        <v>245</v>
      </c>
      <c r="H15087" s="7" t="s">
        <v>246</v>
      </c>
    </row>
    <row r="15088" spans="1:6">
      <c r="A15088" t="s">
        <v>4</v>
      </c>
      <c r="B15088" s="4" t="s">
        <v>5</v>
      </c>
      <c r="C15088" s="4" t="s">
        <v>7</v>
      </c>
      <c r="D15088" s="4" t="s">
        <v>12</v>
      </c>
    </row>
    <row r="15089" spans="1:9">
      <c r="A15089" t="n">
        <v>131199</v>
      </c>
      <c r="B15089" s="14" t="n">
        <v>2</v>
      </c>
      <c r="C15089" s="7" t="n">
        <v>10</v>
      </c>
      <c r="D15089" s="7" t="s">
        <v>47</v>
      </c>
    </row>
    <row r="15090" spans="1:9">
      <c r="A15090" t="s">
        <v>4</v>
      </c>
      <c r="B15090" s="4" t="s">
        <v>5</v>
      </c>
      <c r="C15090" s="4" t="s">
        <v>9</v>
      </c>
    </row>
    <row r="15091" spans="1:9">
      <c r="A15091" t="n">
        <v>131222</v>
      </c>
      <c r="B15091" s="26" t="n">
        <v>16</v>
      </c>
      <c r="C15091" s="7" t="n">
        <v>0</v>
      </c>
    </row>
    <row r="15092" spans="1:9">
      <c r="A15092" t="s">
        <v>4</v>
      </c>
      <c r="B15092" s="4" t="s">
        <v>5</v>
      </c>
      <c r="C15092" s="4" t="s">
        <v>7</v>
      </c>
      <c r="D15092" s="4" t="s">
        <v>12</v>
      </c>
    </row>
    <row r="15093" spans="1:9">
      <c r="A15093" t="n">
        <v>131225</v>
      </c>
      <c r="B15093" s="14" t="n">
        <v>2</v>
      </c>
      <c r="C15093" s="7" t="n">
        <v>10</v>
      </c>
      <c r="D15093" s="7" t="s">
        <v>48</v>
      </c>
    </row>
    <row r="15094" spans="1:9">
      <c r="A15094" t="s">
        <v>4</v>
      </c>
      <c r="B15094" s="4" t="s">
        <v>5</v>
      </c>
      <c r="C15094" s="4" t="s">
        <v>9</v>
      </c>
    </row>
    <row r="15095" spans="1:9">
      <c r="A15095" t="n">
        <v>131243</v>
      </c>
      <c r="B15095" s="26" t="n">
        <v>16</v>
      </c>
      <c r="C15095" s="7" t="n">
        <v>0</v>
      </c>
    </row>
    <row r="15096" spans="1:9">
      <c r="A15096" t="s">
        <v>4</v>
      </c>
      <c r="B15096" s="4" t="s">
        <v>5</v>
      </c>
      <c r="C15096" s="4" t="s">
        <v>7</v>
      </c>
      <c r="D15096" s="4" t="s">
        <v>12</v>
      </c>
    </row>
    <row r="15097" spans="1:9">
      <c r="A15097" t="n">
        <v>131246</v>
      </c>
      <c r="B15097" s="14" t="n">
        <v>2</v>
      </c>
      <c r="C15097" s="7" t="n">
        <v>10</v>
      </c>
      <c r="D15097" s="7" t="s">
        <v>49</v>
      </c>
    </row>
    <row r="15098" spans="1:9">
      <c r="A15098" t="s">
        <v>4</v>
      </c>
      <c r="B15098" s="4" t="s">
        <v>5</v>
      </c>
      <c r="C15098" s="4" t="s">
        <v>9</v>
      </c>
    </row>
    <row r="15099" spans="1:9">
      <c r="A15099" t="n">
        <v>131265</v>
      </c>
      <c r="B15099" s="26" t="n">
        <v>16</v>
      </c>
      <c r="C15099" s="7" t="n">
        <v>0</v>
      </c>
    </row>
    <row r="15100" spans="1:9">
      <c r="A15100" t="s">
        <v>4</v>
      </c>
      <c r="B15100" s="4" t="s">
        <v>5</v>
      </c>
      <c r="C15100" s="4" t="s">
        <v>7</v>
      </c>
    </row>
    <row r="15101" spans="1:9">
      <c r="A15101" t="n">
        <v>131268</v>
      </c>
      <c r="B15101" s="29" t="n">
        <v>23</v>
      </c>
      <c r="C15101" s="7" t="n">
        <v>20</v>
      </c>
    </row>
    <row r="15102" spans="1:9">
      <c r="A15102" t="s">
        <v>4</v>
      </c>
      <c r="B15102" s="4" t="s">
        <v>5</v>
      </c>
      <c r="C15102" s="4" t="s">
        <v>14</v>
      </c>
    </row>
    <row r="15103" spans="1:9">
      <c r="A15103" t="n">
        <v>131270</v>
      </c>
      <c r="B15103" s="19" t="n">
        <v>3</v>
      </c>
      <c r="C15103" s="11" t="n">
        <f t="normal" ca="1">A15135</f>
        <v>0</v>
      </c>
    </row>
    <row r="15104" spans="1:9">
      <c r="A15104" t="s">
        <v>4</v>
      </c>
      <c r="B15104" s="4" t="s">
        <v>5</v>
      </c>
      <c r="C15104" s="4" t="s">
        <v>7</v>
      </c>
      <c r="D15104" s="4" t="s">
        <v>9</v>
      </c>
      <c r="E15104" s="4" t="s">
        <v>7</v>
      </c>
      <c r="F15104" s="4" t="s">
        <v>14</v>
      </c>
    </row>
    <row r="15105" spans="1:6">
      <c r="A15105" t="n">
        <v>131275</v>
      </c>
      <c r="B15105" s="10" t="n">
        <v>5</v>
      </c>
      <c r="C15105" s="7" t="n">
        <v>30</v>
      </c>
      <c r="D15105" s="7" t="n">
        <v>10267</v>
      </c>
      <c r="E15105" s="7" t="n">
        <v>1</v>
      </c>
      <c r="F15105" s="11" t="n">
        <f t="normal" ca="1">A15135</f>
        <v>0</v>
      </c>
    </row>
    <row r="15106" spans="1:6">
      <c r="A15106" t="s">
        <v>4</v>
      </c>
      <c r="B15106" s="4" t="s">
        <v>5</v>
      </c>
      <c r="C15106" s="4" t="s">
        <v>7</v>
      </c>
      <c r="D15106" s="4" t="s">
        <v>9</v>
      </c>
    </row>
    <row r="15107" spans="1:6">
      <c r="A15107" t="n">
        <v>131284</v>
      </c>
      <c r="B15107" s="22" t="n">
        <v>22</v>
      </c>
      <c r="C15107" s="7" t="n">
        <v>20</v>
      </c>
      <c r="D15107" s="7" t="n">
        <v>0</v>
      </c>
    </row>
    <row r="15108" spans="1:6">
      <c r="A15108" t="s">
        <v>4</v>
      </c>
      <c r="B15108" s="4" t="s">
        <v>5</v>
      </c>
      <c r="C15108" s="4" t="s">
        <v>7</v>
      </c>
      <c r="D15108" s="4" t="s">
        <v>9</v>
      </c>
      <c r="E15108" s="4" t="s">
        <v>12</v>
      </c>
    </row>
    <row r="15109" spans="1:6">
      <c r="A15109" t="n">
        <v>131288</v>
      </c>
      <c r="B15109" s="30" t="n">
        <v>51</v>
      </c>
      <c r="C15109" s="7" t="n">
        <v>4</v>
      </c>
      <c r="D15109" s="7" t="n">
        <v>0</v>
      </c>
      <c r="E15109" s="7" t="s">
        <v>67</v>
      </c>
    </row>
    <row r="15110" spans="1:6">
      <c r="A15110" t="s">
        <v>4</v>
      </c>
      <c r="B15110" s="4" t="s">
        <v>5</v>
      </c>
      <c r="C15110" s="4" t="s">
        <v>9</v>
      </c>
    </row>
    <row r="15111" spans="1:6">
      <c r="A15111" t="n">
        <v>131303</v>
      </c>
      <c r="B15111" s="26" t="n">
        <v>16</v>
      </c>
      <c r="C15111" s="7" t="n">
        <v>0</v>
      </c>
    </row>
    <row r="15112" spans="1:6">
      <c r="A15112" t="s">
        <v>4</v>
      </c>
      <c r="B15112" s="4" t="s">
        <v>5</v>
      </c>
      <c r="C15112" s="4" t="s">
        <v>9</v>
      </c>
      <c r="D15112" s="4" t="s">
        <v>52</v>
      </c>
      <c r="E15112" s="4" t="s">
        <v>7</v>
      </c>
      <c r="F15112" s="4" t="s">
        <v>7</v>
      </c>
      <c r="G15112" s="4" t="s">
        <v>52</v>
      </c>
      <c r="H15112" s="4" t="s">
        <v>7</v>
      </c>
      <c r="I15112" s="4" t="s">
        <v>7</v>
      </c>
    </row>
    <row r="15113" spans="1:6">
      <c r="A15113" t="n">
        <v>131306</v>
      </c>
      <c r="B15113" s="31" t="n">
        <v>26</v>
      </c>
      <c r="C15113" s="7" t="n">
        <v>0</v>
      </c>
      <c r="D15113" s="7" t="s">
        <v>1338</v>
      </c>
      <c r="E15113" s="7" t="n">
        <v>2</v>
      </c>
      <c r="F15113" s="7" t="n">
        <v>3</v>
      </c>
      <c r="G15113" s="7" t="s">
        <v>1339</v>
      </c>
      <c r="H15113" s="7" t="n">
        <v>2</v>
      </c>
      <c r="I15113" s="7" t="n">
        <v>0</v>
      </c>
    </row>
    <row r="15114" spans="1:6">
      <c r="A15114" t="s">
        <v>4</v>
      </c>
      <c r="B15114" s="4" t="s">
        <v>5</v>
      </c>
    </row>
    <row r="15115" spans="1:6">
      <c r="A15115" t="n">
        <v>131419</v>
      </c>
      <c r="B15115" s="32" t="n">
        <v>28</v>
      </c>
    </row>
    <row r="15116" spans="1:6">
      <c r="A15116" t="s">
        <v>4</v>
      </c>
      <c r="B15116" s="4" t="s">
        <v>5</v>
      </c>
      <c r="C15116" s="4" t="s">
        <v>9</v>
      </c>
      <c r="D15116" s="4" t="s">
        <v>7</v>
      </c>
    </row>
    <row r="15117" spans="1:6">
      <c r="A15117" t="n">
        <v>131420</v>
      </c>
      <c r="B15117" s="60" t="n">
        <v>89</v>
      </c>
      <c r="C15117" s="7" t="n">
        <v>65533</v>
      </c>
      <c r="D15117" s="7" t="n">
        <v>1</v>
      </c>
    </row>
    <row r="15118" spans="1:6">
      <c r="A15118" t="s">
        <v>4</v>
      </c>
      <c r="B15118" s="4" t="s">
        <v>5</v>
      </c>
      <c r="C15118" s="4" t="s">
        <v>7</v>
      </c>
      <c r="D15118" s="4" t="s">
        <v>9</v>
      </c>
      <c r="E15118" s="4" t="s">
        <v>12</v>
      </c>
      <c r="F15118" s="4" t="s">
        <v>12</v>
      </c>
      <c r="G15118" s="4" t="s">
        <v>12</v>
      </c>
      <c r="H15118" s="4" t="s">
        <v>12</v>
      </c>
    </row>
    <row r="15119" spans="1:6">
      <c r="A15119" t="n">
        <v>131424</v>
      </c>
      <c r="B15119" s="30" t="n">
        <v>51</v>
      </c>
      <c r="C15119" s="7" t="n">
        <v>3</v>
      </c>
      <c r="D15119" s="7" t="n">
        <v>0</v>
      </c>
      <c r="E15119" s="7" t="s">
        <v>246</v>
      </c>
      <c r="F15119" s="7" t="s">
        <v>246</v>
      </c>
      <c r="G15119" s="7" t="s">
        <v>245</v>
      </c>
      <c r="H15119" s="7" t="s">
        <v>246</v>
      </c>
    </row>
    <row r="15120" spans="1:6">
      <c r="A15120" t="s">
        <v>4</v>
      </c>
      <c r="B15120" s="4" t="s">
        <v>5</v>
      </c>
      <c r="C15120" s="4" t="s">
        <v>7</v>
      </c>
      <c r="D15120" s="4" t="s">
        <v>12</v>
      </c>
    </row>
    <row r="15121" spans="1:9">
      <c r="A15121" t="n">
        <v>131437</v>
      </c>
      <c r="B15121" s="14" t="n">
        <v>2</v>
      </c>
      <c r="C15121" s="7" t="n">
        <v>10</v>
      </c>
      <c r="D15121" s="7" t="s">
        <v>47</v>
      </c>
    </row>
    <row r="15122" spans="1:9">
      <c r="A15122" t="s">
        <v>4</v>
      </c>
      <c r="B15122" s="4" t="s">
        <v>5</v>
      </c>
      <c r="C15122" s="4" t="s">
        <v>9</v>
      </c>
    </row>
    <row r="15123" spans="1:9">
      <c r="A15123" t="n">
        <v>131460</v>
      </c>
      <c r="B15123" s="26" t="n">
        <v>16</v>
      </c>
      <c r="C15123" s="7" t="n">
        <v>0</v>
      </c>
    </row>
    <row r="15124" spans="1:9">
      <c r="A15124" t="s">
        <v>4</v>
      </c>
      <c r="B15124" s="4" t="s">
        <v>5</v>
      </c>
      <c r="C15124" s="4" t="s">
        <v>7</v>
      </c>
      <c r="D15124" s="4" t="s">
        <v>12</v>
      </c>
    </row>
    <row r="15125" spans="1:9">
      <c r="A15125" t="n">
        <v>131463</v>
      </c>
      <c r="B15125" s="14" t="n">
        <v>2</v>
      </c>
      <c r="C15125" s="7" t="n">
        <v>10</v>
      </c>
      <c r="D15125" s="7" t="s">
        <v>48</v>
      </c>
    </row>
    <row r="15126" spans="1:9">
      <c r="A15126" t="s">
        <v>4</v>
      </c>
      <c r="B15126" s="4" t="s">
        <v>5</v>
      </c>
      <c r="C15126" s="4" t="s">
        <v>9</v>
      </c>
    </row>
    <row r="15127" spans="1:9">
      <c r="A15127" t="n">
        <v>131481</v>
      </c>
      <c r="B15127" s="26" t="n">
        <v>16</v>
      </c>
      <c r="C15127" s="7" t="n">
        <v>0</v>
      </c>
    </row>
    <row r="15128" spans="1:9">
      <c r="A15128" t="s">
        <v>4</v>
      </c>
      <c r="B15128" s="4" t="s">
        <v>5</v>
      </c>
      <c r="C15128" s="4" t="s">
        <v>7</v>
      </c>
      <c r="D15128" s="4" t="s">
        <v>12</v>
      </c>
    </row>
    <row r="15129" spans="1:9">
      <c r="A15129" t="n">
        <v>131484</v>
      </c>
      <c r="B15129" s="14" t="n">
        <v>2</v>
      </c>
      <c r="C15129" s="7" t="n">
        <v>10</v>
      </c>
      <c r="D15129" s="7" t="s">
        <v>49</v>
      </c>
    </row>
    <row r="15130" spans="1:9">
      <c r="A15130" t="s">
        <v>4</v>
      </c>
      <c r="B15130" s="4" t="s">
        <v>5</v>
      </c>
      <c r="C15130" s="4" t="s">
        <v>9</v>
      </c>
    </row>
    <row r="15131" spans="1:9">
      <c r="A15131" t="n">
        <v>131503</v>
      </c>
      <c r="B15131" s="26" t="n">
        <v>16</v>
      </c>
      <c r="C15131" s="7" t="n">
        <v>0</v>
      </c>
    </row>
    <row r="15132" spans="1:9">
      <c r="A15132" t="s">
        <v>4</v>
      </c>
      <c r="B15132" s="4" t="s">
        <v>5</v>
      </c>
      <c r="C15132" s="4" t="s">
        <v>7</v>
      </c>
    </row>
    <row r="15133" spans="1:9">
      <c r="A15133" t="n">
        <v>131506</v>
      </c>
      <c r="B15133" s="29" t="n">
        <v>23</v>
      </c>
      <c r="C15133" s="7" t="n">
        <v>20</v>
      </c>
    </row>
    <row r="15134" spans="1:9">
      <c r="A15134" t="s">
        <v>4</v>
      </c>
      <c r="B15134" s="4" t="s">
        <v>5</v>
      </c>
    </row>
    <row r="15135" spans="1:9">
      <c r="A15135" t="n">
        <v>131508</v>
      </c>
      <c r="B15135" s="5" t="n">
        <v>1</v>
      </c>
    </row>
    <row r="15136" spans="1:9" s="3" customFormat="1" customHeight="0">
      <c r="A15136" s="3" t="s">
        <v>2</v>
      </c>
      <c r="B15136" s="3" t="s">
        <v>1340</v>
      </c>
    </row>
    <row r="15137" spans="1:4">
      <c r="A15137" t="s">
        <v>4</v>
      </c>
      <c r="B15137" s="4" t="s">
        <v>5</v>
      </c>
      <c r="C15137" s="4" t="s">
        <v>9</v>
      </c>
      <c r="D15137" s="4" t="s">
        <v>9</v>
      </c>
      <c r="E15137" s="4" t="s">
        <v>11</v>
      </c>
      <c r="F15137" s="4" t="s">
        <v>12</v>
      </c>
      <c r="G15137" s="4" t="s">
        <v>1341</v>
      </c>
      <c r="H15137" s="4" t="s">
        <v>9</v>
      </c>
      <c r="I15137" s="4" t="s">
        <v>9</v>
      </c>
      <c r="J15137" s="4" t="s">
        <v>11</v>
      </c>
      <c r="K15137" s="4" t="s">
        <v>12</v>
      </c>
      <c r="L15137" s="4" t="s">
        <v>1341</v>
      </c>
    </row>
    <row r="15138" spans="1:4">
      <c r="A15138" t="n">
        <v>131520</v>
      </c>
      <c r="B15138" s="86" t="n">
        <v>257</v>
      </c>
      <c r="C15138" s="7" t="n">
        <v>4</v>
      </c>
      <c r="D15138" s="7" t="n">
        <v>65533</v>
      </c>
      <c r="E15138" s="7" t="n">
        <v>12500</v>
      </c>
      <c r="F15138" s="7" t="s">
        <v>13</v>
      </c>
      <c r="G15138" s="7" t="n">
        <f t="normal" ca="1">32-LENB(INDIRECT(ADDRESS(15138,6)))</f>
        <v>0</v>
      </c>
      <c r="H15138" s="7" t="n">
        <v>0</v>
      </c>
      <c r="I15138" s="7" t="n">
        <v>65533</v>
      </c>
      <c r="J15138" s="7" t="n">
        <v>0</v>
      </c>
      <c r="K15138" s="7" t="s">
        <v>13</v>
      </c>
      <c r="L15138" s="7" t="n">
        <f t="normal" ca="1">32-LENB(INDIRECT(ADDRESS(15138,11)))</f>
        <v>0</v>
      </c>
    </row>
    <row r="15139" spans="1:4">
      <c r="A15139" t="s">
        <v>4</v>
      </c>
      <c r="B15139" s="4" t="s">
        <v>5</v>
      </c>
    </row>
    <row r="15140" spans="1:4">
      <c r="A15140" t="n">
        <v>131600</v>
      </c>
      <c r="B15140" s="5" t="n">
        <v>1</v>
      </c>
    </row>
    <row r="15141" spans="1:4" s="3" customFormat="1" customHeight="0">
      <c r="A15141" s="3" t="s">
        <v>2</v>
      </c>
      <c r="B15141" s="3" t="s">
        <v>1342</v>
      </c>
    </row>
    <row r="15142" spans="1:4">
      <c r="A15142" t="s">
        <v>4</v>
      </c>
      <c r="B15142" s="4" t="s">
        <v>5</v>
      </c>
      <c r="C15142" s="4" t="s">
        <v>9</v>
      </c>
      <c r="D15142" s="4" t="s">
        <v>9</v>
      </c>
      <c r="E15142" s="4" t="s">
        <v>11</v>
      </c>
      <c r="F15142" s="4" t="s">
        <v>12</v>
      </c>
      <c r="G15142" s="4" t="s">
        <v>1341</v>
      </c>
      <c r="H15142" s="4" t="s">
        <v>9</v>
      </c>
      <c r="I15142" s="4" t="s">
        <v>9</v>
      </c>
      <c r="J15142" s="4" t="s">
        <v>11</v>
      </c>
      <c r="K15142" s="4" t="s">
        <v>12</v>
      </c>
      <c r="L15142" s="4" t="s">
        <v>1341</v>
      </c>
      <c r="M15142" s="4" t="s">
        <v>9</v>
      </c>
      <c r="N15142" s="4" t="s">
        <v>9</v>
      </c>
      <c r="O15142" s="4" t="s">
        <v>11</v>
      </c>
      <c r="P15142" s="4" t="s">
        <v>12</v>
      </c>
      <c r="Q15142" s="4" t="s">
        <v>1341</v>
      </c>
      <c r="R15142" s="4" t="s">
        <v>9</v>
      </c>
      <c r="S15142" s="4" t="s">
        <v>9</v>
      </c>
      <c r="T15142" s="4" t="s">
        <v>11</v>
      </c>
      <c r="U15142" s="4" t="s">
        <v>12</v>
      </c>
      <c r="V15142" s="4" t="s">
        <v>1341</v>
      </c>
      <c r="W15142" s="4" t="s">
        <v>9</v>
      </c>
      <c r="X15142" s="4" t="s">
        <v>9</v>
      </c>
      <c r="Y15142" s="4" t="s">
        <v>11</v>
      </c>
      <c r="Z15142" s="4" t="s">
        <v>12</v>
      </c>
      <c r="AA15142" s="4" t="s">
        <v>1341</v>
      </c>
      <c r="AB15142" s="4" t="s">
        <v>9</v>
      </c>
      <c r="AC15142" s="4" t="s">
        <v>9</v>
      </c>
      <c r="AD15142" s="4" t="s">
        <v>11</v>
      </c>
      <c r="AE15142" s="4" t="s">
        <v>12</v>
      </c>
      <c r="AF15142" s="4" t="s">
        <v>1341</v>
      </c>
      <c r="AG15142" s="4" t="s">
        <v>9</v>
      </c>
      <c r="AH15142" s="4" t="s">
        <v>9</v>
      </c>
      <c r="AI15142" s="4" t="s">
        <v>11</v>
      </c>
      <c r="AJ15142" s="4" t="s">
        <v>12</v>
      </c>
      <c r="AK15142" s="4" t="s">
        <v>1341</v>
      </c>
      <c r="AL15142" s="4" t="s">
        <v>9</v>
      </c>
      <c r="AM15142" s="4" t="s">
        <v>9</v>
      </c>
      <c r="AN15142" s="4" t="s">
        <v>11</v>
      </c>
      <c r="AO15142" s="4" t="s">
        <v>12</v>
      </c>
      <c r="AP15142" s="4" t="s">
        <v>1341</v>
      </c>
      <c r="AQ15142" s="4" t="s">
        <v>9</v>
      </c>
      <c r="AR15142" s="4" t="s">
        <v>9</v>
      </c>
      <c r="AS15142" s="4" t="s">
        <v>11</v>
      </c>
      <c r="AT15142" s="4" t="s">
        <v>12</v>
      </c>
      <c r="AU15142" s="4" t="s">
        <v>1341</v>
      </c>
      <c r="AV15142" s="4" t="s">
        <v>9</v>
      </c>
      <c r="AW15142" s="4" t="s">
        <v>9</v>
      </c>
      <c r="AX15142" s="4" t="s">
        <v>11</v>
      </c>
      <c r="AY15142" s="4" t="s">
        <v>12</v>
      </c>
      <c r="AZ15142" s="4" t="s">
        <v>1341</v>
      </c>
      <c r="BA15142" s="4" t="s">
        <v>9</v>
      </c>
      <c r="BB15142" s="4" t="s">
        <v>9</v>
      </c>
      <c r="BC15142" s="4" t="s">
        <v>11</v>
      </c>
      <c r="BD15142" s="4" t="s">
        <v>12</v>
      </c>
      <c r="BE15142" s="4" t="s">
        <v>1341</v>
      </c>
      <c r="BF15142" s="4" t="s">
        <v>9</v>
      </c>
      <c r="BG15142" s="4" t="s">
        <v>9</v>
      </c>
      <c r="BH15142" s="4" t="s">
        <v>11</v>
      </c>
      <c r="BI15142" s="4" t="s">
        <v>12</v>
      </c>
      <c r="BJ15142" s="4" t="s">
        <v>1341</v>
      </c>
      <c r="BK15142" s="4" t="s">
        <v>9</v>
      </c>
      <c r="BL15142" s="4" t="s">
        <v>9</v>
      </c>
      <c r="BM15142" s="4" t="s">
        <v>11</v>
      </c>
      <c r="BN15142" s="4" t="s">
        <v>12</v>
      </c>
      <c r="BO15142" s="4" t="s">
        <v>1341</v>
      </c>
      <c r="BP15142" s="4" t="s">
        <v>9</v>
      </c>
      <c r="BQ15142" s="4" t="s">
        <v>9</v>
      </c>
      <c r="BR15142" s="4" t="s">
        <v>11</v>
      </c>
      <c r="BS15142" s="4" t="s">
        <v>12</v>
      </c>
      <c r="BT15142" s="4" t="s">
        <v>1341</v>
      </c>
      <c r="BU15142" s="4" t="s">
        <v>9</v>
      </c>
      <c r="BV15142" s="4" t="s">
        <v>9</v>
      </c>
      <c r="BW15142" s="4" t="s">
        <v>11</v>
      </c>
      <c r="BX15142" s="4" t="s">
        <v>12</v>
      </c>
      <c r="BY15142" s="4" t="s">
        <v>1341</v>
      </c>
      <c r="BZ15142" s="4" t="s">
        <v>9</v>
      </c>
      <c r="CA15142" s="4" t="s">
        <v>9</v>
      </c>
      <c r="CB15142" s="4" t="s">
        <v>11</v>
      </c>
      <c r="CC15142" s="4" t="s">
        <v>12</v>
      </c>
      <c r="CD15142" s="4" t="s">
        <v>1341</v>
      </c>
      <c r="CE15142" s="4" t="s">
        <v>9</v>
      </c>
      <c r="CF15142" s="4" t="s">
        <v>9</v>
      </c>
      <c r="CG15142" s="4" t="s">
        <v>11</v>
      </c>
      <c r="CH15142" s="4" t="s">
        <v>12</v>
      </c>
      <c r="CI15142" s="4" t="s">
        <v>1341</v>
      </c>
      <c r="CJ15142" s="4" t="s">
        <v>9</v>
      </c>
      <c r="CK15142" s="4" t="s">
        <v>9</v>
      </c>
      <c r="CL15142" s="4" t="s">
        <v>11</v>
      </c>
      <c r="CM15142" s="4" t="s">
        <v>12</v>
      </c>
      <c r="CN15142" s="4" t="s">
        <v>1341</v>
      </c>
      <c r="CO15142" s="4" t="s">
        <v>9</v>
      </c>
      <c r="CP15142" s="4" t="s">
        <v>9</v>
      </c>
      <c r="CQ15142" s="4" t="s">
        <v>11</v>
      </c>
      <c r="CR15142" s="4" t="s">
        <v>12</v>
      </c>
      <c r="CS15142" s="4" t="s">
        <v>1341</v>
      </c>
      <c r="CT15142" s="4" t="s">
        <v>9</v>
      </c>
      <c r="CU15142" s="4" t="s">
        <v>9</v>
      </c>
      <c r="CV15142" s="4" t="s">
        <v>11</v>
      </c>
      <c r="CW15142" s="4" t="s">
        <v>12</v>
      </c>
      <c r="CX15142" s="4" t="s">
        <v>1341</v>
      </c>
      <c r="CY15142" s="4" t="s">
        <v>9</v>
      </c>
      <c r="CZ15142" s="4" t="s">
        <v>9</v>
      </c>
      <c r="DA15142" s="4" t="s">
        <v>11</v>
      </c>
      <c r="DB15142" s="4" t="s">
        <v>12</v>
      </c>
      <c r="DC15142" s="4" t="s">
        <v>1341</v>
      </c>
      <c r="DD15142" s="4" t="s">
        <v>9</v>
      </c>
      <c r="DE15142" s="4" t="s">
        <v>9</v>
      </c>
      <c r="DF15142" s="4" t="s">
        <v>11</v>
      </c>
      <c r="DG15142" s="4" t="s">
        <v>12</v>
      </c>
      <c r="DH15142" s="4" t="s">
        <v>1341</v>
      </c>
      <c r="DI15142" s="4" t="s">
        <v>9</v>
      </c>
      <c r="DJ15142" s="4" t="s">
        <v>9</v>
      </c>
      <c r="DK15142" s="4" t="s">
        <v>11</v>
      </c>
      <c r="DL15142" s="4" t="s">
        <v>12</v>
      </c>
      <c r="DM15142" s="4" t="s">
        <v>1341</v>
      </c>
      <c r="DN15142" s="4" t="s">
        <v>9</v>
      </c>
      <c r="DO15142" s="4" t="s">
        <v>9</v>
      </c>
      <c r="DP15142" s="4" t="s">
        <v>11</v>
      </c>
      <c r="DQ15142" s="4" t="s">
        <v>12</v>
      </c>
      <c r="DR15142" s="4" t="s">
        <v>1341</v>
      </c>
      <c r="DS15142" s="4" t="s">
        <v>9</v>
      </c>
      <c r="DT15142" s="4" t="s">
        <v>9</v>
      </c>
      <c r="DU15142" s="4" t="s">
        <v>11</v>
      </c>
      <c r="DV15142" s="4" t="s">
        <v>12</v>
      </c>
      <c r="DW15142" s="4" t="s">
        <v>1341</v>
      </c>
      <c r="DX15142" s="4" t="s">
        <v>9</v>
      </c>
      <c r="DY15142" s="4" t="s">
        <v>9</v>
      </c>
      <c r="DZ15142" s="4" t="s">
        <v>11</v>
      </c>
      <c r="EA15142" s="4" t="s">
        <v>12</v>
      </c>
      <c r="EB15142" s="4" t="s">
        <v>1341</v>
      </c>
      <c r="EC15142" s="4" t="s">
        <v>9</v>
      </c>
      <c r="ED15142" s="4" t="s">
        <v>9</v>
      </c>
      <c r="EE15142" s="4" t="s">
        <v>11</v>
      </c>
      <c r="EF15142" s="4" t="s">
        <v>12</v>
      </c>
      <c r="EG15142" s="4" t="s">
        <v>1341</v>
      </c>
      <c r="EH15142" s="4" t="s">
        <v>9</v>
      </c>
      <c r="EI15142" s="4" t="s">
        <v>9</v>
      </c>
      <c r="EJ15142" s="4" t="s">
        <v>11</v>
      </c>
      <c r="EK15142" s="4" t="s">
        <v>12</v>
      </c>
      <c r="EL15142" s="4" t="s">
        <v>1341</v>
      </c>
      <c r="EM15142" s="4" t="s">
        <v>9</v>
      </c>
      <c r="EN15142" s="4" t="s">
        <v>9</v>
      </c>
      <c r="EO15142" s="4" t="s">
        <v>11</v>
      </c>
      <c r="EP15142" s="4" t="s">
        <v>12</v>
      </c>
      <c r="EQ15142" s="4" t="s">
        <v>1341</v>
      </c>
      <c r="ER15142" s="4" t="s">
        <v>9</v>
      </c>
      <c r="ES15142" s="4" t="s">
        <v>9</v>
      </c>
      <c r="ET15142" s="4" t="s">
        <v>11</v>
      </c>
      <c r="EU15142" s="4" t="s">
        <v>12</v>
      </c>
      <c r="EV15142" s="4" t="s">
        <v>1341</v>
      </c>
      <c r="EW15142" s="4" t="s">
        <v>9</v>
      </c>
      <c r="EX15142" s="4" t="s">
        <v>9</v>
      </c>
      <c r="EY15142" s="4" t="s">
        <v>11</v>
      </c>
      <c r="EZ15142" s="4" t="s">
        <v>12</v>
      </c>
      <c r="FA15142" s="4" t="s">
        <v>1341</v>
      </c>
      <c r="FB15142" s="4" t="s">
        <v>9</v>
      </c>
      <c r="FC15142" s="4" t="s">
        <v>9</v>
      </c>
      <c r="FD15142" s="4" t="s">
        <v>11</v>
      </c>
      <c r="FE15142" s="4" t="s">
        <v>12</v>
      </c>
      <c r="FF15142" s="4" t="s">
        <v>1341</v>
      </c>
      <c r="FG15142" s="4" t="s">
        <v>9</v>
      </c>
      <c r="FH15142" s="4" t="s">
        <v>9</v>
      </c>
      <c r="FI15142" s="4" t="s">
        <v>11</v>
      </c>
      <c r="FJ15142" s="4" t="s">
        <v>12</v>
      </c>
      <c r="FK15142" s="4" t="s">
        <v>1341</v>
      </c>
      <c r="FL15142" s="4" t="s">
        <v>9</v>
      </c>
      <c r="FM15142" s="4" t="s">
        <v>9</v>
      </c>
      <c r="FN15142" s="4" t="s">
        <v>11</v>
      </c>
      <c r="FO15142" s="4" t="s">
        <v>12</v>
      </c>
      <c r="FP15142" s="4" t="s">
        <v>1341</v>
      </c>
      <c r="FQ15142" s="4" t="s">
        <v>9</v>
      </c>
      <c r="FR15142" s="4" t="s">
        <v>9</v>
      </c>
      <c r="FS15142" s="4" t="s">
        <v>11</v>
      </c>
      <c r="FT15142" s="4" t="s">
        <v>12</v>
      </c>
      <c r="FU15142" s="4" t="s">
        <v>1341</v>
      </c>
      <c r="FV15142" s="4" t="s">
        <v>9</v>
      </c>
      <c r="FW15142" s="4" t="s">
        <v>9</v>
      </c>
      <c r="FX15142" s="4" t="s">
        <v>11</v>
      </c>
      <c r="FY15142" s="4" t="s">
        <v>12</v>
      </c>
      <c r="FZ15142" s="4" t="s">
        <v>1341</v>
      </c>
      <c r="GA15142" s="4" t="s">
        <v>9</v>
      </c>
      <c r="GB15142" s="4" t="s">
        <v>9</v>
      </c>
      <c r="GC15142" s="4" t="s">
        <v>11</v>
      </c>
      <c r="GD15142" s="4" t="s">
        <v>12</v>
      </c>
      <c r="GE15142" s="4" t="s">
        <v>1341</v>
      </c>
      <c r="GF15142" s="4" t="s">
        <v>9</v>
      </c>
      <c r="GG15142" s="4" t="s">
        <v>9</v>
      </c>
      <c r="GH15142" s="4" t="s">
        <v>11</v>
      </c>
      <c r="GI15142" s="4" t="s">
        <v>12</v>
      </c>
      <c r="GJ15142" s="4" t="s">
        <v>1341</v>
      </c>
      <c r="GK15142" s="4" t="s">
        <v>9</v>
      </c>
      <c r="GL15142" s="4" t="s">
        <v>9</v>
      </c>
      <c r="GM15142" s="4" t="s">
        <v>11</v>
      </c>
      <c r="GN15142" s="4" t="s">
        <v>12</v>
      </c>
      <c r="GO15142" s="4" t="s">
        <v>1341</v>
      </c>
      <c r="GP15142" s="4" t="s">
        <v>9</v>
      </c>
      <c r="GQ15142" s="4" t="s">
        <v>9</v>
      </c>
      <c r="GR15142" s="4" t="s">
        <v>11</v>
      </c>
      <c r="GS15142" s="4" t="s">
        <v>12</v>
      </c>
      <c r="GT15142" s="4" t="s">
        <v>1341</v>
      </c>
      <c r="GU15142" s="4" t="s">
        <v>9</v>
      </c>
      <c r="GV15142" s="4" t="s">
        <v>9</v>
      </c>
      <c r="GW15142" s="4" t="s">
        <v>11</v>
      </c>
      <c r="GX15142" s="4" t="s">
        <v>12</v>
      </c>
      <c r="GY15142" s="4" t="s">
        <v>1341</v>
      </c>
      <c r="GZ15142" s="4" t="s">
        <v>9</v>
      </c>
      <c r="HA15142" s="4" t="s">
        <v>9</v>
      </c>
      <c r="HB15142" s="4" t="s">
        <v>11</v>
      </c>
      <c r="HC15142" s="4" t="s">
        <v>12</v>
      </c>
      <c r="HD15142" s="4" t="s">
        <v>1341</v>
      </c>
      <c r="HE15142" s="4" t="s">
        <v>9</v>
      </c>
      <c r="HF15142" s="4" t="s">
        <v>9</v>
      </c>
      <c r="HG15142" s="4" t="s">
        <v>11</v>
      </c>
      <c r="HH15142" s="4" t="s">
        <v>12</v>
      </c>
      <c r="HI15142" s="4" t="s">
        <v>1341</v>
      </c>
      <c r="HJ15142" s="4" t="s">
        <v>9</v>
      </c>
      <c r="HK15142" s="4" t="s">
        <v>9</v>
      </c>
      <c r="HL15142" s="4" t="s">
        <v>11</v>
      </c>
      <c r="HM15142" s="4" t="s">
        <v>12</v>
      </c>
      <c r="HN15142" s="4" t="s">
        <v>1341</v>
      </c>
      <c r="HO15142" s="4" t="s">
        <v>9</v>
      </c>
      <c r="HP15142" s="4" t="s">
        <v>9</v>
      </c>
      <c r="HQ15142" s="4" t="s">
        <v>11</v>
      </c>
      <c r="HR15142" s="4" t="s">
        <v>12</v>
      </c>
      <c r="HS15142" s="4" t="s">
        <v>1341</v>
      </c>
      <c r="HT15142" s="4" t="s">
        <v>9</v>
      </c>
      <c r="HU15142" s="4" t="s">
        <v>9</v>
      </c>
      <c r="HV15142" s="4" t="s">
        <v>11</v>
      </c>
      <c r="HW15142" s="4" t="s">
        <v>12</v>
      </c>
      <c r="HX15142" s="4" t="s">
        <v>1341</v>
      </c>
      <c r="HY15142" s="4" t="s">
        <v>9</v>
      </c>
      <c r="HZ15142" s="4" t="s">
        <v>9</v>
      </c>
      <c r="IA15142" s="4" t="s">
        <v>11</v>
      </c>
      <c r="IB15142" s="4" t="s">
        <v>12</v>
      </c>
      <c r="IC15142" s="4" t="s">
        <v>1341</v>
      </c>
      <c r="ID15142" s="4" t="s">
        <v>9</v>
      </c>
      <c r="IE15142" s="4" t="s">
        <v>9</v>
      </c>
      <c r="IF15142" s="4" t="s">
        <v>11</v>
      </c>
      <c r="IG15142" s="4" t="s">
        <v>12</v>
      </c>
      <c r="IH15142" s="4" t="s">
        <v>1341</v>
      </c>
      <c r="II15142" s="4" t="s">
        <v>9</v>
      </c>
      <c r="IJ15142" s="4" t="s">
        <v>9</v>
      </c>
      <c r="IK15142" s="4" t="s">
        <v>11</v>
      </c>
      <c r="IL15142" s="4" t="s">
        <v>12</v>
      </c>
      <c r="IM15142" s="4" t="s">
        <v>1341</v>
      </c>
      <c r="IN15142" s="4" t="s">
        <v>9</v>
      </c>
      <c r="IO15142" s="4" t="s">
        <v>9</v>
      </c>
      <c r="IP15142" s="4" t="s">
        <v>11</v>
      </c>
      <c r="IQ15142" s="4" t="s">
        <v>12</v>
      </c>
      <c r="IR15142" s="4" t="s">
        <v>1341</v>
      </c>
      <c r="IS15142" s="4" t="s">
        <v>9</v>
      </c>
      <c r="IT15142" s="4" t="s">
        <v>9</v>
      </c>
      <c r="IU15142" s="4" t="s">
        <v>11</v>
      </c>
      <c r="IV15142" s="4" t="s">
        <v>12</v>
      </c>
      <c r="IW15142" s="4" t="s">
        <v>1341</v>
      </c>
      <c r="IX15142" s="4" t="s">
        <v>9</v>
      </c>
      <c r="IY15142" s="4" t="s">
        <v>9</v>
      </c>
      <c r="IZ15142" s="4" t="s">
        <v>11</v>
      </c>
      <c r="JA15142" s="4" t="s">
        <v>12</v>
      </c>
      <c r="JB15142" s="4" t="s">
        <v>1341</v>
      </c>
      <c r="JC15142" s="4" t="s">
        <v>9</v>
      </c>
      <c r="JD15142" s="4" t="s">
        <v>9</v>
      </c>
      <c r="JE15142" s="4" t="s">
        <v>11</v>
      </c>
      <c r="JF15142" s="4" t="s">
        <v>12</v>
      </c>
      <c r="JG15142" s="4" t="s">
        <v>1341</v>
      </c>
      <c r="JH15142" s="4" t="s">
        <v>9</v>
      </c>
      <c r="JI15142" s="4" t="s">
        <v>9</v>
      </c>
      <c r="JJ15142" s="4" t="s">
        <v>11</v>
      </c>
      <c r="JK15142" s="4" t="s">
        <v>12</v>
      </c>
      <c r="JL15142" s="4" t="s">
        <v>1341</v>
      </c>
      <c r="JM15142" s="4" t="s">
        <v>9</v>
      </c>
      <c r="JN15142" s="4" t="s">
        <v>9</v>
      </c>
      <c r="JO15142" s="4" t="s">
        <v>11</v>
      </c>
      <c r="JP15142" s="4" t="s">
        <v>12</v>
      </c>
      <c r="JQ15142" s="4" t="s">
        <v>1341</v>
      </c>
      <c r="JR15142" s="4" t="s">
        <v>9</v>
      </c>
      <c r="JS15142" s="4" t="s">
        <v>9</v>
      </c>
      <c r="JT15142" s="4" t="s">
        <v>11</v>
      </c>
      <c r="JU15142" s="4" t="s">
        <v>12</v>
      </c>
      <c r="JV15142" s="4" t="s">
        <v>1341</v>
      </c>
      <c r="JW15142" s="4" t="s">
        <v>9</v>
      </c>
      <c r="JX15142" s="4" t="s">
        <v>9</v>
      </c>
      <c r="JY15142" s="4" t="s">
        <v>11</v>
      </c>
      <c r="JZ15142" s="4" t="s">
        <v>12</v>
      </c>
      <c r="KA15142" s="4" t="s">
        <v>1341</v>
      </c>
      <c r="KB15142" s="4" t="s">
        <v>9</v>
      </c>
      <c r="KC15142" s="4" t="s">
        <v>9</v>
      </c>
      <c r="KD15142" s="4" t="s">
        <v>11</v>
      </c>
      <c r="KE15142" s="4" t="s">
        <v>12</v>
      </c>
      <c r="KF15142" s="4" t="s">
        <v>1341</v>
      </c>
      <c r="KG15142" s="4" t="s">
        <v>9</v>
      </c>
      <c r="KH15142" s="4" t="s">
        <v>9</v>
      </c>
      <c r="KI15142" s="4" t="s">
        <v>11</v>
      </c>
      <c r="KJ15142" s="4" t="s">
        <v>12</v>
      </c>
      <c r="KK15142" s="4" t="s">
        <v>1341</v>
      </c>
      <c r="KL15142" s="4" t="s">
        <v>9</v>
      </c>
      <c r="KM15142" s="4" t="s">
        <v>9</v>
      </c>
      <c r="KN15142" s="4" t="s">
        <v>11</v>
      </c>
      <c r="KO15142" s="4" t="s">
        <v>12</v>
      </c>
      <c r="KP15142" s="4" t="s">
        <v>1341</v>
      </c>
      <c r="KQ15142" s="4" t="s">
        <v>9</v>
      </c>
      <c r="KR15142" s="4" t="s">
        <v>9</v>
      </c>
      <c r="KS15142" s="4" t="s">
        <v>11</v>
      </c>
      <c r="KT15142" s="4" t="s">
        <v>12</v>
      </c>
      <c r="KU15142" s="4" t="s">
        <v>1341</v>
      </c>
      <c r="KV15142" s="4" t="s">
        <v>9</v>
      </c>
      <c r="KW15142" s="4" t="s">
        <v>9</v>
      </c>
      <c r="KX15142" s="4" t="s">
        <v>11</v>
      </c>
      <c r="KY15142" s="4" t="s">
        <v>12</v>
      </c>
      <c r="KZ15142" s="4" t="s">
        <v>1341</v>
      </c>
      <c r="LA15142" s="4" t="s">
        <v>9</v>
      </c>
      <c r="LB15142" s="4" t="s">
        <v>9</v>
      </c>
      <c r="LC15142" s="4" t="s">
        <v>11</v>
      </c>
      <c r="LD15142" s="4" t="s">
        <v>12</v>
      </c>
      <c r="LE15142" s="4" t="s">
        <v>1341</v>
      </c>
      <c r="LF15142" s="4" t="s">
        <v>9</v>
      </c>
      <c r="LG15142" s="4" t="s">
        <v>9</v>
      </c>
      <c r="LH15142" s="4" t="s">
        <v>11</v>
      </c>
      <c r="LI15142" s="4" t="s">
        <v>12</v>
      </c>
      <c r="LJ15142" s="4" t="s">
        <v>1341</v>
      </c>
      <c r="LK15142" s="4" t="s">
        <v>9</v>
      </c>
      <c r="LL15142" s="4" t="s">
        <v>9</v>
      </c>
      <c r="LM15142" s="4" t="s">
        <v>11</v>
      </c>
      <c r="LN15142" s="4" t="s">
        <v>12</v>
      </c>
      <c r="LO15142" s="4" t="s">
        <v>1341</v>
      </c>
      <c r="LP15142" s="4" t="s">
        <v>9</v>
      </c>
      <c r="LQ15142" s="4" t="s">
        <v>9</v>
      </c>
      <c r="LR15142" s="4" t="s">
        <v>11</v>
      </c>
      <c r="LS15142" s="4" t="s">
        <v>12</v>
      </c>
      <c r="LT15142" s="4" t="s">
        <v>1341</v>
      </c>
      <c r="LU15142" s="4" t="s">
        <v>9</v>
      </c>
      <c r="LV15142" s="4" t="s">
        <v>9</v>
      </c>
      <c r="LW15142" s="4" t="s">
        <v>11</v>
      </c>
      <c r="LX15142" s="4" t="s">
        <v>12</v>
      </c>
      <c r="LY15142" s="4" t="s">
        <v>1341</v>
      </c>
      <c r="LZ15142" s="4" t="s">
        <v>9</v>
      </c>
      <c r="MA15142" s="4" t="s">
        <v>9</v>
      </c>
      <c r="MB15142" s="4" t="s">
        <v>11</v>
      </c>
      <c r="MC15142" s="4" t="s">
        <v>12</v>
      </c>
      <c r="MD15142" s="4" t="s">
        <v>1341</v>
      </c>
      <c r="ME15142" s="4" t="s">
        <v>9</v>
      </c>
      <c r="MF15142" s="4" t="s">
        <v>9</v>
      </c>
      <c r="MG15142" s="4" t="s">
        <v>11</v>
      </c>
      <c r="MH15142" s="4" t="s">
        <v>12</v>
      </c>
      <c r="MI15142" s="4" t="s">
        <v>1341</v>
      </c>
      <c r="MJ15142" s="4" t="s">
        <v>9</v>
      </c>
      <c r="MK15142" s="4" t="s">
        <v>9</v>
      </c>
      <c r="ML15142" s="4" t="s">
        <v>11</v>
      </c>
      <c r="MM15142" s="4" t="s">
        <v>12</v>
      </c>
      <c r="MN15142" s="4" t="s">
        <v>1341</v>
      </c>
      <c r="MO15142" s="4" t="s">
        <v>9</v>
      </c>
      <c r="MP15142" s="4" t="s">
        <v>9</v>
      </c>
      <c r="MQ15142" s="4" t="s">
        <v>11</v>
      </c>
      <c r="MR15142" s="4" t="s">
        <v>12</v>
      </c>
      <c r="MS15142" s="4" t="s">
        <v>1341</v>
      </c>
      <c r="MT15142" s="4" t="s">
        <v>9</v>
      </c>
      <c r="MU15142" s="4" t="s">
        <v>9</v>
      </c>
      <c r="MV15142" s="4" t="s">
        <v>11</v>
      </c>
      <c r="MW15142" s="4" t="s">
        <v>12</v>
      </c>
      <c r="MX15142" s="4" t="s">
        <v>1341</v>
      </c>
      <c r="MY15142" s="4" t="s">
        <v>9</v>
      </c>
      <c r="MZ15142" s="4" t="s">
        <v>9</v>
      </c>
      <c r="NA15142" s="4" t="s">
        <v>11</v>
      </c>
      <c r="NB15142" s="4" t="s">
        <v>12</v>
      </c>
      <c r="NC15142" s="4" t="s">
        <v>1341</v>
      </c>
      <c r="ND15142" s="4" t="s">
        <v>9</v>
      </c>
      <c r="NE15142" s="4" t="s">
        <v>9</v>
      </c>
      <c r="NF15142" s="4" t="s">
        <v>11</v>
      </c>
      <c r="NG15142" s="4" t="s">
        <v>12</v>
      </c>
      <c r="NH15142" s="4" t="s">
        <v>1341</v>
      </c>
      <c r="NI15142" s="4" t="s">
        <v>9</v>
      </c>
      <c r="NJ15142" s="4" t="s">
        <v>9</v>
      </c>
      <c r="NK15142" s="4" t="s">
        <v>11</v>
      </c>
      <c r="NL15142" s="4" t="s">
        <v>12</v>
      </c>
      <c r="NM15142" s="4" t="s">
        <v>1341</v>
      </c>
      <c r="NN15142" s="4" t="s">
        <v>9</v>
      </c>
      <c r="NO15142" s="4" t="s">
        <v>9</v>
      </c>
      <c r="NP15142" s="4" t="s">
        <v>11</v>
      </c>
      <c r="NQ15142" s="4" t="s">
        <v>12</v>
      </c>
      <c r="NR15142" s="4" t="s">
        <v>1341</v>
      </c>
      <c r="NS15142" s="4" t="s">
        <v>9</v>
      </c>
      <c r="NT15142" s="4" t="s">
        <v>9</v>
      </c>
      <c r="NU15142" s="4" t="s">
        <v>11</v>
      </c>
      <c r="NV15142" s="4" t="s">
        <v>12</v>
      </c>
      <c r="NW15142" s="4" t="s">
        <v>1341</v>
      </c>
      <c r="NX15142" s="4" t="s">
        <v>9</v>
      </c>
      <c r="NY15142" s="4" t="s">
        <v>9</v>
      </c>
      <c r="NZ15142" s="4" t="s">
        <v>11</v>
      </c>
      <c r="OA15142" s="4" t="s">
        <v>12</v>
      </c>
      <c r="OB15142" s="4" t="s">
        <v>1341</v>
      </c>
      <c r="OC15142" s="4" t="s">
        <v>9</v>
      </c>
      <c r="OD15142" s="4" t="s">
        <v>9</v>
      </c>
      <c r="OE15142" s="4" t="s">
        <v>11</v>
      </c>
      <c r="OF15142" s="4" t="s">
        <v>12</v>
      </c>
      <c r="OG15142" s="4" t="s">
        <v>1341</v>
      </c>
      <c r="OH15142" s="4" t="s">
        <v>9</v>
      </c>
      <c r="OI15142" s="4" t="s">
        <v>9</v>
      </c>
      <c r="OJ15142" s="4" t="s">
        <v>11</v>
      </c>
      <c r="OK15142" s="4" t="s">
        <v>12</v>
      </c>
      <c r="OL15142" s="4" t="s">
        <v>1341</v>
      </c>
      <c r="OM15142" s="4" t="s">
        <v>9</v>
      </c>
      <c r="ON15142" s="4" t="s">
        <v>9</v>
      </c>
      <c r="OO15142" s="4" t="s">
        <v>11</v>
      </c>
      <c r="OP15142" s="4" t="s">
        <v>12</v>
      </c>
      <c r="OQ15142" s="4" t="s">
        <v>1341</v>
      </c>
      <c r="OR15142" s="4" t="s">
        <v>9</v>
      </c>
      <c r="OS15142" s="4" t="s">
        <v>9</v>
      </c>
      <c r="OT15142" s="4" t="s">
        <v>11</v>
      </c>
      <c r="OU15142" s="4" t="s">
        <v>12</v>
      </c>
      <c r="OV15142" s="4" t="s">
        <v>1341</v>
      </c>
      <c r="OW15142" s="4" t="s">
        <v>9</v>
      </c>
      <c r="OX15142" s="4" t="s">
        <v>9</v>
      </c>
      <c r="OY15142" s="4" t="s">
        <v>11</v>
      </c>
      <c r="OZ15142" s="4" t="s">
        <v>12</v>
      </c>
      <c r="PA15142" s="4" t="s">
        <v>1341</v>
      </c>
      <c r="PB15142" s="4" t="s">
        <v>9</v>
      </c>
      <c r="PC15142" s="4" t="s">
        <v>9</v>
      </c>
      <c r="PD15142" s="4" t="s">
        <v>11</v>
      </c>
      <c r="PE15142" s="4" t="s">
        <v>12</v>
      </c>
      <c r="PF15142" s="4" t="s">
        <v>1341</v>
      </c>
      <c r="PG15142" s="4" t="s">
        <v>9</v>
      </c>
      <c r="PH15142" s="4" t="s">
        <v>9</v>
      </c>
      <c r="PI15142" s="4" t="s">
        <v>11</v>
      </c>
      <c r="PJ15142" s="4" t="s">
        <v>12</v>
      </c>
      <c r="PK15142" s="4" t="s">
        <v>1341</v>
      </c>
      <c r="PL15142" s="4" t="s">
        <v>9</v>
      </c>
      <c r="PM15142" s="4" t="s">
        <v>9</v>
      </c>
      <c r="PN15142" s="4" t="s">
        <v>11</v>
      </c>
      <c r="PO15142" s="4" t="s">
        <v>12</v>
      </c>
      <c r="PP15142" s="4" t="s">
        <v>1341</v>
      </c>
      <c r="PQ15142" s="4" t="s">
        <v>9</v>
      </c>
      <c r="PR15142" s="4" t="s">
        <v>9</v>
      </c>
      <c r="PS15142" s="4" t="s">
        <v>11</v>
      </c>
      <c r="PT15142" s="4" t="s">
        <v>12</v>
      </c>
      <c r="PU15142" s="4" t="s">
        <v>1341</v>
      </c>
      <c r="PV15142" s="4" t="s">
        <v>9</v>
      </c>
      <c r="PW15142" s="4" t="s">
        <v>9</v>
      </c>
      <c r="PX15142" s="4" t="s">
        <v>11</v>
      </c>
      <c r="PY15142" s="4" t="s">
        <v>12</v>
      </c>
      <c r="PZ15142" s="4" t="s">
        <v>1341</v>
      </c>
      <c r="QA15142" s="4" t="s">
        <v>9</v>
      </c>
      <c r="QB15142" s="4" t="s">
        <v>9</v>
      </c>
      <c r="QC15142" s="4" t="s">
        <v>11</v>
      </c>
      <c r="QD15142" s="4" t="s">
        <v>12</v>
      </c>
      <c r="QE15142" s="4" t="s">
        <v>1341</v>
      </c>
      <c r="QF15142" s="4" t="s">
        <v>9</v>
      </c>
      <c r="QG15142" s="4" t="s">
        <v>9</v>
      </c>
      <c r="QH15142" s="4" t="s">
        <v>11</v>
      </c>
      <c r="QI15142" s="4" t="s">
        <v>12</v>
      </c>
      <c r="QJ15142" s="4" t="s">
        <v>1341</v>
      </c>
      <c r="QK15142" s="4" t="s">
        <v>9</v>
      </c>
      <c r="QL15142" s="4" t="s">
        <v>9</v>
      </c>
      <c r="QM15142" s="4" t="s">
        <v>11</v>
      </c>
      <c r="QN15142" s="4" t="s">
        <v>12</v>
      </c>
      <c r="QO15142" s="4" t="s">
        <v>1341</v>
      </c>
      <c r="QP15142" s="4" t="s">
        <v>9</v>
      </c>
      <c r="QQ15142" s="4" t="s">
        <v>9</v>
      </c>
      <c r="QR15142" s="4" t="s">
        <v>11</v>
      </c>
      <c r="QS15142" s="4" t="s">
        <v>12</v>
      </c>
      <c r="QT15142" s="4" t="s">
        <v>1341</v>
      </c>
      <c r="QU15142" s="4" t="s">
        <v>9</v>
      </c>
      <c r="QV15142" s="4" t="s">
        <v>9</v>
      </c>
      <c r="QW15142" s="4" t="s">
        <v>11</v>
      </c>
      <c r="QX15142" s="4" t="s">
        <v>12</v>
      </c>
      <c r="QY15142" s="4" t="s">
        <v>1341</v>
      </c>
      <c r="QZ15142" s="4" t="s">
        <v>9</v>
      </c>
      <c r="RA15142" s="4" t="s">
        <v>9</v>
      </c>
      <c r="RB15142" s="4" t="s">
        <v>11</v>
      </c>
      <c r="RC15142" s="4" t="s">
        <v>12</v>
      </c>
      <c r="RD15142" s="4" t="s">
        <v>1341</v>
      </c>
      <c r="RE15142" s="4" t="s">
        <v>9</v>
      </c>
      <c r="RF15142" s="4" t="s">
        <v>9</v>
      </c>
      <c r="RG15142" s="4" t="s">
        <v>11</v>
      </c>
      <c r="RH15142" s="4" t="s">
        <v>12</v>
      </c>
      <c r="RI15142" s="4" t="s">
        <v>1341</v>
      </c>
      <c r="RJ15142" s="4" t="s">
        <v>9</v>
      </c>
      <c r="RK15142" s="4" t="s">
        <v>9</v>
      </c>
      <c r="RL15142" s="4" t="s">
        <v>11</v>
      </c>
      <c r="RM15142" s="4" t="s">
        <v>12</v>
      </c>
      <c r="RN15142" s="4" t="s">
        <v>1341</v>
      </c>
      <c r="RO15142" s="4" t="s">
        <v>9</v>
      </c>
      <c r="RP15142" s="4" t="s">
        <v>9</v>
      </c>
      <c r="RQ15142" s="4" t="s">
        <v>11</v>
      </c>
      <c r="RR15142" s="4" t="s">
        <v>12</v>
      </c>
      <c r="RS15142" s="4" t="s">
        <v>1341</v>
      </c>
      <c r="RT15142" s="4" t="s">
        <v>9</v>
      </c>
      <c r="RU15142" s="4" t="s">
        <v>9</v>
      </c>
      <c r="RV15142" s="4" t="s">
        <v>11</v>
      </c>
      <c r="RW15142" s="4" t="s">
        <v>12</v>
      </c>
      <c r="RX15142" s="4" t="s">
        <v>1341</v>
      </c>
      <c r="RY15142" s="4" t="s">
        <v>9</v>
      </c>
      <c r="RZ15142" s="4" t="s">
        <v>9</v>
      </c>
      <c r="SA15142" s="4" t="s">
        <v>11</v>
      </c>
      <c r="SB15142" s="4" t="s">
        <v>12</v>
      </c>
      <c r="SC15142" s="4" t="s">
        <v>1341</v>
      </c>
      <c r="SD15142" s="4" t="s">
        <v>9</v>
      </c>
      <c r="SE15142" s="4" t="s">
        <v>9</v>
      </c>
      <c r="SF15142" s="4" t="s">
        <v>11</v>
      </c>
      <c r="SG15142" s="4" t="s">
        <v>12</v>
      </c>
      <c r="SH15142" s="4" t="s">
        <v>1341</v>
      </c>
      <c r="SI15142" s="4" t="s">
        <v>9</v>
      </c>
      <c r="SJ15142" s="4" t="s">
        <v>9</v>
      </c>
      <c r="SK15142" s="4" t="s">
        <v>11</v>
      </c>
      <c r="SL15142" s="4" t="s">
        <v>12</v>
      </c>
      <c r="SM15142" s="4" t="s">
        <v>1341</v>
      </c>
      <c r="SN15142" s="4" t="s">
        <v>9</v>
      </c>
      <c r="SO15142" s="4" t="s">
        <v>9</v>
      </c>
      <c r="SP15142" s="4" t="s">
        <v>11</v>
      </c>
      <c r="SQ15142" s="4" t="s">
        <v>12</v>
      </c>
      <c r="SR15142" s="4" t="s">
        <v>1341</v>
      </c>
      <c r="SS15142" s="4" t="s">
        <v>9</v>
      </c>
      <c r="ST15142" s="4" t="s">
        <v>9</v>
      </c>
      <c r="SU15142" s="4" t="s">
        <v>11</v>
      </c>
      <c r="SV15142" s="4" t="s">
        <v>12</v>
      </c>
      <c r="SW15142" s="4" t="s">
        <v>1341</v>
      </c>
      <c r="SX15142" s="4" t="s">
        <v>9</v>
      </c>
      <c r="SY15142" s="4" t="s">
        <v>9</v>
      </c>
      <c r="SZ15142" s="4" t="s">
        <v>11</v>
      </c>
      <c r="TA15142" s="4" t="s">
        <v>12</v>
      </c>
      <c r="TB15142" s="4" t="s">
        <v>1341</v>
      </c>
      <c r="TC15142" s="4" t="s">
        <v>9</v>
      </c>
      <c r="TD15142" s="4" t="s">
        <v>9</v>
      </c>
      <c r="TE15142" s="4" t="s">
        <v>11</v>
      </c>
      <c r="TF15142" s="4" t="s">
        <v>12</v>
      </c>
      <c r="TG15142" s="4" t="s">
        <v>1341</v>
      </c>
      <c r="TH15142" s="4" t="s">
        <v>9</v>
      </c>
      <c r="TI15142" s="4" t="s">
        <v>9</v>
      </c>
      <c r="TJ15142" s="4" t="s">
        <v>11</v>
      </c>
      <c r="TK15142" s="4" t="s">
        <v>12</v>
      </c>
      <c r="TL15142" s="4" t="s">
        <v>1341</v>
      </c>
      <c r="TM15142" s="4" t="s">
        <v>9</v>
      </c>
      <c r="TN15142" s="4" t="s">
        <v>9</v>
      </c>
      <c r="TO15142" s="4" t="s">
        <v>11</v>
      </c>
      <c r="TP15142" s="4" t="s">
        <v>12</v>
      </c>
      <c r="TQ15142" s="4" t="s">
        <v>1341</v>
      </c>
      <c r="TR15142" s="4" t="s">
        <v>9</v>
      </c>
      <c r="TS15142" s="4" t="s">
        <v>9</v>
      </c>
      <c r="TT15142" s="4" t="s">
        <v>11</v>
      </c>
      <c r="TU15142" s="4" t="s">
        <v>12</v>
      </c>
      <c r="TV15142" s="4" t="s">
        <v>1341</v>
      </c>
      <c r="TW15142" s="4" t="s">
        <v>9</v>
      </c>
      <c r="TX15142" s="4" t="s">
        <v>9</v>
      </c>
      <c r="TY15142" s="4" t="s">
        <v>11</v>
      </c>
      <c r="TZ15142" s="4" t="s">
        <v>12</v>
      </c>
      <c r="UA15142" s="4" t="s">
        <v>1341</v>
      </c>
      <c r="UB15142" s="4" t="s">
        <v>9</v>
      </c>
      <c r="UC15142" s="4" t="s">
        <v>9</v>
      </c>
      <c r="UD15142" s="4" t="s">
        <v>11</v>
      </c>
      <c r="UE15142" s="4" t="s">
        <v>12</v>
      </c>
      <c r="UF15142" s="4" t="s">
        <v>1341</v>
      </c>
      <c r="UG15142" s="4" t="s">
        <v>9</v>
      </c>
      <c r="UH15142" s="4" t="s">
        <v>9</v>
      </c>
      <c r="UI15142" s="4" t="s">
        <v>11</v>
      </c>
      <c r="UJ15142" s="4" t="s">
        <v>12</v>
      </c>
      <c r="UK15142" s="4" t="s">
        <v>1341</v>
      </c>
      <c r="UL15142" s="4" t="s">
        <v>9</v>
      </c>
      <c r="UM15142" s="4" t="s">
        <v>9</v>
      </c>
      <c r="UN15142" s="4" t="s">
        <v>11</v>
      </c>
      <c r="UO15142" s="4" t="s">
        <v>12</v>
      </c>
      <c r="UP15142" s="4" t="s">
        <v>1341</v>
      </c>
      <c r="UQ15142" s="4" t="s">
        <v>9</v>
      </c>
      <c r="UR15142" s="4" t="s">
        <v>9</v>
      </c>
      <c r="US15142" s="4" t="s">
        <v>11</v>
      </c>
      <c r="UT15142" s="4" t="s">
        <v>12</v>
      </c>
      <c r="UU15142" s="4" t="s">
        <v>1341</v>
      </c>
      <c r="UV15142" s="4" t="s">
        <v>9</v>
      </c>
      <c r="UW15142" s="4" t="s">
        <v>9</v>
      </c>
      <c r="UX15142" s="4" t="s">
        <v>11</v>
      </c>
      <c r="UY15142" s="4" t="s">
        <v>12</v>
      </c>
      <c r="UZ15142" s="4" t="s">
        <v>1341</v>
      </c>
      <c r="VA15142" s="4" t="s">
        <v>9</v>
      </c>
      <c r="VB15142" s="4" t="s">
        <v>9</v>
      </c>
      <c r="VC15142" s="4" t="s">
        <v>11</v>
      </c>
      <c r="VD15142" s="4" t="s">
        <v>12</v>
      </c>
      <c r="VE15142" s="4" t="s">
        <v>1341</v>
      </c>
      <c r="VF15142" s="4" t="s">
        <v>9</v>
      </c>
      <c r="VG15142" s="4" t="s">
        <v>9</v>
      </c>
      <c r="VH15142" s="4" t="s">
        <v>11</v>
      </c>
      <c r="VI15142" s="4" t="s">
        <v>12</v>
      </c>
      <c r="VJ15142" s="4" t="s">
        <v>1341</v>
      </c>
      <c r="VK15142" s="4" t="s">
        <v>9</v>
      </c>
      <c r="VL15142" s="4" t="s">
        <v>9</v>
      </c>
      <c r="VM15142" s="4" t="s">
        <v>11</v>
      </c>
      <c r="VN15142" s="4" t="s">
        <v>12</v>
      </c>
      <c r="VO15142" s="4" t="s">
        <v>1341</v>
      </c>
      <c r="VP15142" s="4" t="s">
        <v>9</v>
      </c>
      <c r="VQ15142" s="4" t="s">
        <v>9</v>
      </c>
      <c r="VR15142" s="4" t="s">
        <v>11</v>
      </c>
      <c r="VS15142" s="4" t="s">
        <v>12</v>
      </c>
      <c r="VT15142" s="4" t="s">
        <v>1341</v>
      </c>
      <c r="VU15142" s="4" t="s">
        <v>9</v>
      </c>
      <c r="VV15142" s="4" t="s">
        <v>9</v>
      </c>
      <c r="VW15142" s="4" t="s">
        <v>11</v>
      </c>
      <c r="VX15142" s="4" t="s">
        <v>12</v>
      </c>
      <c r="VY15142" s="4" t="s">
        <v>1341</v>
      </c>
      <c r="VZ15142" s="4" t="s">
        <v>9</v>
      </c>
      <c r="WA15142" s="4" t="s">
        <v>9</v>
      </c>
      <c r="WB15142" s="4" t="s">
        <v>11</v>
      </c>
      <c r="WC15142" s="4" t="s">
        <v>12</v>
      </c>
      <c r="WD15142" s="4" t="s">
        <v>1341</v>
      </c>
      <c r="WE15142" s="4" t="s">
        <v>9</v>
      </c>
      <c r="WF15142" s="4" t="s">
        <v>9</v>
      </c>
      <c r="WG15142" s="4" t="s">
        <v>11</v>
      </c>
      <c r="WH15142" s="4" t="s">
        <v>12</v>
      </c>
      <c r="WI15142" s="4" t="s">
        <v>1341</v>
      </c>
      <c r="WJ15142" s="4" t="s">
        <v>9</v>
      </c>
      <c r="WK15142" s="4" t="s">
        <v>9</v>
      </c>
      <c r="WL15142" s="4" t="s">
        <v>11</v>
      </c>
      <c r="WM15142" s="4" t="s">
        <v>12</v>
      </c>
      <c r="WN15142" s="4" t="s">
        <v>1341</v>
      </c>
      <c r="WO15142" s="4" t="s">
        <v>9</v>
      </c>
      <c r="WP15142" s="4" t="s">
        <v>9</v>
      </c>
      <c r="WQ15142" s="4" t="s">
        <v>11</v>
      </c>
      <c r="WR15142" s="4" t="s">
        <v>12</v>
      </c>
      <c r="WS15142" s="4" t="s">
        <v>1341</v>
      </c>
      <c r="WT15142" s="4" t="s">
        <v>9</v>
      </c>
      <c r="WU15142" s="4" t="s">
        <v>9</v>
      </c>
      <c r="WV15142" s="4" t="s">
        <v>11</v>
      </c>
      <c r="WW15142" s="4" t="s">
        <v>12</v>
      </c>
      <c r="WX15142" s="4" t="s">
        <v>1341</v>
      </c>
      <c r="WY15142" s="4" t="s">
        <v>9</v>
      </c>
      <c r="WZ15142" s="4" t="s">
        <v>9</v>
      </c>
      <c r="XA15142" s="4" t="s">
        <v>11</v>
      </c>
      <c r="XB15142" s="4" t="s">
        <v>12</v>
      </c>
      <c r="XC15142" s="4" t="s">
        <v>1341</v>
      </c>
      <c r="XD15142" s="4" t="s">
        <v>9</v>
      </c>
      <c r="XE15142" s="4" t="s">
        <v>9</v>
      </c>
      <c r="XF15142" s="4" t="s">
        <v>11</v>
      </c>
      <c r="XG15142" s="4" t="s">
        <v>12</v>
      </c>
      <c r="XH15142" s="4" t="s">
        <v>1341</v>
      </c>
      <c r="XI15142" s="4" t="s">
        <v>9</v>
      </c>
      <c r="XJ15142" s="4" t="s">
        <v>9</v>
      </c>
      <c r="XK15142" s="4" t="s">
        <v>11</v>
      </c>
      <c r="XL15142" s="4" t="s">
        <v>12</v>
      </c>
      <c r="XM15142" s="4" t="s">
        <v>1341</v>
      </c>
      <c r="XN15142" s="4" t="s">
        <v>9</v>
      </c>
      <c r="XO15142" s="4" t="s">
        <v>9</v>
      </c>
      <c r="XP15142" s="4" t="s">
        <v>11</v>
      </c>
      <c r="XQ15142" s="4" t="s">
        <v>12</v>
      </c>
      <c r="XR15142" s="4" t="s">
        <v>1341</v>
      </c>
      <c r="XS15142" s="4" t="s">
        <v>9</v>
      </c>
      <c r="XT15142" s="4" t="s">
        <v>9</v>
      </c>
      <c r="XU15142" s="4" t="s">
        <v>11</v>
      </c>
      <c r="XV15142" s="4" t="s">
        <v>12</v>
      </c>
      <c r="XW15142" s="4" t="s">
        <v>1341</v>
      </c>
      <c r="XX15142" s="4" t="s">
        <v>9</v>
      </c>
      <c r="XY15142" s="4" t="s">
        <v>9</v>
      </c>
      <c r="XZ15142" s="4" t="s">
        <v>11</v>
      </c>
      <c r="YA15142" s="4" t="s">
        <v>12</v>
      </c>
      <c r="YB15142" s="4" t="s">
        <v>1341</v>
      </c>
      <c r="YC15142" s="4" t="s">
        <v>9</v>
      </c>
      <c r="YD15142" s="4" t="s">
        <v>9</v>
      </c>
      <c r="YE15142" s="4" t="s">
        <v>11</v>
      </c>
      <c r="YF15142" s="4" t="s">
        <v>12</v>
      </c>
      <c r="YG15142" s="4" t="s">
        <v>1341</v>
      </c>
      <c r="YH15142" s="4" t="s">
        <v>9</v>
      </c>
      <c r="YI15142" s="4" t="s">
        <v>9</v>
      </c>
      <c r="YJ15142" s="4" t="s">
        <v>11</v>
      </c>
      <c r="YK15142" s="4" t="s">
        <v>12</v>
      </c>
      <c r="YL15142" s="4" t="s">
        <v>1341</v>
      </c>
      <c r="YM15142" s="4" t="s">
        <v>9</v>
      </c>
      <c r="YN15142" s="4" t="s">
        <v>9</v>
      </c>
      <c r="YO15142" s="4" t="s">
        <v>11</v>
      </c>
      <c r="YP15142" s="4" t="s">
        <v>12</v>
      </c>
      <c r="YQ15142" s="4" t="s">
        <v>1341</v>
      </c>
      <c r="YR15142" s="4" t="s">
        <v>9</v>
      </c>
      <c r="YS15142" s="4" t="s">
        <v>9</v>
      </c>
      <c r="YT15142" s="4" t="s">
        <v>11</v>
      </c>
      <c r="YU15142" s="4" t="s">
        <v>12</v>
      </c>
      <c r="YV15142" s="4" t="s">
        <v>1341</v>
      </c>
      <c r="YW15142" s="4" t="s">
        <v>9</v>
      </c>
      <c r="YX15142" s="4" t="s">
        <v>9</v>
      </c>
      <c r="YY15142" s="4" t="s">
        <v>11</v>
      </c>
      <c r="YZ15142" s="4" t="s">
        <v>12</v>
      </c>
      <c r="ZA15142" s="4" t="s">
        <v>1341</v>
      </c>
      <c r="ZB15142" s="4" t="s">
        <v>9</v>
      </c>
      <c r="ZC15142" s="4" t="s">
        <v>9</v>
      </c>
      <c r="ZD15142" s="4" t="s">
        <v>11</v>
      </c>
      <c r="ZE15142" s="4" t="s">
        <v>12</v>
      </c>
      <c r="ZF15142" s="4" t="s">
        <v>1341</v>
      </c>
      <c r="ZG15142" s="4" t="s">
        <v>9</v>
      </c>
      <c r="ZH15142" s="4" t="s">
        <v>9</v>
      </c>
      <c r="ZI15142" s="4" t="s">
        <v>11</v>
      </c>
      <c r="ZJ15142" s="4" t="s">
        <v>12</v>
      </c>
      <c r="ZK15142" s="4" t="s">
        <v>1341</v>
      </c>
      <c r="ZL15142" s="4" t="s">
        <v>9</v>
      </c>
      <c r="ZM15142" s="4" t="s">
        <v>9</v>
      </c>
      <c r="ZN15142" s="4" t="s">
        <v>11</v>
      </c>
      <c r="ZO15142" s="4" t="s">
        <v>12</v>
      </c>
      <c r="ZP15142" s="4" t="s">
        <v>1341</v>
      </c>
      <c r="ZQ15142" s="4" t="s">
        <v>9</v>
      </c>
      <c r="ZR15142" s="4" t="s">
        <v>9</v>
      </c>
      <c r="ZS15142" s="4" t="s">
        <v>11</v>
      </c>
      <c r="ZT15142" s="4" t="s">
        <v>12</v>
      </c>
      <c r="ZU15142" s="4" t="s">
        <v>1341</v>
      </c>
      <c r="ZV15142" s="4" t="s">
        <v>9</v>
      </c>
      <c r="ZW15142" s="4" t="s">
        <v>9</v>
      </c>
      <c r="ZX15142" s="4" t="s">
        <v>11</v>
      </c>
      <c r="ZY15142" s="4" t="s">
        <v>12</v>
      </c>
      <c r="ZZ15142" s="4" t="s">
        <v>1341</v>
      </c>
      <c r="AAA15142" s="4" t="s">
        <v>9</v>
      </c>
      <c r="AAB15142" s="4" t="s">
        <v>9</v>
      </c>
      <c r="AAC15142" s="4" t="s">
        <v>11</v>
      </c>
      <c r="AAD15142" s="4" t="s">
        <v>12</v>
      </c>
      <c r="AAE15142" s="4" t="s">
        <v>1341</v>
      </c>
      <c r="AAF15142" s="4" t="s">
        <v>9</v>
      </c>
      <c r="AAG15142" s="4" t="s">
        <v>9</v>
      </c>
      <c r="AAH15142" s="4" t="s">
        <v>11</v>
      </c>
      <c r="AAI15142" s="4" t="s">
        <v>12</v>
      </c>
      <c r="AAJ15142" s="4" t="s">
        <v>1341</v>
      </c>
      <c r="AAK15142" s="4" t="s">
        <v>9</v>
      </c>
      <c r="AAL15142" s="4" t="s">
        <v>9</v>
      </c>
      <c r="AAM15142" s="4" t="s">
        <v>11</v>
      </c>
      <c r="AAN15142" s="4" t="s">
        <v>12</v>
      </c>
      <c r="AAO15142" s="4" t="s">
        <v>1341</v>
      </c>
      <c r="AAP15142" s="4" t="s">
        <v>9</v>
      </c>
      <c r="AAQ15142" s="4" t="s">
        <v>9</v>
      </c>
      <c r="AAR15142" s="4" t="s">
        <v>11</v>
      </c>
      <c r="AAS15142" s="4" t="s">
        <v>12</v>
      </c>
      <c r="AAT15142" s="4" t="s">
        <v>1341</v>
      </c>
      <c r="AAU15142" s="4" t="s">
        <v>9</v>
      </c>
      <c r="AAV15142" s="4" t="s">
        <v>9</v>
      </c>
      <c r="AAW15142" s="4" t="s">
        <v>11</v>
      </c>
      <c r="AAX15142" s="4" t="s">
        <v>12</v>
      </c>
      <c r="AAY15142" s="4" t="s">
        <v>1341</v>
      </c>
      <c r="AAZ15142" s="4" t="s">
        <v>9</v>
      </c>
      <c r="ABA15142" s="4" t="s">
        <v>9</v>
      </c>
      <c r="ABB15142" s="4" t="s">
        <v>11</v>
      </c>
      <c r="ABC15142" s="4" t="s">
        <v>12</v>
      </c>
      <c r="ABD15142" s="4" t="s">
        <v>1341</v>
      </c>
      <c r="ABE15142" s="4" t="s">
        <v>9</v>
      </c>
      <c r="ABF15142" s="4" t="s">
        <v>9</v>
      </c>
      <c r="ABG15142" s="4" t="s">
        <v>11</v>
      </c>
      <c r="ABH15142" s="4" t="s">
        <v>12</v>
      </c>
      <c r="ABI15142" s="4" t="s">
        <v>1341</v>
      </c>
      <c r="ABJ15142" s="4" t="s">
        <v>9</v>
      </c>
      <c r="ABK15142" s="4" t="s">
        <v>9</v>
      </c>
      <c r="ABL15142" s="4" t="s">
        <v>11</v>
      </c>
      <c r="ABM15142" s="4" t="s">
        <v>12</v>
      </c>
      <c r="ABN15142" s="4" t="s">
        <v>1341</v>
      </c>
      <c r="ABO15142" s="4" t="s">
        <v>9</v>
      </c>
      <c r="ABP15142" s="4" t="s">
        <v>9</v>
      </c>
      <c r="ABQ15142" s="4" t="s">
        <v>11</v>
      </c>
      <c r="ABR15142" s="4" t="s">
        <v>12</v>
      </c>
      <c r="ABS15142" s="4" t="s">
        <v>1341</v>
      </c>
      <c r="ABT15142" s="4" t="s">
        <v>9</v>
      </c>
      <c r="ABU15142" s="4" t="s">
        <v>9</v>
      </c>
      <c r="ABV15142" s="4" t="s">
        <v>11</v>
      </c>
      <c r="ABW15142" s="4" t="s">
        <v>12</v>
      </c>
      <c r="ABX15142" s="4" t="s">
        <v>1341</v>
      </c>
      <c r="ABY15142" s="4" t="s">
        <v>9</v>
      </c>
      <c r="ABZ15142" s="4" t="s">
        <v>9</v>
      </c>
      <c r="ACA15142" s="4" t="s">
        <v>11</v>
      </c>
      <c r="ACB15142" s="4" t="s">
        <v>12</v>
      </c>
      <c r="ACC15142" s="4" t="s">
        <v>1341</v>
      </c>
      <c r="ACD15142" s="4" t="s">
        <v>9</v>
      </c>
      <c r="ACE15142" s="4" t="s">
        <v>9</v>
      </c>
      <c r="ACF15142" s="4" t="s">
        <v>11</v>
      </c>
      <c r="ACG15142" s="4" t="s">
        <v>12</v>
      </c>
      <c r="ACH15142" s="4" t="s">
        <v>1341</v>
      </c>
      <c r="ACI15142" s="4" t="s">
        <v>9</v>
      </c>
      <c r="ACJ15142" s="4" t="s">
        <v>9</v>
      </c>
      <c r="ACK15142" s="4" t="s">
        <v>11</v>
      </c>
      <c r="ACL15142" s="4" t="s">
        <v>12</v>
      </c>
      <c r="ACM15142" s="4" t="s">
        <v>1341</v>
      </c>
      <c r="ACN15142" s="4" t="s">
        <v>9</v>
      </c>
      <c r="ACO15142" s="4" t="s">
        <v>9</v>
      </c>
      <c r="ACP15142" s="4" t="s">
        <v>11</v>
      </c>
      <c r="ACQ15142" s="4" t="s">
        <v>12</v>
      </c>
      <c r="ACR15142" s="4" t="s">
        <v>1341</v>
      </c>
      <c r="ACS15142" s="4" t="s">
        <v>9</v>
      </c>
      <c r="ACT15142" s="4" t="s">
        <v>9</v>
      </c>
      <c r="ACU15142" s="4" t="s">
        <v>11</v>
      </c>
      <c r="ACV15142" s="4" t="s">
        <v>12</v>
      </c>
      <c r="ACW15142" s="4" t="s">
        <v>1341</v>
      </c>
      <c r="ACX15142" s="4" t="s">
        <v>9</v>
      </c>
      <c r="ACY15142" s="4" t="s">
        <v>9</v>
      </c>
      <c r="ACZ15142" s="4" t="s">
        <v>11</v>
      </c>
      <c r="ADA15142" s="4" t="s">
        <v>12</v>
      </c>
      <c r="ADB15142" s="4" t="s">
        <v>1341</v>
      </c>
      <c r="ADC15142" s="4" t="s">
        <v>9</v>
      </c>
      <c r="ADD15142" s="4" t="s">
        <v>9</v>
      </c>
      <c r="ADE15142" s="4" t="s">
        <v>11</v>
      </c>
      <c r="ADF15142" s="4" t="s">
        <v>12</v>
      </c>
      <c r="ADG15142" s="4" t="s">
        <v>1341</v>
      </c>
      <c r="ADH15142" s="4" t="s">
        <v>9</v>
      </c>
      <c r="ADI15142" s="4" t="s">
        <v>9</v>
      </c>
      <c r="ADJ15142" s="4" t="s">
        <v>11</v>
      </c>
      <c r="ADK15142" s="4" t="s">
        <v>12</v>
      </c>
      <c r="ADL15142" s="4" t="s">
        <v>1341</v>
      </c>
      <c r="ADM15142" s="4" t="s">
        <v>9</v>
      </c>
      <c r="ADN15142" s="4" t="s">
        <v>9</v>
      </c>
      <c r="ADO15142" s="4" t="s">
        <v>11</v>
      </c>
      <c r="ADP15142" s="4" t="s">
        <v>12</v>
      </c>
      <c r="ADQ15142" s="4" t="s">
        <v>1341</v>
      </c>
      <c r="ADR15142" s="4" t="s">
        <v>9</v>
      </c>
      <c r="ADS15142" s="4" t="s">
        <v>9</v>
      </c>
      <c r="ADT15142" s="4" t="s">
        <v>11</v>
      </c>
      <c r="ADU15142" s="4" t="s">
        <v>12</v>
      </c>
      <c r="ADV15142" s="4" t="s">
        <v>1341</v>
      </c>
      <c r="ADW15142" s="4" t="s">
        <v>9</v>
      </c>
      <c r="ADX15142" s="4" t="s">
        <v>9</v>
      </c>
      <c r="ADY15142" s="4" t="s">
        <v>11</v>
      </c>
      <c r="ADZ15142" s="4" t="s">
        <v>12</v>
      </c>
      <c r="AEA15142" s="4" t="s">
        <v>1341</v>
      </c>
      <c r="AEB15142" s="4" t="s">
        <v>9</v>
      </c>
      <c r="AEC15142" s="4" t="s">
        <v>9</v>
      </c>
      <c r="AED15142" s="4" t="s">
        <v>11</v>
      </c>
      <c r="AEE15142" s="4" t="s">
        <v>12</v>
      </c>
      <c r="AEF15142" s="4" t="s">
        <v>1341</v>
      </c>
      <c r="AEG15142" s="4" t="s">
        <v>9</v>
      </c>
      <c r="AEH15142" s="4" t="s">
        <v>9</v>
      </c>
      <c r="AEI15142" s="4" t="s">
        <v>11</v>
      </c>
      <c r="AEJ15142" s="4" t="s">
        <v>12</v>
      </c>
      <c r="AEK15142" s="4" t="s">
        <v>1341</v>
      </c>
      <c r="AEL15142" s="4" t="s">
        <v>9</v>
      </c>
      <c r="AEM15142" s="4" t="s">
        <v>9</v>
      </c>
      <c r="AEN15142" s="4" t="s">
        <v>11</v>
      </c>
      <c r="AEO15142" s="4" t="s">
        <v>12</v>
      </c>
      <c r="AEP15142" s="4" t="s">
        <v>1341</v>
      </c>
      <c r="AEQ15142" s="4" t="s">
        <v>9</v>
      </c>
      <c r="AER15142" s="4" t="s">
        <v>9</v>
      </c>
      <c r="AES15142" s="4" t="s">
        <v>11</v>
      </c>
      <c r="AET15142" s="4" t="s">
        <v>12</v>
      </c>
      <c r="AEU15142" s="4" t="s">
        <v>1341</v>
      </c>
      <c r="AEV15142" s="4" t="s">
        <v>9</v>
      </c>
      <c r="AEW15142" s="4" t="s">
        <v>9</v>
      </c>
      <c r="AEX15142" s="4" t="s">
        <v>11</v>
      </c>
      <c r="AEY15142" s="4" t="s">
        <v>12</v>
      </c>
      <c r="AEZ15142" s="4" t="s">
        <v>1341</v>
      </c>
      <c r="AFA15142" s="4" t="s">
        <v>9</v>
      </c>
      <c r="AFB15142" s="4" t="s">
        <v>9</v>
      </c>
      <c r="AFC15142" s="4" t="s">
        <v>11</v>
      </c>
      <c r="AFD15142" s="4" t="s">
        <v>12</v>
      </c>
      <c r="AFE15142" s="4" t="s">
        <v>1341</v>
      </c>
      <c r="AFF15142" s="4" t="s">
        <v>9</v>
      </c>
      <c r="AFG15142" s="4" t="s">
        <v>9</v>
      </c>
      <c r="AFH15142" s="4" t="s">
        <v>11</v>
      </c>
      <c r="AFI15142" s="4" t="s">
        <v>12</v>
      </c>
      <c r="AFJ15142" s="4" t="s">
        <v>1341</v>
      </c>
      <c r="AFK15142" s="4" t="s">
        <v>9</v>
      </c>
      <c r="AFL15142" s="4" t="s">
        <v>9</v>
      </c>
      <c r="AFM15142" s="4" t="s">
        <v>11</v>
      </c>
      <c r="AFN15142" s="4" t="s">
        <v>12</v>
      </c>
      <c r="AFO15142" s="4" t="s">
        <v>1341</v>
      </c>
      <c r="AFP15142" s="4" t="s">
        <v>9</v>
      </c>
      <c r="AFQ15142" s="4" t="s">
        <v>9</v>
      </c>
      <c r="AFR15142" s="4" t="s">
        <v>11</v>
      </c>
      <c r="AFS15142" s="4" t="s">
        <v>12</v>
      </c>
      <c r="AFT15142" s="4" t="s">
        <v>1341</v>
      </c>
      <c r="AFU15142" s="4" t="s">
        <v>9</v>
      </c>
      <c r="AFV15142" s="4" t="s">
        <v>9</v>
      </c>
      <c r="AFW15142" s="4" t="s">
        <v>11</v>
      </c>
      <c r="AFX15142" s="4" t="s">
        <v>12</v>
      </c>
      <c r="AFY15142" s="4" t="s">
        <v>1341</v>
      </c>
      <c r="AFZ15142" s="4" t="s">
        <v>9</v>
      </c>
      <c r="AGA15142" s="4" t="s">
        <v>9</v>
      </c>
      <c r="AGB15142" s="4" t="s">
        <v>11</v>
      </c>
      <c r="AGC15142" s="4" t="s">
        <v>12</v>
      </c>
      <c r="AGD15142" s="4" t="s">
        <v>1341</v>
      </c>
      <c r="AGE15142" s="4" t="s">
        <v>9</v>
      </c>
      <c r="AGF15142" s="4" t="s">
        <v>9</v>
      </c>
      <c r="AGG15142" s="4" t="s">
        <v>11</v>
      </c>
      <c r="AGH15142" s="4" t="s">
        <v>12</v>
      </c>
      <c r="AGI15142" s="4" t="s">
        <v>1341</v>
      </c>
      <c r="AGJ15142" s="4" t="s">
        <v>9</v>
      </c>
      <c r="AGK15142" s="4" t="s">
        <v>9</v>
      </c>
      <c r="AGL15142" s="4" t="s">
        <v>11</v>
      </c>
      <c r="AGM15142" s="4" t="s">
        <v>12</v>
      </c>
      <c r="AGN15142" s="4" t="s">
        <v>1341</v>
      </c>
      <c r="AGO15142" s="4" t="s">
        <v>9</v>
      </c>
      <c r="AGP15142" s="4" t="s">
        <v>9</v>
      </c>
      <c r="AGQ15142" s="4" t="s">
        <v>11</v>
      </c>
      <c r="AGR15142" s="4" t="s">
        <v>12</v>
      </c>
      <c r="AGS15142" s="4" t="s">
        <v>1341</v>
      </c>
      <c r="AGT15142" s="4" t="s">
        <v>9</v>
      </c>
      <c r="AGU15142" s="4" t="s">
        <v>9</v>
      </c>
      <c r="AGV15142" s="4" t="s">
        <v>11</v>
      </c>
      <c r="AGW15142" s="4" t="s">
        <v>12</v>
      </c>
      <c r="AGX15142" s="4" t="s">
        <v>1341</v>
      </c>
      <c r="AGY15142" s="4" t="s">
        <v>9</v>
      </c>
      <c r="AGZ15142" s="4" t="s">
        <v>9</v>
      </c>
      <c r="AHA15142" s="4" t="s">
        <v>11</v>
      </c>
      <c r="AHB15142" s="4" t="s">
        <v>12</v>
      </c>
      <c r="AHC15142" s="4" t="s">
        <v>1341</v>
      </c>
      <c r="AHD15142" s="4" t="s">
        <v>9</v>
      </c>
      <c r="AHE15142" s="4" t="s">
        <v>9</v>
      </c>
      <c r="AHF15142" s="4" t="s">
        <v>11</v>
      </c>
      <c r="AHG15142" s="4" t="s">
        <v>12</v>
      </c>
      <c r="AHH15142" s="4" t="s">
        <v>1341</v>
      </c>
      <c r="AHI15142" s="4" t="s">
        <v>9</v>
      </c>
      <c r="AHJ15142" s="4" t="s">
        <v>9</v>
      </c>
      <c r="AHK15142" s="4" t="s">
        <v>11</v>
      </c>
      <c r="AHL15142" s="4" t="s">
        <v>12</v>
      </c>
      <c r="AHM15142" s="4" t="s">
        <v>1341</v>
      </c>
      <c r="AHN15142" s="4" t="s">
        <v>9</v>
      </c>
      <c r="AHO15142" s="4" t="s">
        <v>9</v>
      </c>
      <c r="AHP15142" s="4" t="s">
        <v>11</v>
      </c>
      <c r="AHQ15142" s="4" t="s">
        <v>12</v>
      </c>
      <c r="AHR15142" s="4" t="s">
        <v>1341</v>
      </c>
      <c r="AHS15142" s="4" t="s">
        <v>9</v>
      </c>
      <c r="AHT15142" s="4" t="s">
        <v>9</v>
      </c>
      <c r="AHU15142" s="4" t="s">
        <v>11</v>
      </c>
      <c r="AHV15142" s="4" t="s">
        <v>12</v>
      </c>
      <c r="AHW15142" s="4" t="s">
        <v>1341</v>
      </c>
      <c r="AHX15142" s="4" t="s">
        <v>9</v>
      </c>
      <c r="AHY15142" s="4" t="s">
        <v>9</v>
      </c>
      <c r="AHZ15142" s="4" t="s">
        <v>11</v>
      </c>
      <c r="AIA15142" s="4" t="s">
        <v>12</v>
      </c>
      <c r="AIB15142" s="4" t="s">
        <v>1341</v>
      </c>
      <c r="AIC15142" s="4" t="s">
        <v>9</v>
      </c>
      <c r="AID15142" s="4" t="s">
        <v>9</v>
      </c>
      <c r="AIE15142" s="4" t="s">
        <v>11</v>
      </c>
      <c r="AIF15142" s="4" t="s">
        <v>12</v>
      </c>
      <c r="AIG15142" s="4" t="s">
        <v>1341</v>
      </c>
      <c r="AIH15142" s="4" t="s">
        <v>9</v>
      </c>
      <c r="AII15142" s="4" t="s">
        <v>9</v>
      </c>
      <c r="AIJ15142" s="4" t="s">
        <v>11</v>
      </c>
      <c r="AIK15142" s="4" t="s">
        <v>12</v>
      </c>
      <c r="AIL15142" s="4" t="s">
        <v>1341</v>
      </c>
      <c r="AIM15142" s="4" t="s">
        <v>9</v>
      </c>
      <c r="AIN15142" s="4" t="s">
        <v>9</v>
      </c>
      <c r="AIO15142" s="4" t="s">
        <v>11</v>
      </c>
      <c r="AIP15142" s="4" t="s">
        <v>12</v>
      </c>
      <c r="AIQ15142" s="4" t="s">
        <v>1341</v>
      </c>
      <c r="AIR15142" s="4" t="s">
        <v>9</v>
      </c>
      <c r="AIS15142" s="4" t="s">
        <v>9</v>
      </c>
      <c r="AIT15142" s="4" t="s">
        <v>11</v>
      </c>
      <c r="AIU15142" s="4" t="s">
        <v>12</v>
      </c>
      <c r="AIV15142" s="4" t="s">
        <v>1341</v>
      </c>
      <c r="AIW15142" s="4" t="s">
        <v>9</v>
      </c>
      <c r="AIX15142" s="4" t="s">
        <v>9</v>
      </c>
      <c r="AIY15142" s="4" t="s">
        <v>11</v>
      </c>
      <c r="AIZ15142" s="4" t="s">
        <v>12</v>
      </c>
      <c r="AJA15142" s="4" t="s">
        <v>1341</v>
      </c>
      <c r="AJB15142" s="4" t="s">
        <v>9</v>
      </c>
      <c r="AJC15142" s="4" t="s">
        <v>9</v>
      </c>
      <c r="AJD15142" s="4" t="s">
        <v>11</v>
      </c>
      <c r="AJE15142" s="4" t="s">
        <v>12</v>
      </c>
      <c r="AJF15142" s="4" t="s">
        <v>1341</v>
      </c>
      <c r="AJG15142" s="4" t="s">
        <v>9</v>
      </c>
      <c r="AJH15142" s="4" t="s">
        <v>9</v>
      </c>
      <c r="AJI15142" s="4" t="s">
        <v>11</v>
      </c>
      <c r="AJJ15142" s="4" t="s">
        <v>12</v>
      </c>
      <c r="AJK15142" s="4" t="s">
        <v>1341</v>
      </c>
      <c r="AJL15142" s="4" t="s">
        <v>9</v>
      </c>
      <c r="AJM15142" s="4" t="s">
        <v>9</v>
      </c>
      <c r="AJN15142" s="4" t="s">
        <v>11</v>
      </c>
      <c r="AJO15142" s="4" t="s">
        <v>12</v>
      </c>
      <c r="AJP15142" s="4" t="s">
        <v>1341</v>
      </c>
      <c r="AJQ15142" s="4" t="s">
        <v>9</v>
      </c>
      <c r="AJR15142" s="4" t="s">
        <v>9</v>
      </c>
      <c r="AJS15142" s="4" t="s">
        <v>11</v>
      </c>
      <c r="AJT15142" s="4" t="s">
        <v>12</v>
      </c>
      <c r="AJU15142" s="4" t="s">
        <v>1341</v>
      </c>
      <c r="AJV15142" s="4" t="s">
        <v>9</v>
      </c>
      <c r="AJW15142" s="4" t="s">
        <v>9</v>
      </c>
      <c r="AJX15142" s="4" t="s">
        <v>11</v>
      </c>
      <c r="AJY15142" s="4" t="s">
        <v>12</v>
      </c>
      <c r="AJZ15142" s="4" t="s">
        <v>1341</v>
      </c>
      <c r="AKA15142" s="4" t="s">
        <v>9</v>
      </c>
      <c r="AKB15142" s="4" t="s">
        <v>9</v>
      </c>
      <c r="AKC15142" s="4" t="s">
        <v>11</v>
      </c>
      <c r="AKD15142" s="4" t="s">
        <v>12</v>
      </c>
      <c r="AKE15142" s="4" t="s">
        <v>1341</v>
      </c>
      <c r="AKF15142" s="4" t="s">
        <v>9</v>
      </c>
      <c r="AKG15142" s="4" t="s">
        <v>9</v>
      </c>
      <c r="AKH15142" s="4" t="s">
        <v>11</v>
      </c>
      <c r="AKI15142" s="4" t="s">
        <v>12</v>
      </c>
      <c r="AKJ15142" s="4" t="s">
        <v>1341</v>
      </c>
      <c r="AKK15142" s="4" t="s">
        <v>9</v>
      </c>
      <c r="AKL15142" s="4" t="s">
        <v>9</v>
      </c>
      <c r="AKM15142" s="4" t="s">
        <v>11</v>
      </c>
      <c r="AKN15142" s="4" t="s">
        <v>12</v>
      </c>
      <c r="AKO15142" s="4" t="s">
        <v>1341</v>
      </c>
      <c r="AKP15142" s="4" t="s">
        <v>9</v>
      </c>
      <c r="AKQ15142" s="4" t="s">
        <v>9</v>
      </c>
      <c r="AKR15142" s="4" t="s">
        <v>11</v>
      </c>
      <c r="AKS15142" s="4" t="s">
        <v>12</v>
      </c>
      <c r="AKT15142" s="4" t="s">
        <v>1341</v>
      </c>
    </row>
    <row r="15143" spans="1:4">
      <c r="A15143" t="n">
        <v>131616</v>
      </c>
      <c r="B15143" s="86" t="n">
        <v>257</v>
      </c>
      <c r="C15143" s="7" t="n">
        <v>4</v>
      </c>
      <c r="D15143" s="7" t="n">
        <v>65533</v>
      </c>
      <c r="E15143" s="7" t="n">
        <v>5043</v>
      </c>
      <c r="F15143" s="7" t="s">
        <v>13</v>
      </c>
      <c r="G15143" s="7" t="n">
        <f t="normal" ca="1">32-LENB(INDIRECT(ADDRESS(15143,6)))</f>
        <v>0</v>
      </c>
      <c r="H15143" s="7" t="n">
        <v>7</v>
      </c>
      <c r="I15143" s="7" t="n">
        <v>65533</v>
      </c>
      <c r="J15143" s="7" t="n">
        <v>37446</v>
      </c>
      <c r="K15143" s="7" t="s">
        <v>13</v>
      </c>
      <c r="L15143" s="7" t="n">
        <f t="normal" ca="1">32-LENB(INDIRECT(ADDRESS(15143,11)))</f>
        <v>0</v>
      </c>
      <c r="M15143" s="7" t="n">
        <v>7</v>
      </c>
      <c r="N15143" s="7" t="n">
        <v>65533</v>
      </c>
      <c r="O15143" s="7" t="n">
        <v>37447</v>
      </c>
      <c r="P15143" s="7" t="s">
        <v>13</v>
      </c>
      <c r="Q15143" s="7" t="n">
        <f t="normal" ca="1">32-LENB(INDIRECT(ADDRESS(15143,16)))</f>
        <v>0</v>
      </c>
      <c r="R15143" s="7" t="n">
        <v>7</v>
      </c>
      <c r="S15143" s="7" t="n">
        <v>65533</v>
      </c>
      <c r="T15143" s="7" t="n">
        <v>37448</v>
      </c>
      <c r="U15143" s="7" t="s">
        <v>13</v>
      </c>
      <c r="V15143" s="7" t="n">
        <f t="normal" ca="1">32-LENB(INDIRECT(ADDRESS(15143,21)))</f>
        <v>0</v>
      </c>
      <c r="W15143" s="7" t="n">
        <v>7</v>
      </c>
      <c r="X15143" s="7" t="n">
        <v>65533</v>
      </c>
      <c r="Y15143" s="7" t="n">
        <v>40413</v>
      </c>
      <c r="Z15143" s="7" t="s">
        <v>13</v>
      </c>
      <c r="AA15143" s="7" t="n">
        <f t="normal" ca="1">32-LENB(INDIRECT(ADDRESS(15143,26)))</f>
        <v>0</v>
      </c>
      <c r="AB15143" s="7" t="n">
        <v>7</v>
      </c>
      <c r="AC15143" s="7" t="n">
        <v>65533</v>
      </c>
      <c r="AD15143" s="7" t="n">
        <v>40414</v>
      </c>
      <c r="AE15143" s="7" t="s">
        <v>13</v>
      </c>
      <c r="AF15143" s="7" t="n">
        <f t="normal" ca="1">32-LENB(INDIRECT(ADDRESS(15143,31)))</f>
        <v>0</v>
      </c>
      <c r="AG15143" s="7" t="n">
        <v>7</v>
      </c>
      <c r="AH15143" s="7" t="n">
        <v>65533</v>
      </c>
      <c r="AI15143" s="7" t="n">
        <v>40415</v>
      </c>
      <c r="AJ15143" s="7" t="s">
        <v>13</v>
      </c>
      <c r="AK15143" s="7" t="n">
        <f t="normal" ca="1">32-LENB(INDIRECT(ADDRESS(15143,36)))</f>
        <v>0</v>
      </c>
      <c r="AL15143" s="7" t="n">
        <v>7</v>
      </c>
      <c r="AM15143" s="7" t="n">
        <v>65533</v>
      </c>
      <c r="AN15143" s="7" t="n">
        <v>61920</v>
      </c>
      <c r="AO15143" s="7" t="s">
        <v>13</v>
      </c>
      <c r="AP15143" s="7" t="n">
        <f t="normal" ca="1">32-LENB(INDIRECT(ADDRESS(15143,41)))</f>
        <v>0</v>
      </c>
      <c r="AQ15143" s="7" t="n">
        <v>7</v>
      </c>
      <c r="AR15143" s="7" t="n">
        <v>65533</v>
      </c>
      <c r="AS15143" s="7" t="n">
        <v>61921</v>
      </c>
      <c r="AT15143" s="7" t="s">
        <v>13</v>
      </c>
      <c r="AU15143" s="7" t="n">
        <f t="normal" ca="1">32-LENB(INDIRECT(ADDRESS(15143,46)))</f>
        <v>0</v>
      </c>
      <c r="AV15143" s="7" t="n">
        <v>7</v>
      </c>
      <c r="AW15143" s="7" t="n">
        <v>65533</v>
      </c>
      <c r="AX15143" s="7" t="n">
        <v>61922</v>
      </c>
      <c r="AY15143" s="7" t="s">
        <v>13</v>
      </c>
      <c r="AZ15143" s="7" t="n">
        <f t="normal" ca="1">32-LENB(INDIRECT(ADDRESS(15143,51)))</f>
        <v>0</v>
      </c>
      <c r="BA15143" s="7" t="n">
        <v>7</v>
      </c>
      <c r="BB15143" s="7" t="n">
        <v>65533</v>
      </c>
      <c r="BC15143" s="7" t="n">
        <v>61923</v>
      </c>
      <c r="BD15143" s="7" t="s">
        <v>13</v>
      </c>
      <c r="BE15143" s="7" t="n">
        <f t="normal" ca="1">32-LENB(INDIRECT(ADDRESS(15143,56)))</f>
        <v>0</v>
      </c>
      <c r="BF15143" s="7" t="n">
        <v>7</v>
      </c>
      <c r="BG15143" s="7" t="n">
        <v>65533</v>
      </c>
      <c r="BH15143" s="7" t="n">
        <v>61924</v>
      </c>
      <c r="BI15143" s="7" t="s">
        <v>13</v>
      </c>
      <c r="BJ15143" s="7" t="n">
        <f t="normal" ca="1">32-LENB(INDIRECT(ADDRESS(15143,61)))</f>
        <v>0</v>
      </c>
      <c r="BK15143" s="7" t="n">
        <v>7</v>
      </c>
      <c r="BL15143" s="7" t="n">
        <v>65533</v>
      </c>
      <c r="BM15143" s="7" t="n">
        <v>61925</v>
      </c>
      <c r="BN15143" s="7" t="s">
        <v>13</v>
      </c>
      <c r="BO15143" s="7" t="n">
        <f t="normal" ca="1">32-LENB(INDIRECT(ADDRESS(15143,66)))</f>
        <v>0</v>
      </c>
      <c r="BP15143" s="7" t="n">
        <v>7</v>
      </c>
      <c r="BQ15143" s="7" t="n">
        <v>65533</v>
      </c>
      <c r="BR15143" s="7" t="n">
        <v>61926</v>
      </c>
      <c r="BS15143" s="7" t="s">
        <v>13</v>
      </c>
      <c r="BT15143" s="7" t="n">
        <f t="normal" ca="1">32-LENB(INDIRECT(ADDRESS(15143,71)))</f>
        <v>0</v>
      </c>
      <c r="BU15143" s="7" t="n">
        <v>7</v>
      </c>
      <c r="BV15143" s="7" t="n">
        <v>65533</v>
      </c>
      <c r="BW15143" s="7" t="n">
        <v>61927</v>
      </c>
      <c r="BX15143" s="7" t="s">
        <v>13</v>
      </c>
      <c r="BY15143" s="7" t="n">
        <f t="normal" ca="1">32-LENB(INDIRECT(ADDRESS(15143,76)))</f>
        <v>0</v>
      </c>
      <c r="BZ15143" s="7" t="n">
        <v>4</v>
      </c>
      <c r="CA15143" s="7" t="n">
        <v>65533</v>
      </c>
      <c r="CB15143" s="7" t="n">
        <v>13000</v>
      </c>
      <c r="CC15143" s="7" t="s">
        <v>13</v>
      </c>
      <c r="CD15143" s="7" t="n">
        <f t="normal" ca="1">32-LENB(INDIRECT(ADDRESS(15143,81)))</f>
        <v>0</v>
      </c>
      <c r="CE15143" s="7" t="n">
        <v>7</v>
      </c>
      <c r="CF15143" s="7" t="n">
        <v>65533</v>
      </c>
      <c r="CG15143" s="7" t="n">
        <v>28330</v>
      </c>
      <c r="CH15143" s="7" t="s">
        <v>13</v>
      </c>
      <c r="CI15143" s="7" t="n">
        <f t="normal" ca="1">32-LENB(INDIRECT(ADDRESS(15143,86)))</f>
        <v>0</v>
      </c>
      <c r="CJ15143" s="7" t="n">
        <v>4</v>
      </c>
      <c r="CK15143" s="7" t="n">
        <v>65533</v>
      </c>
      <c r="CL15143" s="7" t="n">
        <v>2213</v>
      </c>
      <c r="CM15143" s="7" t="s">
        <v>13</v>
      </c>
      <c r="CN15143" s="7" t="n">
        <f t="normal" ca="1">32-LENB(INDIRECT(ADDRESS(15143,91)))</f>
        <v>0</v>
      </c>
      <c r="CO15143" s="7" t="n">
        <v>7</v>
      </c>
      <c r="CP15143" s="7" t="n">
        <v>65533</v>
      </c>
      <c r="CQ15143" s="7" t="n">
        <v>61928</v>
      </c>
      <c r="CR15143" s="7" t="s">
        <v>13</v>
      </c>
      <c r="CS15143" s="7" t="n">
        <f t="normal" ca="1">32-LENB(INDIRECT(ADDRESS(15143,96)))</f>
        <v>0</v>
      </c>
      <c r="CT15143" s="7" t="n">
        <v>7</v>
      </c>
      <c r="CU15143" s="7" t="n">
        <v>65533</v>
      </c>
      <c r="CV15143" s="7" t="n">
        <v>61929</v>
      </c>
      <c r="CW15143" s="7" t="s">
        <v>13</v>
      </c>
      <c r="CX15143" s="7" t="n">
        <f t="normal" ca="1">32-LENB(INDIRECT(ADDRESS(15143,101)))</f>
        <v>0</v>
      </c>
      <c r="CY15143" s="7" t="n">
        <v>7</v>
      </c>
      <c r="CZ15143" s="7" t="n">
        <v>65533</v>
      </c>
      <c r="DA15143" s="7" t="n">
        <v>28331</v>
      </c>
      <c r="DB15143" s="7" t="s">
        <v>13</v>
      </c>
      <c r="DC15143" s="7" t="n">
        <f t="normal" ca="1">32-LENB(INDIRECT(ADDRESS(15143,106)))</f>
        <v>0</v>
      </c>
      <c r="DD15143" s="7" t="n">
        <v>7</v>
      </c>
      <c r="DE15143" s="7" t="n">
        <v>65533</v>
      </c>
      <c r="DF15143" s="7" t="n">
        <v>28332</v>
      </c>
      <c r="DG15143" s="7" t="s">
        <v>13</v>
      </c>
      <c r="DH15143" s="7" t="n">
        <f t="normal" ca="1">32-LENB(INDIRECT(ADDRESS(15143,111)))</f>
        <v>0</v>
      </c>
      <c r="DI15143" s="7" t="n">
        <v>7</v>
      </c>
      <c r="DJ15143" s="7" t="n">
        <v>65533</v>
      </c>
      <c r="DK15143" s="7" t="n">
        <v>28333</v>
      </c>
      <c r="DL15143" s="7" t="s">
        <v>13</v>
      </c>
      <c r="DM15143" s="7" t="n">
        <f t="normal" ca="1">32-LENB(INDIRECT(ADDRESS(15143,116)))</f>
        <v>0</v>
      </c>
      <c r="DN15143" s="7" t="n">
        <v>7</v>
      </c>
      <c r="DO15143" s="7" t="n">
        <v>65533</v>
      </c>
      <c r="DP15143" s="7" t="n">
        <v>61930</v>
      </c>
      <c r="DQ15143" s="7" t="s">
        <v>13</v>
      </c>
      <c r="DR15143" s="7" t="n">
        <f t="normal" ca="1">32-LENB(INDIRECT(ADDRESS(15143,121)))</f>
        <v>0</v>
      </c>
      <c r="DS15143" s="7" t="n">
        <v>7</v>
      </c>
      <c r="DT15143" s="7" t="n">
        <v>65533</v>
      </c>
      <c r="DU15143" s="7" t="n">
        <v>61931</v>
      </c>
      <c r="DV15143" s="7" t="s">
        <v>13</v>
      </c>
      <c r="DW15143" s="7" t="n">
        <f t="normal" ca="1">32-LENB(INDIRECT(ADDRESS(15143,126)))</f>
        <v>0</v>
      </c>
      <c r="DX15143" s="7" t="n">
        <v>7</v>
      </c>
      <c r="DY15143" s="7" t="n">
        <v>65533</v>
      </c>
      <c r="DZ15143" s="7" t="n">
        <v>61932</v>
      </c>
      <c r="EA15143" s="7" t="s">
        <v>13</v>
      </c>
      <c r="EB15143" s="7" t="n">
        <f t="normal" ca="1">32-LENB(INDIRECT(ADDRESS(15143,131)))</f>
        <v>0</v>
      </c>
      <c r="EC15143" s="7" t="n">
        <v>7</v>
      </c>
      <c r="ED15143" s="7" t="n">
        <v>65533</v>
      </c>
      <c r="EE15143" s="7" t="n">
        <v>28334</v>
      </c>
      <c r="EF15143" s="7" t="s">
        <v>13</v>
      </c>
      <c r="EG15143" s="7" t="n">
        <f t="normal" ca="1">32-LENB(INDIRECT(ADDRESS(15143,136)))</f>
        <v>0</v>
      </c>
      <c r="EH15143" s="7" t="n">
        <v>7</v>
      </c>
      <c r="EI15143" s="7" t="n">
        <v>65533</v>
      </c>
      <c r="EJ15143" s="7" t="n">
        <v>28335</v>
      </c>
      <c r="EK15143" s="7" t="s">
        <v>13</v>
      </c>
      <c r="EL15143" s="7" t="n">
        <f t="normal" ca="1">32-LENB(INDIRECT(ADDRESS(15143,141)))</f>
        <v>0</v>
      </c>
      <c r="EM15143" s="7" t="n">
        <v>7</v>
      </c>
      <c r="EN15143" s="7" t="n">
        <v>65533</v>
      </c>
      <c r="EO15143" s="7" t="n">
        <v>28336</v>
      </c>
      <c r="EP15143" s="7" t="s">
        <v>13</v>
      </c>
      <c r="EQ15143" s="7" t="n">
        <f t="normal" ca="1">32-LENB(INDIRECT(ADDRESS(15143,146)))</f>
        <v>0</v>
      </c>
      <c r="ER15143" s="7" t="n">
        <v>7</v>
      </c>
      <c r="ES15143" s="7" t="n">
        <v>65533</v>
      </c>
      <c r="ET15143" s="7" t="n">
        <v>61933</v>
      </c>
      <c r="EU15143" s="7" t="s">
        <v>13</v>
      </c>
      <c r="EV15143" s="7" t="n">
        <f t="normal" ca="1">32-LENB(INDIRECT(ADDRESS(15143,151)))</f>
        <v>0</v>
      </c>
      <c r="EW15143" s="7" t="n">
        <v>7</v>
      </c>
      <c r="EX15143" s="7" t="n">
        <v>65533</v>
      </c>
      <c r="EY15143" s="7" t="n">
        <v>61934</v>
      </c>
      <c r="EZ15143" s="7" t="s">
        <v>13</v>
      </c>
      <c r="FA15143" s="7" t="n">
        <f t="normal" ca="1">32-LENB(INDIRECT(ADDRESS(15143,156)))</f>
        <v>0</v>
      </c>
      <c r="FB15143" s="7" t="n">
        <v>7</v>
      </c>
      <c r="FC15143" s="7" t="n">
        <v>65533</v>
      </c>
      <c r="FD15143" s="7" t="n">
        <v>61935</v>
      </c>
      <c r="FE15143" s="7" t="s">
        <v>13</v>
      </c>
      <c r="FF15143" s="7" t="n">
        <f t="normal" ca="1">32-LENB(INDIRECT(ADDRESS(15143,161)))</f>
        <v>0</v>
      </c>
      <c r="FG15143" s="7" t="n">
        <v>7</v>
      </c>
      <c r="FH15143" s="7" t="n">
        <v>65533</v>
      </c>
      <c r="FI15143" s="7" t="n">
        <v>28337</v>
      </c>
      <c r="FJ15143" s="7" t="s">
        <v>13</v>
      </c>
      <c r="FK15143" s="7" t="n">
        <f t="normal" ca="1">32-LENB(INDIRECT(ADDRESS(15143,166)))</f>
        <v>0</v>
      </c>
      <c r="FL15143" s="7" t="n">
        <v>7</v>
      </c>
      <c r="FM15143" s="7" t="n">
        <v>65533</v>
      </c>
      <c r="FN15143" s="7" t="n">
        <v>28338</v>
      </c>
      <c r="FO15143" s="7" t="s">
        <v>13</v>
      </c>
      <c r="FP15143" s="7" t="n">
        <f t="normal" ca="1">32-LENB(INDIRECT(ADDRESS(15143,171)))</f>
        <v>0</v>
      </c>
      <c r="FQ15143" s="7" t="n">
        <v>7</v>
      </c>
      <c r="FR15143" s="7" t="n">
        <v>65533</v>
      </c>
      <c r="FS15143" s="7" t="n">
        <v>61936</v>
      </c>
      <c r="FT15143" s="7" t="s">
        <v>13</v>
      </c>
      <c r="FU15143" s="7" t="n">
        <f t="normal" ca="1">32-LENB(INDIRECT(ADDRESS(15143,176)))</f>
        <v>0</v>
      </c>
      <c r="FV15143" s="7" t="n">
        <v>7</v>
      </c>
      <c r="FW15143" s="7" t="n">
        <v>65533</v>
      </c>
      <c r="FX15143" s="7" t="n">
        <v>61937</v>
      </c>
      <c r="FY15143" s="7" t="s">
        <v>13</v>
      </c>
      <c r="FZ15143" s="7" t="n">
        <f t="normal" ca="1">32-LENB(INDIRECT(ADDRESS(15143,181)))</f>
        <v>0</v>
      </c>
      <c r="GA15143" s="7" t="n">
        <v>7</v>
      </c>
      <c r="GB15143" s="7" t="n">
        <v>65533</v>
      </c>
      <c r="GC15143" s="7" t="n">
        <v>28339</v>
      </c>
      <c r="GD15143" s="7" t="s">
        <v>13</v>
      </c>
      <c r="GE15143" s="7" t="n">
        <f t="normal" ca="1">32-LENB(INDIRECT(ADDRESS(15143,186)))</f>
        <v>0</v>
      </c>
      <c r="GF15143" s="7" t="n">
        <v>7</v>
      </c>
      <c r="GG15143" s="7" t="n">
        <v>65533</v>
      </c>
      <c r="GH15143" s="7" t="n">
        <v>28340</v>
      </c>
      <c r="GI15143" s="7" t="s">
        <v>13</v>
      </c>
      <c r="GJ15143" s="7" t="n">
        <f t="normal" ca="1">32-LENB(INDIRECT(ADDRESS(15143,191)))</f>
        <v>0</v>
      </c>
      <c r="GK15143" s="7" t="n">
        <v>7</v>
      </c>
      <c r="GL15143" s="7" t="n">
        <v>65533</v>
      </c>
      <c r="GM15143" s="7" t="n">
        <v>61938</v>
      </c>
      <c r="GN15143" s="7" t="s">
        <v>13</v>
      </c>
      <c r="GO15143" s="7" t="n">
        <f t="normal" ca="1">32-LENB(INDIRECT(ADDRESS(15143,196)))</f>
        <v>0</v>
      </c>
      <c r="GP15143" s="7" t="n">
        <v>7</v>
      </c>
      <c r="GQ15143" s="7" t="n">
        <v>65533</v>
      </c>
      <c r="GR15143" s="7" t="n">
        <v>61939</v>
      </c>
      <c r="GS15143" s="7" t="s">
        <v>13</v>
      </c>
      <c r="GT15143" s="7" t="n">
        <f t="normal" ca="1">32-LENB(INDIRECT(ADDRESS(15143,201)))</f>
        <v>0</v>
      </c>
      <c r="GU15143" s="7" t="n">
        <v>7</v>
      </c>
      <c r="GV15143" s="7" t="n">
        <v>65533</v>
      </c>
      <c r="GW15143" s="7" t="n">
        <v>28341</v>
      </c>
      <c r="GX15143" s="7" t="s">
        <v>13</v>
      </c>
      <c r="GY15143" s="7" t="n">
        <f t="normal" ca="1">32-LENB(INDIRECT(ADDRESS(15143,206)))</f>
        <v>0</v>
      </c>
      <c r="GZ15143" s="7" t="n">
        <v>4</v>
      </c>
      <c r="HA15143" s="7" t="n">
        <v>65533</v>
      </c>
      <c r="HB15143" s="7" t="n">
        <v>2000</v>
      </c>
      <c r="HC15143" s="7" t="s">
        <v>13</v>
      </c>
      <c r="HD15143" s="7" t="n">
        <f t="normal" ca="1">32-LENB(INDIRECT(ADDRESS(15143,211)))</f>
        <v>0</v>
      </c>
      <c r="HE15143" s="7" t="n">
        <v>4</v>
      </c>
      <c r="HF15143" s="7" t="n">
        <v>65533</v>
      </c>
      <c r="HG15143" s="7" t="n">
        <v>2000</v>
      </c>
      <c r="HH15143" s="7" t="s">
        <v>13</v>
      </c>
      <c r="HI15143" s="7" t="n">
        <f t="normal" ca="1">32-LENB(INDIRECT(ADDRESS(15143,216)))</f>
        <v>0</v>
      </c>
      <c r="HJ15143" s="7" t="n">
        <v>7</v>
      </c>
      <c r="HK15143" s="7" t="n">
        <v>65533</v>
      </c>
      <c r="HL15143" s="7" t="n">
        <v>61940</v>
      </c>
      <c r="HM15143" s="7" t="s">
        <v>13</v>
      </c>
      <c r="HN15143" s="7" t="n">
        <f t="normal" ca="1">32-LENB(INDIRECT(ADDRESS(15143,221)))</f>
        <v>0</v>
      </c>
      <c r="HO15143" s="7" t="n">
        <v>7</v>
      </c>
      <c r="HP15143" s="7" t="n">
        <v>65533</v>
      </c>
      <c r="HQ15143" s="7" t="n">
        <v>61941</v>
      </c>
      <c r="HR15143" s="7" t="s">
        <v>13</v>
      </c>
      <c r="HS15143" s="7" t="n">
        <f t="normal" ca="1">32-LENB(INDIRECT(ADDRESS(15143,226)))</f>
        <v>0</v>
      </c>
      <c r="HT15143" s="7" t="n">
        <v>7</v>
      </c>
      <c r="HU15143" s="7" t="n">
        <v>65533</v>
      </c>
      <c r="HV15143" s="7" t="n">
        <v>28342</v>
      </c>
      <c r="HW15143" s="7" t="s">
        <v>13</v>
      </c>
      <c r="HX15143" s="7" t="n">
        <f t="normal" ca="1">32-LENB(INDIRECT(ADDRESS(15143,231)))</f>
        <v>0</v>
      </c>
      <c r="HY15143" s="7" t="n">
        <v>7</v>
      </c>
      <c r="HZ15143" s="7" t="n">
        <v>65533</v>
      </c>
      <c r="IA15143" s="7" t="n">
        <v>28343</v>
      </c>
      <c r="IB15143" s="7" t="s">
        <v>13</v>
      </c>
      <c r="IC15143" s="7" t="n">
        <f t="normal" ca="1">32-LENB(INDIRECT(ADDRESS(15143,236)))</f>
        <v>0</v>
      </c>
      <c r="ID15143" s="7" t="n">
        <v>7</v>
      </c>
      <c r="IE15143" s="7" t="n">
        <v>65533</v>
      </c>
      <c r="IF15143" s="7" t="n">
        <v>61942</v>
      </c>
      <c r="IG15143" s="7" t="s">
        <v>13</v>
      </c>
      <c r="IH15143" s="7" t="n">
        <f t="normal" ca="1">32-LENB(INDIRECT(ADDRESS(15143,241)))</f>
        <v>0</v>
      </c>
      <c r="II15143" s="7" t="n">
        <v>7</v>
      </c>
      <c r="IJ15143" s="7" t="n">
        <v>65533</v>
      </c>
      <c r="IK15143" s="7" t="n">
        <v>61943</v>
      </c>
      <c r="IL15143" s="7" t="s">
        <v>13</v>
      </c>
      <c r="IM15143" s="7" t="n">
        <f t="normal" ca="1">32-LENB(INDIRECT(ADDRESS(15143,246)))</f>
        <v>0</v>
      </c>
      <c r="IN15143" s="7" t="n">
        <v>7</v>
      </c>
      <c r="IO15143" s="7" t="n">
        <v>65533</v>
      </c>
      <c r="IP15143" s="7" t="n">
        <v>61944</v>
      </c>
      <c r="IQ15143" s="7" t="s">
        <v>13</v>
      </c>
      <c r="IR15143" s="7" t="n">
        <f t="normal" ca="1">32-LENB(INDIRECT(ADDRESS(15143,251)))</f>
        <v>0</v>
      </c>
      <c r="IS15143" s="7" t="n">
        <v>7</v>
      </c>
      <c r="IT15143" s="7" t="n">
        <v>65533</v>
      </c>
      <c r="IU15143" s="7" t="n">
        <v>28344</v>
      </c>
      <c r="IV15143" s="7" t="s">
        <v>13</v>
      </c>
      <c r="IW15143" s="7" t="n">
        <f t="normal" ca="1">32-LENB(INDIRECT(ADDRESS(15143,256)))</f>
        <v>0</v>
      </c>
      <c r="IX15143" s="7" t="n">
        <v>7</v>
      </c>
      <c r="IY15143" s="7" t="n">
        <v>65533</v>
      </c>
      <c r="IZ15143" s="7" t="n">
        <v>28345</v>
      </c>
      <c r="JA15143" s="7" t="s">
        <v>13</v>
      </c>
      <c r="JB15143" s="7" t="n">
        <f t="normal" ca="1">32-LENB(INDIRECT(ADDRESS(15143,261)))</f>
        <v>0</v>
      </c>
      <c r="JC15143" s="7" t="n">
        <v>7</v>
      </c>
      <c r="JD15143" s="7" t="n">
        <v>65533</v>
      </c>
      <c r="JE15143" s="7" t="n">
        <v>61945</v>
      </c>
      <c r="JF15143" s="7" t="s">
        <v>13</v>
      </c>
      <c r="JG15143" s="7" t="n">
        <f t="normal" ca="1">32-LENB(INDIRECT(ADDRESS(15143,266)))</f>
        <v>0</v>
      </c>
      <c r="JH15143" s="7" t="n">
        <v>7</v>
      </c>
      <c r="JI15143" s="7" t="n">
        <v>65533</v>
      </c>
      <c r="JJ15143" s="7" t="n">
        <v>28346</v>
      </c>
      <c r="JK15143" s="7" t="s">
        <v>13</v>
      </c>
      <c r="JL15143" s="7" t="n">
        <f t="normal" ca="1">32-LENB(INDIRECT(ADDRESS(15143,271)))</f>
        <v>0</v>
      </c>
      <c r="JM15143" s="7" t="n">
        <v>7</v>
      </c>
      <c r="JN15143" s="7" t="n">
        <v>65533</v>
      </c>
      <c r="JO15143" s="7" t="n">
        <v>28347</v>
      </c>
      <c r="JP15143" s="7" t="s">
        <v>13</v>
      </c>
      <c r="JQ15143" s="7" t="n">
        <f t="normal" ca="1">32-LENB(INDIRECT(ADDRESS(15143,276)))</f>
        <v>0</v>
      </c>
      <c r="JR15143" s="7" t="n">
        <v>7</v>
      </c>
      <c r="JS15143" s="7" t="n">
        <v>65533</v>
      </c>
      <c r="JT15143" s="7" t="n">
        <v>61946</v>
      </c>
      <c r="JU15143" s="7" t="s">
        <v>13</v>
      </c>
      <c r="JV15143" s="7" t="n">
        <f t="normal" ca="1">32-LENB(INDIRECT(ADDRESS(15143,281)))</f>
        <v>0</v>
      </c>
      <c r="JW15143" s="7" t="n">
        <v>7</v>
      </c>
      <c r="JX15143" s="7" t="n">
        <v>65533</v>
      </c>
      <c r="JY15143" s="7" t="n">
        <v>15361</v>
      </c>
      <c r="JZ15143" s="7" t="s">
        <v>13</v>
      </c>
      <c r="KA15143" s="7" t="n">
        <f t="normal" ca="1">32-LENB(INDIRECT(ADDRESS(15143,286)))</f>
        <v>0</v>
      </c>
      <c r="KB15143" s="7" t="n">
        <v>7</v>
      </c>
      <c r="KC15143" s="7" t="n">
        <v>65533</v>
      </c>
      <c r="KD15143" s="7" t="n">
        <v>15362</v>
      </c>
      <c r="KE15143" s="7" t="s">
        <v>13</v>
      </c>
      <c r="KF15143" s="7" t="n">
        <f t="normal" ca="1">32-LENB(INDIRECT(ADDRESS(15143,291)))</f>
        <v>0</v>
      </c>
      <c r="KG15143" s="7" t="n">
        <v>7</v>
      </c>
      <c r="KH15143" s="7" t="n">
        <v>65533</v>
      </c>
      <c r="KI15143" s="7" t="n">
        <v>28348</v>
      </c>
      <c r="KJ15143" s="7" t="s">
        <v>13</v>
      </c>
      <c r="KK15143" s="7" t="n">
        <f t="normal" ca="1">32-LENB(INDIRECT(ADDRESS(15143,296)))</f>
        <v>0</v>
      </c>
      <c r="KL15143" s="7" t="n">
        <v>7</v>
      </c>
      <c r="KM15143" s="7" t="n">
        <v>65533</v>
      </c>
      <c r="KN15143" s="7" t="n">
        <v>28349</v>
      </c>
      <c r="KO15143" s="7" t="s">
        <v>13</v>
      </c>
      <c r="KP15143" s="7" t="n">
        <f t="normal" ca="1">32-LENB(INDIRECT(ADDRESS(15143,301)))</f>
        <v>0</v>
      </c>
      <c r="KQ15143" s="7" t="n">
        <v>7</v>
      </c>
      <c r="KR15143" s="7" t="n">
        <v>65533</v>
      </c>
      <c r="KS15143" s="7" t="n">
        <v>61947</v>
      </c>
      <c r="KT15143" s="7" t="s">
        <v>13</v>
      </c>
      <c r="KU15143" s="7" t="n">
        <f t="normal" ca="1">32-LENB(INDIRECT(ADDRESS(15143,306)))</f>
        <v>0</v>
      </c>
      <c r="KV15143" s="7" t="n">
        <v>7</v>
      </c>
      <c r="KW15143" s="7" t="n">
        <v>65533</v>
      </c>
      <c r="KX15143" s="7" t="n">
        <v>61948</v>
      </c>
      <c r="KY15143" s="7" t="s">
        <v>13</v>
      </c>
      <c r="KZ15143" s="7" t="n">
        <f t="normal" ca="1">32-LENB(INDIRECT(ADDRESS(15143,311)))</f>
        <v>0</v>
      </c>
      <c r="LA15143" s="7" t="n">
        <v>7</v>
      </c>
      <c r="LB15143" s="7" t="n">
        <v>65533</v>
      </c>
      <c r="LC15143" s="7" t="n">
        <v>61949</v>
      </c>
      <c r="LD15143" s="7" t="s">
        <v>13</v>
      </c>
      <c r="LE15143" s="7" t="n">
        <f t="normal" ca="1">32-LENB(INDIRECT(ADDRESS(15143,316)))</f>
        <v>0</v>
      </c>
      <c r="LF15143" s="7" t="n">
        <v>7</v>
      </c>
      <c r="LG15143" s="7" t="n">
        <v>65533</v>
      </c>
      <c r="LH15143" s="7" t="n">
        <v>28350</v>
      </c>
      <c r="LI15143" s="7" t="s">
        <v>13</v>
      </c>
      <c r="LJ15143" s="7" t="n">
        <f t="normal" ca="1">32-LENB(INDIRECT(ADDRESS(15143,321)))</f>
        <v>0</v>
      </c>
      <c r="LK15143" s="7" t="n">
        <v>7</v>
      </c>
      <c r="LL15143" s="7" t="n">
        <v>65533</v>
      </c>
      <c r="LM15143" s="7" t="n">
        <v>28351</v>
      </c>
      <c r="LN15143" s="7" t="s">
        <v>13</v>
      </c>
      <c r="LO15143" s="7" t="n">
        <f t="normal" ca="1">32-LENB(INDIRECT(ADDRESS(15143,326)))</f>
        <v>0</v>
      </c>
      <c r="LP15143" s="7" t="n">
        <v>7</v>
      </c>
      <c r="LQ15143" s="7" t="n">
        <v>65533</v>
      </c>
      <c r="LR15143" s="7" t="n">
        <v>28352</v>
      </c>
      <c r="LS15143" s="7" t="s">
        <v>13</v>
      </c>
      <c r="LT15143" s="7" t="n">
        <f t="normal" ca="1">32-LENB(INDIRECT(ADDRESS(15143,331)))</f>
        <v>0</v>
      </c>
      <c r="LU15143" s="7" t="n">
        <v>7</v>
      </c>
      <c r="LV15143" s="7" t="n">
        <v>65533</v>
      </c>
      <c r="LW15143" s="7" t="n">
        <v>61950</v>
      </c>
      <c r="LX15143" s="7" t="s">
        <v>13</v>
      </c>
      <c r="LY15143" s="7" t="n">
        <f t="normal" ca="1">32-LENB(INDIRECT(ADDRESS(15143,336)))</f>
        <v>0</v>
      </c>
      <c r="LZ15143" s="7" t="n">
        <v>7</v>
      </c>
      <c r="MA15143" s="7" t="n">
        <v>65533</v>
      </c>
      <c r="MB15143" s="7" t="n">
        <v>61951</v>
      </c>
      <c r="MC15143" s="7" t="s">
        <v>13</v>
      </c>
      <c r="MD15143" s="7" t="n">
        <f t="normal" ca="1">32-LENB(INDIRECT(ADDRESS(15143,341)))</f>
        <v>0</v>
      </c>
      <c r="ME15143" s="7" t="n">
        <v>7</v>
      </c>
      <c r="MF15143" s="7" t="n">
        <v>65533</v>
      </c>
      <c r="MG15143" s="7" t="n">
        <v>61952</v>
      </c>
      <c r="MH15143" s="7" t="s">
        <v>13</v>
      </c>
      <c r="MI15143" s="7" t="n">
        <f t="normal" ca="1">32-LENB(INDIRECT(ADDRESS(15143,346)))</f>
        <v>0</v>
      </c>
      <c r="MJ15143" s="7" t="n">
        <v>7</v>
      </c>
      <c r="MK15143" s="7" t="n">
        <v>65533</v>
      </c>
      <c r="ML15143" s="7" t="n">
        <v>28952</v>
      </c>
      <c r="MM15143" s="7" t="s">
        <v>13</v>
      </c>
      <c r="MN15143" s="7" t="n">
        <f t="normal" ca="1">32-LENB(INDIRECT(ADDRESS(15143,351)))</f>
        <v>0</v>
      </c>
      <c r="MO15143" s="7" t="n">
        <v>7</v>
      </c>
      <c r="MP15143" s="7" t="n">
        <v>65533</v>
      </c>
      <c r="MQ15143" s="7" t="n">
        <v>61953</v>
      </c>
      <c r="MR15143" s="7" t="s">
        <v>13</v>
      </c>
      <c r="MS15143" s="7" t="n">
        <f t="normal" ca="1">32-LENB(INDIRECT(ADDRESS(15143,356)))</f>
        <v>0</v>
      </c>
      <c r="MT15143" s="7" t="n">
        <v>7</v>
      </c>
      <c r="MU15143" s="7" t="n">
        <v>65533</v>
      </c>
      <c r="MV15143" s="7" t="n">
        <v>61954</v>
      </c>
      <c r="MW15143" s="7" t="s">
        <v>13</v>
      </c>
      <c r="MX15143" s="7" t="n">
        <f t="normal" ca="1">32-LENB(INDIRECT(ADDRESS(15143,361)))</f>
        <v>0</v>
      </c>
      <c r="MY15143" s="7" t="n">
        <v>7</v>
      </c>
      <c r="MZ15143" s="7" t="n">
        <v>65533</v>
      </c>
      <c r="NA15143" s="7" t="n">
        <v>61955</v>
      </c>
      <c r="NB15143" s="7" t="s">
        <v>13</v>
      </c>
      <c r="NC15143" s="7" t="n">
        <f t="normal" ca="1">32-LENB(INDIRECT(ADDRESS(15143,366)))</f>
        <v>0</v>
      </c>
      <c r="ND15143" s="7" t="n">
        <v>7</v>
      </c>
      <c r="NE15143" s="7" t="n">
        <v>65533</v>
      </c>
      <c r="NF15143" s="7" t="n">
        <v>61956</v>
      </c>
      <c r="NG15143" s="7" t="s">
        <v>13</v>
      </c>
      <c r="NH15143" s="7" t="n">
        <f t="normal" ca="1">32-LENB(INDIRECT(ADDRESS(15143,371)))</f>
        <v>0</v>
      </c>
      <c r="NI15143" s="7" t="n">
        <v>7</v>
      </c>
      <c r="NJ15143" s="7" t="n">
        <v>65533</v>
      </c>
      <c r="NK15143" s="7" t="n">
        <v>28353</v>
      </c>
      <c r="NL15143" s="7" t="s">
        <v>13</v>
      </c>
      <c r="NM15143" s="7" t="n">
        <f t="normal" ca="1">32-LENB(INDIRECT(ADDRESS(15143,376)))</f>
        <v>0</v>
      </c>
      <c r="NN15143" s="7" t="n">
        <v>7</v>
      </c>
      <c r="NO15143" s="7" t="n">
        <v>65533</v>
      </c>
      <c r="NP15143" s="7" t="n">
        <v>28354</v>
      </c>
      <c r="NQ15143" s="7" t="s">
        <v>13</v>
      </c>
      <c r="NR15143" s="7" t="n">
        <f t="normal" ca="1">32-LENB(INDIRECT(ADDRESS(15143,381)))</f>
        <v>0</v>
      </c>
      <c r="NS15143" s="7" t="n">
        <v>7</v>
      </c>
      <c r="NT15143" s="7" t="n">
        <v>65533</v>
      </c>
      <c r="NU15143" s="7" t="n">
        <v>28355</v>
      </c>
      <c r="NV15143" s="7" t="s">
        <v>13</v>
      </c>
      <c r="NW15143" s="7" t="n">
        <f t="normal" ca="1">32-LENB(INDIRECT(ADDRESS(15143,386)))</f>
        <v>0</v>
      </c>
      <c r="NX15143" s="7" t="n">
        <v>7</v>
      </c>
      <c r="NY15143" s="7" t="n">
        <v>65533</v>
      </c>
      <c r="NZ15143" s="7" t="n">
        <v>28356</v>
      </c>
      <c r="OA15143" s="7" t="s">
        <v>13</v>
      </c>
      <c r="OB15143" s="7" t="n">
        <f t="normal" ca="1">32-LENB(INDIRECT(ADDRESS(15143,391)))</f>
        <v>0</v>
      </c>
      <c r="OC15143" s="7" t="n">
        <v>7</v>
      </c>
      <c r="OD15143" s="7" t="n">
        <v>65533</v>
      </c>
      <c r="OE15143" s="7" t="n">
        <v>61957</v>
      </c>
      <c r="OF15143" s="7" t="s">
        <v>13</v>
      </c>
      <c r="OG15143" s="7" t="n">
        <f t="normal" ca="1">32-LENB(INDIRECT(ADDRESS(15143,396)))</f>
        <v>0</v>
      </c>
      <c r="OH15143" s="7" t="n">
        <v>7</v>
      </c>
      <c r="OI15143" s="7" t="n">
        <v>65533</v>
      </c>
      <c r="OJ15143" s="7" t="n">
        <v>61958</v>
      </c>
      <c r="OK15143" s="7" t="s">
        <v>13</v>
      </c>
      <c r="OL15143" s="7" t="n">
        <f t="normal" ca="1">32-LENB(INDIRECT(ADDRESS(15143,401)))</f>
        <v>0</v>
      </c>
      <c r="OM15143" s="7" t="n">
        <v>7</v>
      </c>
      <c r="ON15143" s="7" t="n">
        <v>65533</v>
      </c>
      <c r="OO15143" s="7" t="n">
        <v>61959</v>
      </c>
      <c r="OP15143" s="7" t="s">
        <v>13</v>
      </c>
      <c r="OQ15143" s="7" t="n">
        <f t="normal" ca="1">32-LENB(INDIRECT(ADDRESS(15143,406)))</f>
        <v>0</v>
      </c>
      <c r="OR15143" s="7" t="n">
        <v>7</v>
      </c>
      <c r="OS15143" s="7" t="n">
        <v>65533</v>
      </c>
      <c r="OT15143" s="7" t="n">
        <v>28357</v>
      </c>
      <c r="OU15143" s="7" t="s">
        <v>13</v>
      </c>
      <c r="OV15143" s="7" t="n">
        <f t="normal" ca="1">32-LENB(INDIRECT(ADDRESS(15143,411)))</f>
        <v>0</v>
      </c>
      <c r="OW15143" s="7" t="n">
        <v>4</v>
      </c>
      <c r="OX15143" s="7" t="n">
        <v>65533</v>
      </c>
      <c r="OY15143" s="7" t="n">
        <v>2000</v>
      </c>
      <c r="OZ15143" s="7" t="s">
        <v>13</v>
      </c>
      <c r="PA15143" s="7" t="n">
        <f t="normal" ca="1">32-LENB(INDIRECT(ADDRESS(15143,416)))</f>
        <v>0</v>
      </c>
      <c r="PB15143" s="7" t="n">
        <v>7</v>
      </c>
      <c r="PC15143" s="7" t="n">
        <v>65533</v>
      </c>
      <c r="PD15143" s="7" t="n">
        <v>61960</v>
      </c>
      <c r="PE15143" s="7" t="s">
        <v>13</v>
      </c>
      <c r="PF15143" s="7" t="n">
        <f t="normal" ca="1">32-LENB(INDIRECT(ADDRESS(15143,421)))</f>
        <v>0</v>
      </c>
      <c r="PG15143" s="7" t="n">
        <v>7</v>
      </c>
      <c r="PH15143" s="7" t="n">
        <v>65533</v>
      </c>
      <c r="PI15143" s="7" t="n">
        <v>28358</v>
      </c>
      <c r="PJ15143" s="7" t="s">
        <v>13</v>
      </c>
      <c r="PK15143" s="7" t="n">
        <f t="normal" ca="1">32-LENB(INDIRECT(ADDRESS(15143,426)))</f>
        <v>0</v>
      </c>
      <c r="PL15143" s="7" t="n">
        <v>7</v>
      </c>
      <c r="PM15143" s="7" t="n">
        <v>65533</v>
      </c>
      <c r="PN15143" s="7" t="n">
        <v>28359</v>
      </c>
      <c r="PO15143" s="7" t="s">
        <v>13</v>
      </c>
      <c r="PP15143" s="7" t="n">
        <f t="normal" ca="1">32-LENB(INDIRECT(ADDRESS(15143,431)))</f>
        <v>0</v>
      </c>
      <c r="PQ15143" s="7" t="n">
        <v>7</v>
      </c>
      <c r="PR15143" s="7" t="n">
        <v>65533</v>
      </c>
      <c r="PS15143" s="7" t="n">
        <v>28360</v>
      </c>
      <c r="PT15143" s="7" t="s">
        <v>13</v>
      </c>
      <c r="PU15143" s="7" t="n">
        <f t="normal" ca="1">32-LENB(INDIRECT(ADDRESS(15143,436)))</f>
        <v>0</v>
      </c>
      <c r="PV15143" s="7" t="n">
        <v>7</v>
      </c>
      <c r="PW15143" s="7" t="n">
        <v>65533</v>
      </c>
      <c r="PX15143" s="7" t="n">
        <v>61961</v>
      </c>
      <c r="PY15143" s="7" t="s">
        <v>13</v>
      </c>
      <c r="PZ15143" s="7" t="n">
        <f t="normal" ca="1">32-LENB(INDIRECT(ADDRESS(15143,441)))</f>
        <v>0</v>
      </c>
      <c r="QA15143" s="7" t="n">
        <v>7</v>
      </c>
      <c r="QB15143" s="7" t="n">
        <v>65533</v>
      </c>
      <c r="QC15143" s="7" t="n">
        <v>61962</v>
      </c>
      <c r="QD15143" s="7" t="s">
        <v>13</v>
      </c>
      <c r="QE15143" s="7" t="n">
        <f t="normal" ca="1">32-LENB(INDIRECT(ADDRESS(15143,446)))</f>
        <v>0</v>
      </c>
      <c r="QF15143" s="7" t="n">
        <v>7</v>
      </c>
      <c r="QG15143" s="7" t="n">
        <v>65533</v>
      </c>
      <c r="QH15143" s="7" t="n">
        <v>28361</v>
      </c>
      <c r="QI15143" s="7" t="s">
        <v>13</v>
      </c>
      <c r="QJ15143" s="7" t="n">
        <f t="normal" ca="1">32-LENB(INDIRECT(ADDRESS(15143,451)))</f>
        <v>0</v>
      </c>
      <c r="QK15143" s="7" t="n">
        <v>7</v>
      </c>
      <c r="QL15143" s="7" t="n">
        <v>65533</v>
      </c>
      <c r="QM15143" s="7" t="n">
        <v>28362</v>
      </c>
      <c r="QN15143" s="7" t="s">
        <v>13</v>
      </c>
      <c r="QO15143" s="7" t="n">
        <f t="normal" ca="1">32-LENB(INDIRECT(ADDRESS(15143,456)))</f>
        <v>0</v>
      </c>
      <c r="QP15143" s="7" t="n">
        <v>7</v>
      </c>
      <c r="QQ15143" s="7" t="n">
        <v>65533</v>
      </c>
      <c r="QR15143" s="7" t="n">
        <v>28363</v>
      </c>
      <c r="QS15143" s="7" t="s">
        <v>13</v>
      </c>
      <c r="QT15143" s="7" t="n">
        <f t="normal" ca="1">32-LENB(INDIRECT(ADDRESS(15143,461)))</f>
        <v>0</v>
      </c>
      <c r="QU15143" s="7" t="n">
        <v>7</v>
      </c>
      <c r="QV15143" s="7" t="n">
        <v>65533</v>
      </c>
      <c r="QW15143" s="7" t="n">
        <v>28364</v>
      </c>
      <c r="QX15143" s="7" t="s">
        <v>13</v>
      </c>
      <c r="QY15143" s="7" t="n">
        <f t="normal" ca="1">32-LENB(INDIRECT(ADDRESS(15143,466)))</f>
        <v>0</v>
      </c>
      <c r="QZ15143" s="7" t="n">
        <v>7</v>
      </c>
      <c r="RA15143" s="7" t="n">
        <v>65533</v>
      </c>
      <c r="RB15143" s="7" t="n">
        <v>28365</v>
      </c>
      <c r="RC15143" s="7" t="s">
        <v>13</v>
      </c>
      <c r="RD15143" s="7" t="n">
        <f t="normal" ca="1">32-LENB(INDIRECT(ADDRESS(15143,471)))</f>
        <v>0</v>
      </c>
      <c r="RE15143" s="7" t="n">
        <v>7</v>
      </c>
      <c r="RF15143" s="7" t="n">
        <v>65533</v>
      </c>
      <c r="RG15143" s="7" t="n">
        <v>28366</v>
      </c>
      <c r="RH15143" s="7" t="s">
        <v>13</v>
      </c>
      <c r="RI15143" s="7" t="n">
        <f t="normal" ca="1">32-LENB(INDIRECT(ADDRESS(15143,476)))</f>
        <v>0</v>
      </c>
      <c r="RJ15143" s="7" t="n">
        <v>7</v>
      </c>
      <c r="RK15143" s="7" t="n">
        <v>65533</v>
      </c>
      <c r="RL15143" s="7" t="n">
        <v>28367</v>
      </c>
      <c r="RM15143" s="7" t="s">
        <v>13</v>
      </c>
      <c r="RN15143" s="7" t="n">
        <f t="normal" ca="1">32-LENB(INDIRECT(ADDRESS(15143,481)))</f>
        <v>0</v>
      </c>
      <c r="RO15143" s="7" t="n">
        <v>7</v>
      </c>
      <c r="RP15143" s="7" t="n">
        <v>65533</v>
      </c>
      <c r="RQ15143" s="7" t="n">
        <v>28368</v>
      </c>
      <c r="RR15143" s="7" t="s">
        <v>13</v>
      </c>
      <c r="RS15143" s="7" t="n">
        <f t="normal" ca="1">32-LENB(INDIRECT(ADDRESS(15143,486)))</f>
        <v>0</v>
      </c>
      <c r="RT15143" s="7" t="n">
        <v>7</v>
      </c>
      <c r="RU15143" s="7" t="n">
        <v>65533</v>
      </c>
      <c r="RV15143" s="7" t="n">
        <v>28369</v>
      </c>
      <c r="RW15143" s="7" t="s">
        <v>13</v>
      </c>
      <c r="RX15143" s="7" t="n">
        <f t="normal" ca="1">32-LENB(INDIRECT(ADDRESS(15143,491)))</f>
        <v>0</v>
      </c>
      <c r="RY15143" s="7" t="n">
        <v>7</v>
      </c>
      <c r="RZ15143" s="7" t="n">
        <v>65533</v>
      </c>
      <c r="SA15143" s="7" t="n">
        <v>28370</v>
      </c>
      <c r="SB15143" s="7" t="s">
        <v>13</v>
      </c>
      <c r="SC15143" s="7" t="n">
        <f t="normal" ca="1">32-LENB(INDIRECT(ADDRESS(15143,496)))</f>
        <v>0</v>
      </c>
      <c r="SD15143" s="7" t="n">
        <v>7</v>
      </c>
      <c r="SE15143" s="7" t="n">
        <v>65533</v>
      </c>
      <c r="SF15143" s="7" t="n">
        <v>28371</v>
      </c>
      <c r="SG15143" s="7" t="s">
        <v>13</v>
      </c>
      <c r="SH15143" s="7" t="n">
        <f t="normal" ca="1">32-LENB(INDIRECT(ADDRESS(15143,501)))</f>
        <v>0</v>
      </c>
      <c r="SI15143" s="7" t="n">
        <v>7</v>
      </c>
      <c r="SJ15143" s="7" t="n">
        <v>65533</v>
      </c>
      <c r="SK15143" s="7" t="n">
        <v>28372</v>
      </c>
      <c r="SL15143" s="7" t="s">
        <v>13</v>
      </c>
      <c r="SM15143" s="7" t="n">
        <f t="normal" ca="1">32-LENB(INDIRECT(ADDRESS(15143,506)))</f>
        <v>0</v>
      </c>
      <c r="SN15143" s="7" t="n">
        <v>7</v>
      </c>
      <c r="SO15143" s="7" t="n">
        <v>65533</v>
      </c>
      <c r="SP15143" s="7" t="n">
        <v>28373</v>
      </c>
      <c r="SQ15143" s="7" t="s">
        <v>13</v>
      </c>
      <c r="SR15143" s="7" t="n">
        <f t="normal" ca="1">32-LENB(INDIRECT(ADDRESS(15143,511)))</f>
        <v>0</v>
      </c>
      <c r="SS15143" s="7" t="n">
        <v>7</v>
      </c>
      <c r="ST15143" s="7" t="n">
        <v>65533</v>
      </c>
      <c r="SU15143" s="7" t="n">
        <v>28374</v>
      </c>
      <c r="SV15143" s="7" t="s">
        <v>13</v>
      </c>
      <c r="SW15143" s="7" t="n">
        <f t="normal" ca="1">32-LENB(INDIRECT(ADDRESS(15143,516)))</f>
        <v>0</v>
      </c>
      <c r="SX15143" s="7" t="n">
        <v>7</v>
      </c>
      <c r="SY15143" s="7" t="n">
        <v>65533</v>
      </c>
      <c r="SZ15143" s="7" t="n">
        <v>28375</v>
      </c>
      <c r="TA15143" s="7" t="s">
        <v>13</v>
      </c>
      <c r="TB15143" s="7" t="n">
        <f t="normal" ca="1">32-LENB(INDIRECT(ADDRESS(15143,521)))</f>
        <v>0</v>
      </c>
      <c r="TC15143" s="7" t="n">
        <v>7</v>
      </c>
      <c r="TD15143" s="7" t="n">
        <v>65533</v>
      </c>
      <c r="TE15143" s="7" t="n">
        <v>28376</v>
      </c>
      <c r="TF15143" s="7" t="s">
        <v>13</v>
      </c>
      <c r="TG15143" s="7" t="n">
        <f t="normal" ca="1">32-LENB(INDIRECT(ADDRESS(15143,526)))</f>
        <v>0</v>
      </c>
      <c r="TH15143" s="7" t="n">
        <v>7</v>
      </c>
      <c r="TI15143" s="7" t="n">
        <v>65533</v>
      </c>
      <c r="TJ15143" s="7" t="n">
        <v>28377</v>
      </c>
      <c r="TK15143" s="7" t="s">
        <v>13</v>
      </c>
      <c r="TL15143" s="7" t="n">
        <f t="normal" ca="1">32-LENB(INDIRECT(ADDRESS(15143,531)))</f>
        <v>0</v>
      </c>
      <c r="TM15143" s="7" t="n">
        <v>7</v>
      </c>
      <c r="TN15143" s="7" t="n">
        <v>65533</v>
      </c>
      <c r="TO15143" s="7" t="n">
        <v>28378</v>
      </c>
      <c r="TP15143" s="7" t="s">
        <v>13</v>
      </c>
      <c r="TQ15143" s="7" t="n">
        <f t="normal" ca="1">32-LENB(INDIRECT(ADDRESS(15143,536)))</f>
        <v>0</v>
      </c>
      <c r="TR15143" s="7" t="n">
        <v>7</v>
      </c>
      <c r="TS15143" s="7" t="n">
        <v>65533</v>
      </c>
      <c r="TT15143" s="7" t="n">
        <v>28379</v>
      </c>
      <c r="TU15143" s="7" t="s">
        <v>13</v>
      </c>
      <c r="TV15143" s="7" t="n">
        <f t="normal" ca="1">32-LENB(INDIRECT(ADDRESS(15143,541)))</f>
        <v>0</v>
      </c>
      <c r="TW15143" s="7" t="n">
        <v>7</v>
      </c>
      <c r="TX15143" s="7" t="n">
        <v>65533</v>
      </c>
      <c r="TY15143" s="7" t="n">
        <v>28380</v>
      </c>
      <c r="TZ15143" s="7" t="s">
        <v>13</v>
      </c>
      <c r="UA15143" s="7" t="n">
        <f t="normal" ca="1">32-LENB(INDIRECT(ADDRESS(15143,546)))</f>
        <v>0</v>
      </c>
      <c r="UB15143" s="7" t="n">
        <v>7</v>
      </c>
      <c r="UC15143" s="7" t="n">
        <v>65533</v>
      </c>
      <c r="UD15143" s="7" t="n">
        <v>28381</v>
      </c>
      <c r="UE15143" s="7" t="s">
        <v>13</v>
      </c>
      <c r="UF15143" s="7" t="n">
        <f t="normal" ca="1">32-LENB(INDIRECT(ADDRESS(15143,551)))</f>
        <v>0</v>
      </c>
      <c r="UG15143" s="7" t="n">
        <v>7</v>
      </c>
      <c r="UH15143" s="7" t="n">
        <v>65533</v>
      </c>
      <c r="UI15143" s="7" t="n">
        <v>28382</v>
      </c>
      <c r="UJ15143" s="7" t="s">
        <v>13</v>
      </c>
      <c r="UK15143" s="7" t="n">
        <f t="normal" ca="1">32-LENB(INDIRECT(ADDRESS(15143,556)))</f>
        <v>0</v>
      </c>
      <c r="UL15143" s="7" t="n">
        <v>7</v>
      </c>
      <c r="UM15143" s="7" t="n">
        <v>65533</v>
      </c>
      <c r="UN15143" s="7" t="n">
        <v>28383</v>
      </c>
      <c r="UO15143" s="7" t="s">
        <v>13</v>
      </c>
      <c r="UP15143" s="7" t="n">
        <f t="normal" ca="1">32-LENB(INDIRECT(ADDRESS(15143,561)))</f>
        <v>0</v>
      </c>
      <c r="UQ15143" s="7" t="n">
        <v>7</v>
      </c>
      <c r="UR15143" s="7" t="n">
        <v>65533</v>
      </c>
      <c r="US15143" s="7" t="n">
        <v>28384</v>
      </c>
      <c r="UT15143" s="7" t="s">
        <v>13</v>
      </c>
      <c r="UU15143" s="7" t="n">
        <f t="normal" ca="1">32-LENB(INDIRECT(ADDRESS(15143,566)))</f>
        <v>0</v>
      </c>
      <c r="UV15143" s="7" t="n">
        <v>7</v>
      </c>
      <c r="UW15143" s="7" t="n">
        <v>65533</v>
      </c>
      <c r="UX15143" s="7" t="n">
        <v>28385</v>
      </c>
      <c r="UY15143" s="7" t="s">
        <v>13</v>
      </c>
      <c r="UZ15143" s="7" t="n">
        <f t="normal" ca="1">32-LENB(INDIRECT(ADDRESS(15143,571)))</f>
        <v>0</v>
      </c>
      <c r="VA15143" s="7" t="n">
        <v>7</v>
      </c>
      <c r="VB15143" s="7" t="n">
        <v>65533</v>
      </c>
      <c r="VC15143" s="7" t="n">
        <v>28386</v>
      </c>
      <c r="VD15143" s="7" t="s">
        <v>13</v>
      </c>
      <c r="VE15143" s="7" t="n">
        <f t="normal" ca="1">32-LENB(INDIRECT(ADDRESS(15143,576)))</f>
        <v>0</v>
      </c>
      <c r="VF15143" s="7" t="n">
        <v>7</v>
      </c>
      <c r="VG15143" s="7" t="n">
        <v>65533</v>
      </c>
      <c r="VH15143" s="7" t="n">
        <v>28387</v>
      </c>
      <c r="VI15143" s="7" t="s">
        <v>13</v>
      </c>
      <c r="VJ15143" s="7" t="n">
        <f t="normal" ca="1">32-LENB(INDIRECT(ADDRESS(15143,581)))</f>
        <v>0</v>
      </c>
      <c r="VK15143" s="7" t="n">
        <v>7</v>
      </c>
      <c r="VL15143" s="7" t="n">
        <v>65533</v>
      </c>
      <c r="VM15143" s="7" t="n">
        <v>28388</v>
      </c>
      <c r="VN15143" s="7" t="s">
        <v>13</v>
      </c>
      <c r="VO15143" s="7" t="n">
        <f t="normal" ca="1">32-LENB(INDIRECT(ADDRESS(15143,586)))</f>
        <v>0</v>
      </c>
      <c r="VP15143" s="7" t="n">
        <v>7</v>
      </c>
      <c r="VQ15143" s="7" t="n">
        <v>65533</v>
      </c>
      <c r="VR15143" s="7" t="n">
        <v>28389</v>
      </c>
      <c r="VS15143" s="7" t="s">
        <v>13</v>
      </c>
      <c r="VT15143" s="7" t="n">
        <f t="normal" ca="1">32-LENB(INDIRECT(ADDRESS(15143,591)))</f>
        <v>0</v>
      </c>
      <c r="VU15143" s="7" t="n">
        <v>7</v>
      </c>
      <c r="VV15143" s="7" t="n">
        <v>65533</v>
      </c>
      <c r="VW15143" s="7" t="n">
        <v>28390</v>
      </c>
      <c r="VX15143" s="7" t="s">
        <v>13</v>
      </c>
      <c r="VY15143" s="7" t="n">
        <f t="normal" ca="1">32-LENB(INDIRECT(ADDRESS(15143,596)))</f>
        <v>0</v>
      </c>
      <c r="VZ15143" s="7" t="n">
        <v>7</v>
      </c>
      <c r="WA15143" s="7" t="n">
        <v>65533</v>
      </c>
      <c r="WB15143" s="7" t="n">
        <v>28391</v>
      </c>
      <c r="WC15143" s="7" t="s">
        <v>13</v>
      </c>
      <c r="WD15143" s="7" t="n">
        <f t="normal" ca="1">32-LENB(INDIRECT(ADDRESS(15143,601)))</f>
        <v>0</v>
      </c>
      <c r="WE15143" s="7" t="n">
        <v>7</v>
      </c>
      <c r="WF15143" s="7" t="n">
        <v>65533</v>
      </c>
      <c r="WG15143" s="7" t="n">
        <v>28392</v>
      </c>
      <c r="WH15143" s="7" t="s">
        <v>13</v>
      </c>
      <c r="WI15143" s="7" t="n">
        <f t="normal" ca="1">32-LENB(INDIRECT(ADDRESS(15143,606)))</f>
        <v>0</v>
      </c>
      <c r="WJ15143" s="7" t="n">
        <v>7</v>
      </c>
      <c r="WK15143" s="7" t="n">
        <v>65533</v>
      </c>
      <c r="WL15143" s="7" t="n">
        <v>28393</v>
      </c>
      <c r="WM15143" s="7" t="s">
        <v>13</v>
      </c>
      <c r="WN15143" s="7" t="n">
        <f t="normal" ca="1">32-LENB(INDIRECT(ADDRESS(15143,611)))</f>
        <v>0</v>
      </c>
      <c r="WO15143" s="7" t="n">
        <v>7</v>
      </c>
      <c r="WP15143" s="7" t="n">
        <v>65533</v>
      </c>
      <c r="WQ15143" s="7" t="n">
        <v>28394</v>
      </c>
      <c r="WR15143" s="7" t="s">
        <v>13</v>
      </c>
      <c r="WS15143" s="7" t="n">
        <f t="normal" ca="1">32-LENB(INDIRECT(ADDRESS(15143,616)))</f>
        <v>0</v>
      </c>
      <c r="WT15143" s="7" t="n">
        <v>7</v>
      </c>
      <c r="WU15143" s="7" t="n">
        <v>65533</v>
      </c>
      <c r="WV15143" s="7" t="n">
        <v>28395</v>
      </c>
      <c r="WW15143" s="7" t="s">
        <v>13</v>
      </c>
      <c r="WX15143" s="7" t="n">
        <f t="normal" ca="1">32-LENB(INDIRECT(ADDRESS(15143,621)))</f>
        <v>0</v>
      </c>
      <c r="WY15143" s="7" t="n">
        <v>7</v>
      </c>
      <c r="WZ15143" s="7" t="n">
        <v>65533</v>
      </c>
      <c r="XA15143" s="7" t="n">
        <v>28396</v>
      </c>
      <c r="XB15143" s="7" t="s">
        <v>13</v>
      </c>
      <c r="XC15143" s="7" t="n">
        <f t="normal" ca="1">32-LENB(INDIRECT(ADDRESS(15143,626)))</f>
        <v>0</v>
      </c>
      <c r="XD15143" s="7" t="n">
        <v>7</v>
      </c>
      <c r="XE15143" s="7" t="n">
        <v>65533</v>
      </c>
      <c r="XF15143" s="7" t="n">
        <v>28397</v>
      </c>
      <c r="XG15143" s="7" t="s">
        <v>13</v>
      </c>
      <c r="XH15143" s="7" t="n">
        <f t="normal" ca="1">32-LENB(INDIRECT(ADDRESS(15143,631)))</f>
        <v>0</v>
      </c>
      <c r="XI15143" s="7" t="n">
        <v>7</v>
      </c>
      <c r="XJ15143" s="7" t="n">
        <v>65533</v>
      </c>
      <c r="XK15143" s="7" t="n">
        <v>42300</v>
      </c>
      <c r="XL15143" s="7" t="s">
        <v>13</v>
      </c>
      <c r="XM15143" s="7" t="n">
        <f t="normal" ca="1">32-LENB(INDIRECT(ADDRESS(15143,636)))</f>
        <v>0</v>
      </c>
      <c r="XN15143" s="7" t="n">
        <v>7</v>
      </c>
      <c r="XO15143" s="7" t="n">
        <v>65533</v>
      </c>
      <c r="XP15143" s="7" t="n">
        <v>42301</v>
      </c>
      <c r="XQ15143" s="7" t="s">
        <v>13</v>
      </c>
      <c r="XR15143" s="7" t="n">
        <f t="normal" ca="1">32-LENB(INDIRECT(ADDRESS(15143,641)))</f>
        <v>0</v>
      </c>
      <c r="XS15143" s="7" t="n">
        <v>7</v>
      </c>
      <c r="XT15143" s="7" t="n">
        <v>65533</v>
      </c>
      <c r="XU15143" s="7" t="n">
        <v>42302</v>
      </c>
      <c r="XV15143" s="7" t="s">
        <v>13</v>
      </c>
      <c r="XW15143" s="7" t="n">
        <f t="normal" ca="1">32-LENB(INDIRECT(ADDRESS(15143,646)))</f>
        <v>0</v>
      </c>
      <c r="XX15143" s="7" t="n">
        <v>7</v>
      </c>
      <c r="XY15143" s="7" t="n">
        <v>65533</v>
      </c>
      <c r="XZ15143" s="7" t="n">
        <v>28398</v>
      </c>
      <c r="YA15143" s="7" t="s">
        <v>13</v>
      </c>
      <c r="YB15143" s="7" t="n">
        <f t="normal" ca="1">32-LENB(INDIRECT(ADDRESS(15143,651)))</f>
        <v>0</v>
      </c>
      <c r="YC15143" s="7" t="n">
        <v>7</v>
      </c>
      <c r="YD15143" s="7" t="n">
        <v>65533</v>
      </c>
      <c r="YE15143" s="7" t="n">
        <v>28399</v>
      </c>
      <c r="YF15143" s="7" t="s">
        <v>13</v>
      </c>
      <c r="YG15143" s="7" t="n">
        <f t="normal" ca="1">32-LENB(INDIRECT(ADDRESS(15143,656)))</f>
        <v>0</v>
      </c>
      <c r="YH15143" s="7" t="n">
        <v>7</v>
      </c>
      <c r="YI15143" s="7" t="n">
        <v>65533</v>
      </c>
      <c r="YJ15143" s="7" t="n">
        <v>28400</v>
      </c>
      <c r="YK15143" s="7" t="s">
        <v>13</v>
      </c>
      <c r="YL15143" s="7" t="n">
        <f t="normal" ca="1">32-LENB(INDIRECT(ADDRESS(15143,661)))</f>
        <v>0</v>
      </c>
      <c r="YM15143" s="7" t="n">
        <v>7</v>
      </c>
      <c r="YN15143" s="7" t="n">
        <v>65533</v>
      </c>
      <c r="YO15143" s="7" t="n">
        <v>28401</v>
      </c>
      <c r="YP15143" s="7" t="s">
        <v>13</v>
      </c>
      <c r="YQ15143" s="7" t="n">
        <f t="normal" ca="1">32-LENB(INDIRECT(ADDRESS(15143,666)))</f>
        <v>0</v>
      </c>
      <c r="YR15143" s="7" t="n">
        <v>7</v>
      </c>
      <c r="YS15143" s="7" t="n">
        <v>65533</v>
      </c>
      <c r="YT15143" s="7" t="n">
        <v>28402</v>
      </c>
      <c r="YU15143" s="7" t="s">
        <v>13</v>
      </c>
      <c r="YV15143" s="7" t="n">
        <f t="normal" ca="1">32-LENB(INDIRECT(ADDRESS(15143,671)))</f>
        <v>0</v>
      </c>
      <c r="YW15143" s="7" t="n">
        <v>7</v>
      </c>
      <c r="YX15143" s="7" t="n">
        <v>65533</v>
      </c>
      <c r="YY15143" s="7" t="n">
        <v>28403</v>
      </c>
      <c r="YZ15143" s="7" t="s">
        <v>13</v>
      </c>
      <c r="ZA15143" s="7" t="n">
        <f t="normal" ca="1">32-LENB(INDIRECT(ADDRESS(15143,676)))</f>
        <v>0</v>
      </c>
      <c r="ZB15143" s="7" t="n">
        <v>7</v>
      </c>
      <c r="ZC15143" s="7" t="n">
        <v>65533</v>
      </c>
      <c r="ZD15143" s="7" t="n">
        <v>28404</v>
      </c>
      <c r="ZE15143" s="7" t="s">
        <v>13</v>
      </c>
      <c r="ZF15143" s="7" t="n">
        <f t="normal" ca="1">32-LENB(INDIRECT(ADDRESS(15143,681)))</f>
        <v>0</v>
      </c>
      <c r="ZG15143" s="7" t="n">
        <v>7</v>
      </c>
      <c r="ZH15143" s="7" t="n">
        <v>65533</v>
      </c>
      <c r="ZI15143" s="7" t="n">
        <v>28405</v>
      </c>
      <c r="ZJ15143" s="7" t="s">
        <v>13</v>
      </c>
      <c r="ZK15143" s="7" t="n">
        <f t="normal" ca="1">32-LENB(INDIRECT(ADDRESS(15143,686)))</f>
        <v>0</v>
      </c>
      <c r="ZL15143" s="7" t="n">
        <v>7</v>
      </c>
      <c r="ZM15143" s="7" t="n">
        <v>65533</v>
      </c>
      <c r="ZN15143" s="7" t="n">
        <v>28406</v>
      </c>
      <c r="ZO15143" s="7" t="s">
        <v>13</v>
      </c>
      <c r="ZP15143" s="7" t="n">
        <f t="normal" ca="1">32-LENB(INDIRECT(ADDRESS(15143,691)))</f>
        <v>0</v>
      </c>
      <c r="ZQ15143" s="7" t="n">
        <v>7</v>
      </c>
      <c r="ZR15143" s="7" t="n">
        <v>65533</v>
      </c>
      <c r="ZS15143" s="7" t="n">
        <v>28407</v>
      </c>
      <c r="ZT15143" s="7" t="s">
        <v>13</v>
      </c>
      <c r="ZU15143" s="7" t="n">
        <f t="normal" ca="1">32-LENB(INDIRECT(ADDRESS(15143,696)))</f>
        <v>0</v>
      </c>
      <c r="ZV15143" s="7" t="n">
        <v>7</v>
      </c>
      <c r="ZW15143" s="7" t="n">
        <v>65533</v>
      </c>
      <c r="ZX15143" s="7" t="n">
        <v>28408</v>
      </c>
      <c r="ZY15143" s="7" t="s">
        <v>13</v>
      </c>
      <c r="ZZ15143" s="7" t="n">
        <f t="normal" ca="1">32-LENB(INDIRECT(ADDRESS(15143,701)))</f>
        <v>0</v>
      </c>
      <c r="AAA15143" s="7" t="n">
        <v>7</v>
      </c>
      <c r="AAB15143" s="7" t="n">
        <v>65533</v>
      </c>
      <c r="AAC15143" s="7" t="n">
        <v>28409</v>
      </c>
      <c r="AAD15143" s="7" t="s">
        <v>13</v>
      </c>
      <c r="AAE15143" s="7" t="n">
        <f t="normal" ca="1">32-LENB(INDIRECT(ADDRESS(15143,706)))</f>
        <v>0</v>
      </c>
      <c r="AAF15143" s="7" t="n">
        <v>7</v>
      </c>
      <c r="AAG15143" s="7" t="n">
        <v>65533</v>
      </c>
      <c r="AAH15143" s="7" t="n">
        <v>28410</v>
      </c>
      <c r="AAI15143" s="7" t="s">
        <v>13</v>
      </c>
      <c r="AAJ15143" s="7" t="n">
        <f t="normal" ca="1">32-LENB(INDIRECT(ADDRESS(15143,711)))</f>
        <v>0</v>
      </c>
      <c r="AAK15143" s="7" t="n">
        <v>7</v>
      </c>
      <c r="AAL15143" s="7" t="n">
        <v>65533</v>
      </c>
      <c r="AAM15143" s="7" t="n">
        <v>28411</v>
      </c>
      <c r="AAN15143" s="7" t="s">
        <v>13</v>
      </c>
      <c r="AAO15143" s="7" t="n">
        <f t="normal" ca="1">32-LENB(INDIRECT(ADDRESS(15143,716)))</f>
        <v>0</v>
      </c>
      <c r="AAP15143" s="7" t="n">
        <v>7</v>
      </c>
      <c r="AAQ15143" s="7" t="n">
        <v>65533</v>
      </c>
      <c r="AAR15143" s="7" t="n">
        <v>28412</v>
      </c>
      <c r="AAS15143" s="7" t="s">
        <v>13</v>
      </c>
      <c r="AAT15143" s="7" t="n">
        <f t="normal" ca="1">32-LENB(INDIRECT(ADDRESS(15143,721)))</f>
        <v>0</v>
      </c>
      <c r="AAU15143" s="7" t="n">
        <v>7</v>
      </c>
      <c r="AAV15143" s="7" t="n">
        <v>65533</v>
      </c>
      <c r="AAW15143" s="7" t="n">
        <v>28413</v>
      </c>
      <c r="AAX15143" s="7" t="s">
        <v>13</v>
      </c>
      <c r="AAY15143" s="7" t="n">
        <f t="normal" ca="1">32-LENB(INDIRECT(ADDRESS(15143,726)))</f>
        <v>0</v>
      </c>
      <c r="AAZ15143" s="7" t="n">
        <v>7</v>
      </c>
      <c r="ABA15143" s="7" t="n">
        <v>65533</v>
      </c>
      <c r="ABB15143" s="7" t="n">
        <v>61963</v>
      </c>
      <c r="ABC15143" s="7" t="s">
        <v>13</v>
      </c>
      <c r="ABD15143" s="7" t="n">
        <f t="normal" ca="1">32-LENB(INDIRECT(ADDRESS(15143,731)))</f>
        <v>0</v>
      </c>
      <c r="ABE15143" s="7" t="n">
        <v>7</v>
      </c>
      <c r="ABF15143" s="7" t="n">
        <v>65533</v>
      </c>
      <c r="ABG15143" s="7" t="n">
        <v>65296</v>
      </c>
      <c r="ABH15143" s="7" t="s">
        <v>13</v>
      </c>
      <c r="ABI15143" s="7" t="n">
        <f t="normal" ca="1">32-LENB(INDIRECT(ADDRESS(15143,736)))</f>
        <v>0</v>
      </c>
      <c r="ABJ15143" s="7" t="n">
        <v>7</v>
      </c>
      <c r="ABK15143" s="7" t="n">
        <v>65533</v>
      </c>
      <c r="ABL15143" s="7" t="n">
        <v>61964</v>
      </c>
      <c r="ABM15143" s="7" t="s">
        <v>13</v>
      </c>
      <c r="ABN15143" s="7" t="n">
        <f t="normal" ca="1">32-LENB(INDIRECT(ADDRESS(15143,741)))</f>
        <v>0</v>
      </c>
      <c r="ABO15143" s="7" t="n">
        <v>7</v>
      </c>
      <c r="ABP15143" s="7" t="n">
        <v>65533</v>
      </c>
      <c r="ABQ15143" s="7" t="n">
        <v>28414</v>
      </c>
      <c r="ABR15143" s="7" t="s">
        <v>13</v>
      </c>
      <c r="ABS15143" s="7" t="n">
        <f t="normal" ca="1">32-LENB(INDIRECT(ADDRESS(15143,746)))</f>
        <v>0</v>
      </c>
      <c r="ABT15143" s="7" t="n">
        <v>7</v>
      </c>
      <c r="ABU15143" s="7" t="n">
        <v>65533</v>
      </c>
      <c r="ABV15143" s="7" t="n">
        <v>61965</v>
      </c>
      <c r="ABW15143" s="7" t="s">
        <v>13</v>
      </c>
      <c r="ABX15143" s="7" t="n">
        <f t="normal" ca="1">32-LENB(INDIRECT(ADDRESS(15143,751)))</f>
        <v>0</v>
      </c>
      <c r="ABY15143" s="7" t="n">
        <v>7</v>
      </c>
      <c r="ABZ15143" s="7" t="n">
        <v>65533</v>
      </c>
      <c r="ACA15143" s="7" t="n">
        <v>28415</v>
      </c>
      <c r="ACB15143" s="7" t="s">
        <v>13</v>
      </c>
      <c r="ACC15143" s="7" t="n">
        <f t="normal" ca="1">32-LENB(INDIRECT(ADDRESS(15143,756)))</f>
        <v>0</v>
      </c>
      <c r="ACD15143" s="7" t="n">
        <v>7</v>
      </c>
      <c r="ACE15143" s="7" t="n">
        <v>65533</v>
      </c>
      <c r="ACF15143" s="7" t="n">
        <v>28416</v>
      </c>
      <c r="ACG15143" s="7" t="s">
        <v>13</v>
      </c>
      <c r="ACH15143" s="7" t="n">
        <f t="normal" ca="1">32-LENB(INDIRECT(ADDRESS(15143,761)))</f>
        <v>0</v>
      </c>
      <c r="ACI15143" s="7" t="n">
        <v>7</v>
      </c>
      <c r="ACJ15143" s="7" t="n">
        <v>65533</v>
      </c>
      <c r="ACK15143" s="7" t="n">
        <v>28417</v>
      </c>
      <c r="ACL15143" s="7" t="s">
        <v>13</v>
      </c>
      <c r="ACM15143" s="7" t="n">
        <f t="normal" ca="1">32-LENB(INDIRECT(ADDRESS(15143,766)))</f>
        <v>0</v>
      </c>
      <c r="ACN15143" s="7" t="n">
        <v>7</v>
      </c>
      <c r="ACO15143" s="7" t="n">
        <v>65533</v>
      </c>
      <c r="ACP15143" s="7" t="n">
        <v>28418</v>
      </c>
      <c r="ACQ15143" s="7" t="s">
        <v>13</v>
      </c>
      <c r="ACR15143" s="7" t="n">
        <f t="normal" ca="1">32-LENB(INDIRECT(ADDRESS(15143,771)))</f>
        <v>0</v>
      </c>
      <c r="ACS15143" s="7" t="n">
        <v>7</v>
      </c>
      <c r="ACT15143" s="7" t="n">
        <v>65533</v>
      </c>
      <c r="ACU15143" s="7" t="n">
        <v>28419</v>
      </c>
      <c r="ACV15143" s="7" t="s">
        <v>13</v>
      </c>
      <c r="ACW15143" s="7" t="n">
        <f t="normal" ca="1">32-LENB(INDIRECT(ADDRESS(15143,776)))</f>
        <v>0</v>
      </c>
      <c r="ACX15143" s="7" t="n">
        <v>7</v>
      </c>
      <c r="ACY15143" s="7" t="n">
        <v>65533</v>
      </c>
      <c r="ACZ15143" s="7" t="n">
        <v>28420</v>
      </c>
      <c r="ADA15143" s="7" t="s">
        <v>13</v>
      </c>
      <c r="ADB15143" s="7" t="n">
        <f t="normal" ca="1">32-LENB(INDIRECT(ADDRESS(15143,781)))</f>
        <v>0</v>
      </c>
      <c r="ADC15143" s="7" t="n">
        <v>7</v>
      </c>
      <c r="ADD15143" s="7" t="n">
        <v>65533</v>
      </c>
      <c r="ADE15143" s="7" t="n">
        <v>28421</v>
      </c>
      <c r="ADF15143" s="7" t="s">
        <v>13</v>
      </c>
      <c r="ADG15143" s="7" t="n">
        <f t="normal" ca="1">32-LENB(INDIRECT(ADDRESS(15143,786)))</f>
        <v>0</v>
      </c>
      <c r="ADH15143" s="7" t="n">
        <v>7</v>
      </c>
      <c r="ADI15143" s="7" t="n">
        <v>65533</v>
      </c>
      <c r="ADJ15143" s="7" t="n">
        <v>28422</v>
      </c>
      <c r="ADK15143" s="7" t="s">
        <v>13</v>
      </c>
      <c r="ADL15143" s="7" t="n">
        <f t="normal" ca="1">32-LENB(INDIRECT(ADDRESS(15143,791)))</f>
        <v>0</v>
      </c>
      <c r="ADM15143" s="7" t="n">
        <v>7</v>
      </c>
      <c r="ADN15143" s="7" t="n">
        <v>65533</v>
      </c>
      <c r="ADO15143" s="7" t="n">
        <v>28423</v>
      </c>
      <c r="ADP15143" s="7" t="s">
        <v>13</v>
      </c>
      <c r="ADQ15143" s="7" t="n">
        <f t="normal" ca="1">32-LENB(INDIRECT(ADDRESS(15143,796)))</f>
        <v>0</v>
      </c>
      <c r="ADR15143" s="7" t="n">
        <v>7</v>
      </c>
      <c r="ADS15143" s="7" t="n">
        <v>65533</v>
      </c>
      <c r="ADT15143" s="7" t="n">
        <v>28424</v>
      </c>
      <c r="ADU15143" s="7" t="s">
        <v>13</v>
      </c>
      <c r="ADV15143" s="7" t="n">
        <f t="normal" ca="1">32-LENB(INDIRECT(ADDRESS(15143,801)))</f>
        <v>0</v>
      </c>
      <c r="ADW15143" s="7" t="n">
        <v>7</v>
      </c>
      <c r="ADX15143" s="7" t="n">
        <v>65533</v>
      </c>
      <c r="ADY15143" s="7" t="n">
        <v>28425</v>
      </c>
      <c r="ADZ15143" s="7" t="s">
        <v>13</v>
      </c>
      <c r="AEA15143" s="7" t="n">
        <f t="normal" ca="1">32-LENB(INDIRECT(ADDRESS(15143,806)))</f>
        <v>0</v>
      </c>
      <c r="AEB15143" s="7" t="n">
        <v>7</v>
      </c>
      <c r="AEC15143" s="7" t="n">
        <v>65533</v>
      </c>
      <c r="AED15143" s="7" t="n">
        <v>28426</v>
      </c>
      <c r="AEE15143" s="7" t="s">
        <v>13</v>
      </c>
      <c r="AEF15143" s="7" t="n">
        <f t="normal" ca="1">32-LENB(INDIRECT(ADDRESS(15143,811)))</f>
        <v>0</v>
      </c>
      <c r="AEG15143" s="7" t="n">
        <v>7</v>
      </c>
      <c r="AEH15143" s="7" t="n">
        <v>65533</v>
      </c>
      <c r="AEI15143" s="7" t="n">
        <v>28427</v>
      </c>
      <c r="AEJ15143" s="7" t="s">
        <v>13</v>
      </c>
      <c r="AEK15143" s="7" t="n">
        <f t="normal" ca="1">32-LENB(INDIRECT(ADDRESS(15143,816)))</f>
        <v>0</v>
      </c>
      <c r="AEL15143" s="7" t="n">
        <v>7</v>
      </c>
      <c r="AEM15143" s="7" t="n">
        <v>65533</v>
      </c>
      <c r="AEN15143" s="7" t="n">
        <v>28428</v>
      </c>
      <c r="AEO15143" s="7" t="s">
        <v>13</v>
      </c>
      <c r="AEP15143" s="7" t="n">
        <f t="normal" ca="1">32-LENB(INDIRECT(ADDRESS(15143,821)))</f>
        <v>0</v>
      </c>
      <c r="AEQ15143" s="7" t="n">
        <v>7</v>
      </c>
      <c r="AER15143" s="7" t="n">
        <v>65533</v>
      </c>
      <c r="AES15143" s="7" t="n">
        <v>28429</v>
      </c>
      <c r="AET15143" s="7" t="s">
        <v>13</v>
      </c>
      <c r="AEU15143" s="7" t="n">
        <f t="normal" ca="1">32-LENB(INDIRECT(ADDRESS(15143,826)))</f>
        <v>0</v>
      </c>
      <c r="AEV15143" s="7" t="n">
        <v>7</v>
      </c>
      <c r="AEW15143" s="7" t="n">
        <v>65533</v>
      </c>
      <c r="AEX15143" s="7" t="n">
        <v>28430</v>
      </c>
      <c r="AEY15143" s="7" t="s">
        <v>13</v>
      </c>
      <c r="AEZ15143" s="7" t="n">
        <f t="normal" ca="1">32-LENB(INDIRECT(ADDRESS(15143,831)))</f>
        <v>0</v>
      </c>
      <c r="AFA15143" s="7" t="n">
        <v>7</v>
      </c>
      <c r="AFB15143" s="7" t="n">
        <v>65533</v>
      </c>
      <c r="AFC15143" s="7" t="n">
        <v>28431</v>
      </c>
      <c r="AFD15143" s="7" t="s">
        <v>13</v>
      </c>
      <c r="AFE15143" s="7" t="n">
        <f t="normal" ca="1">32-LENB(INDIRECT(ADDRESS(15143,836)))</f>
        <v>0</v>
      </c>
      <c r="AFF15143" s="7" t="n">
        <v>7</v>
      </c>
      <c r="AFG15143" s="7" t="n">
        <v>65533</v>
      </c>
      <c r="AFH15143" s="7" t="n">
        <v>28432</v>
      </c>
      <c r="AFI15143" s="7" t="s">
        <v>13</v>
      </c>
      <c r="AFJ15143" s="7" t="n">
        <f t="normal" ca="1">32-LENB(INDIRECT(ADDRESS(15143,841)))</f>
        <v>0</v>
      </c>
      <c r="AFK15143" s="7" t="n">
        <v>7</v>
      </c>
      <c r="AFL15143" s="7" t="n">
        <v>65533</v>
      </c>
      <c r="AFM15143" s="7" t="n">
        <v>28433</v>
      </c>
      <c r="AFN15143" s="7" t="s">
        <v>13</v>
      </c>
      <c r="AFO15143" s="7" t="n">
        <f t="normal" ca="1">32-LENB(INDIRECT(ADDRESS(15143,846)))</f>
        <v>0</v>
      </c>
      <c r="AFP15143" s="7" t="n">
        <v>7</v>
      </c>
      <c r="AFQ15143" s="7" t="n">
        <v>65533</v>
      </c>
      <c r="AFR15143" s="7" t="n">
        <v>28434</v>
      </c>
      <c r="AFS15143" s="7" t="s">
        <v>13</v>
      </c>
      <c r="AFT15143" s="7" t="n">
        <f t="normal" ca="1">32-LENB(INDIRECT(ADDRESS(15143,851)))</f>
        <v>0</v>
      </c>
      <c r="AFU15143" s="7" t="n">
        <v>7</v>
      </c>
      <c r="AFV15143" s="7" t="n">
        <v>65533</v>
      </c>
      <c r="AFW15143" s="7" t="n">
        <v>61966</v>
      </c>
      <c r="AFX15143" s="7" t="s">
        <v>13</v>
      </c>
      <c r="AFY15143" s="7" t="n">
        <f t="normal" ca="1">32-LENB(INDIRECT(ADDRESS(15143,856)))</f>
        <v>0</v>
      </c>
      <c r="AFZ15143" s="7" t="n">
        <v>7</v>
      </c>
      <c r="AGA15143" s="7" t="n">
        <v>65533</v>
      </c>
      <c r="AGB15143" s="7" t="n">
        <v>28435</v>
      </c>
      <c r="AGC15143" s="7" t="s">
        <v>13</v>
      </c>
      <c r="AGD15143" s="7" t="n">
        <f t="normal" ca="1">32-LENB(INDIRECT(ADDRESS(15143,861)))</f>
        <v>0</v>
      </c>
      <c r="AGE15143" s="7" t="n">
        <v>7</v>
      </c>
      <c r="AGF15143" s="7" t="n">
        <v>65533</v>
      </c>
      <c r="AGG15143" s="7" t="n">
        <v>28436</v>
      </c>
      <c r="AGH15143" s="7" t="s">
        <v>13</v>
      </c>
      <c r="AGI15143" s="7" t="n">
        <f t="normal" ca="1">32-LENB(INDIRECT(ADDRESS(15143,866)))</f>
        <v>0</v>
      </c>
      <c r="AGJ15143" s="7" t="n">
        <v>7</v>
      </c>
      <c r="AGK15143" s="7" t="n">
        <v>65533</v>
      </c>
      <c r="AGL15143" s="7" t="n">
        <v>61967</v>
      </c>
      <c r="AGM15143" s="7" t="s">
        <v>13</v>
      </c>
      <c r="AGN15143" s="7" t="n">
        <f t="normal" ca="1">32-LENB(INDIRECT(ADDRESS(15143,871)))</f>
        <v>0</v>
      </c>
      <c r="AGO15143" s="7" t="n">
        <v>7</v>
      </c>
      <c r="AGP15143" s="7" t="n">
        <v>65533</v>
      </c>
      <c r="AGQ15143" s="7" t="n">
        <v>28437</v>
      </c>
      <c r="AGR15143" s="7" t="s">
        <v>13</v>
      </c>
      <c r="AGS15143" s="7" t="n">
        <f t="normal" ca="1">32-LENB(INDIRECT(ADDRESS(15143,876)))</f>
        <v>0</v>
      </c>
      <c r="AGT15143" s="7" t="n">
        <v>7</v>
      </c>
      <c r="AGU15143" s="7" t="n">
        <v>65533</v>
      </c>
      <c r="AGV15143" s="7" t="n">
        <v>28438</v>
      </c>
      <c r="AGW15143" s="7" t="s">
        <v>13</v>
      </c>
      <c r="AGX15143" s="7" t="n">
        <f t="normal" ca="1">32-LENB(INDIRECT(ADDRESS(15143,881)))</f>
        <v>0</v>
      </c>
      <c r="AGY15143" s="7" t="n">
        <v>7</v>
      </c>
      <c r="AGZ15143" s="7" t="n">
        <v>65533</v>
      </c>
      <c r="AHA15143" s="7" t="n">
        <v>28439</v>
      </c>
      <c r="AHB15143" s="7" t="s">
        <v>13</v>
      </c>
      <c r="AHC15143" s="7" t="n">
        <f t="normal" ca="1">32-LENB(INDIRECT(ADDRESS(15143,886)))</f>
        <v>0</v>
      </c>
      <c r="AHD15143" s="7" t="n">
        <v>7</v>
      </c>
      <c r="AHE15143" s="7" t="n">
        <v>65533</v>
      </c>
      <c r="AHF15143" s="7" t="n">
        <v>61968</v>
      </c>
      <c r="AHG15143" s="7" t="s">
        <v>13</v>
      </c>
      <c r="AHH15143" s="7" t="n">
        <f t="normal" ca="1">32-LENB(INDIRECT(ADDRESS(15143,891)))</f>
        <v>0</v>
      </c>
      <c r="AHI15143" s="7" t="n">
        <v>7</v>
      </c>
      <c r="AHJ15143" s="7" t="n">
        <v>65533</v>
      </c>
      <c r="AHK15143" s="7" t="n">
        <v>28440</v>
      </c>
      <c r="AHL15143" s="7" t="s">
        <v>13</v>
      </c>
      <c r="AHM15143" s="7" t="n">
        <f t="normal" ca="1">32-LENB(INDIRECT(ADDRESS(15143,896)))</f>
        <v>0</v>
      </c>
      <c r="AHN15143" s="7" t="n">
        <v>7</v>
      </c>
      <c r="AHO15143" s="7" t="n">
        <v>65533</v>
      </c>
      <c r="AHP15143" s="7" t="n">
        <v>28441</v>
      </c>
      <c r="AHQ15143" s="7" t="s">
        <v>13</v>
      </c>
      <c r="AHR15143" s="7" t="n">
        <f t="normal" ca="1">32-LENB(INDIRECT(ADDRESS(15143,901)))</f>
        <v>0</v>
      </c>
      <c r="AHS15143" s="7" t="n">
        <v>7</v>
      </c>
      <c r="AHT15143" s="7" t="n">
        <v>65533</v>
      </c>
      <c r="AHU15143" s="7" t="n">
        <v>28442</v>
      </c>
      <c r="AHV15143" s="7" t="s">
        <v>13</v>
      </c>
      <c r="AHW15143" s="7" t="n">
        <f t="normal" ca="1">32-LENB(INDIRECT(ADDRESS(15143,906)))</f>
        <v>0</v>
      </c>
      <c r="AHX15143" s="7" t="n">
        <v>7</v>
      </c>
      <c r="AHY15143" s="7" t="n">
        <v>65533</v>
      </c>
      <c r="AHZ15143" s="7" t="n">
        <v>28608</v>
      </c>
      <c r="AIA15143" s="7" t="s">
        <v>13</v>
      </c>
      <c r="AIB15143" s="7" t="n">
        <f t="normal" ca="1">32-LENB(INDIRECT(ADDRESS(15143,911)))</f>
        <v>0</v>
      </c>
      <c r="AIC15143" s="7" t="n">
        <v>7</v>
      </c>
      <c r="AID15143" s="7" t="n">
        <v>65533</v>
      </c>
      <c r="AIE15143" s="7" t="n">
        <v>28443</v>
      </c>
      <c r="AIF15143" s="7" t="s">
        <v>13</v>
      </c>
      <c r="AIG15143" s="7" t="n">
        <f t="normal" ca="1">32-LENB(INDIRECT(ADDRESS(15143,916)))</f>
        <v>0</v>
      </c>
      <c r="AIH15143" s="7" t="n">
        <v>7</v>
      </c>
      <c r="AII15143" s="7" t="n">
        <v>65533</v>
      </c>
      <c r="AIJ15143" s="7" t="n">
        <v>65297</v>
      </c>
      <c r="AIK15143" s="7" t="s">
        <v>13</v>
      </c>
      <c r="AIL15143" s="7" t="n">
        <f t="normal" ca="1">32-LENB(INDIRECT(ADDRESS(15143,921)))</f>
        <v>0</v>
      </c>
      <c r="AIM15143" s="7" t="n">
        <v>4</v>
      </c>
      <c r="AIN15143" s="7" t="n">
        <v>65533</v>
      </c>
      <c r="AIO15143" s="7" t="n">
        <v>2000</v>
      </c>
      <c r="AIP15143" s="7" t="s">
        <v>13</v>
      </c>
      <c r="AIQ15143" s="7" t="n">
        <f t="normal" ca="1">32-LENB(INDIRECT(ADDRESS(15143,926)))</f>
        <v>0</v>
      </c>
      <c r="AIR15143" s="7" t="n">
        <v>7</v>
      </c>
      <c r="AIS15143" s="7" t="n">
        <v>65533</v>
      </c>
      <c r="AIT15143" s="7" t="n">
        <v>28444</v>
      </c>
      <c r="AIU15143" s="7" t="s">
        <v>13</v>
      </c>
      <c r="AIV15143" s="7" t="n">
        <f t="normal" ca="1">32-LENB(INDIRECT(ADDRESS(15143,931)))</f>
        <v>0</v>
      </c>
      <c r="AIW15143" s="7" t="n">
        <v>7</v>
      </c>
      <c r="AIX15143" s="7" t="n">
        <v>65533</v>
      </c>
      <c r="AIY15143" s="7" t="n">
        <v>28445</v>
      </c>
      <c r="AIZ15143" s="7" t="s">
        <v>13</v>
      </c>
      <c r="AJA15143" s="7" t="n">
        <f t="normal" ca="1">32-LENB(INDIRECT(ADDRESS(15143,936)))</f>
        <v>0</v>
      </c>
      <c r="AJB15143" s="7" t="n">
        <v>7</v>
      </c>
      <c r="AJC15143" s="7" t="n">
        <v>65533</v>
      </c>
      <c r="AJD15143" s="7" t="n">
        <v>28446</v>
      </c>
      <c r="AJE15143" s="7" t="s">
        <v>13</v>
      </c>
      <c r="AJF15143" s="7" t="n">
        <f t="normal" ca="1">32-LENB(INDIRECT(ADDRESS(15143,941)))</f>
        <v>0</v>
      </c>
      <c r="AJG15143" s="7" t="n">
        <v>7</v>
      </c>
      <c r="AJH15143" s="7" t="n">
        <v>65533</v>
      </c>
      <c r="AJI15143" s="7" t="n">
        <v>61969</v>
      </c>
      <c r="AJJ15143" s="7" t="s">
        <v>13</v>
      </c>
      <c r="AJK15143" s="7" t="n">
        <f t="normal" ca="1">32-LENB(INDIRECT(ADDRESS(15143,946)))</f>
        <v>0</v>
      </c>
      <c r="AJL15143" s="7" t="n">
        <v>4</v>
      </c>
      <c r="AJM15143" s="7" t="n">
        <v>65533</v>
      </c>
      <c r="AJN15143" s="7" t="n">
        <v>2000</v>
      </c>
      <c r="AJO15143" s="7" t="s">
        <v>13</v>
      </c>
      <c r="AJP15143" s="7" t="n">
        <f t="normal" ca="1">32-LENB(INDIRECT(ADDRESS(15143,951)))</f>
        <v>0</v>
      </c>
      <c r="AJQ15143" s="7" t="n">
        <v>7</v>
      </c>
      <c r="AJR15143" s="7" t="n">
        <v>65533</v>
      </c>
      <c r="AJS15143" s="7" t="n">
        <v>28447</v>
      </c>
      <c r="AJT15143" s="7" t="s">
        <v>13</v>
      </c>
      <c r="AJU15143" s="7" t="n">
        <f t="normal" ca="1">32-LENB(INDIRECT(ADDRESS(15143,956)))</f>
        <v>0</v>
      </c>
      <c r="AJV15143" s="7" t="n">
        <v>7</v>
      </c>
      <c r="AJW15143" s="7" t="n">
        <v>65533</v>
      </c>
      <c r="AJX15143" s="7" t="n">
        <v>28448</v>
      </c>
      <c r="AJY15143" s="7" t="s">
        <v>13</v>
      </c>
      <c r="AJZ15143" s="7" t="n">
        <f t="normal" ca="1">32-LENB(INDIRECT(ADDRESS(15143,961)))</f>
        <v>0</v>
      </c>
      <c r="AKA15143" s="7" t="n">
        <v>7</v>
      </c>
      <c r="AKB15143" s="7" t="n">
        <v>65533</v>
      </c>
      <c r="AKC15143" s="7" t="n">
        <v>28449</v>
      </c>
      <c r="AKD15143" s="7" t="s">
        <v>13</v>
      </c>
      <c r="AKE15143" s="7" t="n">
        <f t="normal" ca="1">32-LENB(INDIRECT(ADDRESS(15143,966)))</f>
        <v>0</v>
      </c>
      <c r="AKF15143" s="7" t="n">
        <v>7</v>
      </c>
      <c r="AKG15143" s="7" t="n">
        <v>65533</v>
      </c>
      <c r="AKH15143" s="7" t="n">
        <v>61970</v>
      </c>
      <c r="AKI15143" s="7" t="s">
        <v>13</v>
      </c>
      <c r="AKJ15143" s="7" t="n">
        <f t="normal" ca="1">32-LENB(INDIRECT(ADDRESS(15143,971)))</f>
        <v>0</v>
      </c>
      <c r="AKK15143" s="7" t="n">
        <v>4</v>
      </c>
      <c r="AKL15143" s="7" t="n">
        <v>65533</v>
      </c>
      <c r="AKM15143" s="7" t="n">
        <v>1502</v>
      </c>
      <c r="AKN15143" s="7" t="s">
        <v>13</v>
      </c>
      <c r="AKO15143" s="7" t="n">
        <f t="normal" ca="1">32-LENB(INDIRECT(ADDRESS(15143,976)))</f>
        <v>0</v>
      </c>
      <c r="AKP15143" s="7" t="n">
        <v>0</v>
      </c>
      <c r="AKQ15143" s="7" t="n">
        <v>65533</v>
      </c>
      <c r="AKR15143" s="7" t="n">
        <v>0</v>
      </c>
      <c r="AKS15143" s="7" t="s">
        <v>13</v>
      </c>
      <c r="AKT15143" s="7" t="n">
        <f t="normal" ca="1">32-LENB(INDIRECT(ADDRESS(15143,981)))</f>
        <v>0</v>
      </c>
    </row>
    <row r="15144" spans="1:4">
      <c r="A15144" t="s">
        <v>4</v>
      </c>
      <c r="B15144" s="4" t="s">
        <v>5</v>
      </c>
    </row>
    <row r="15145" spans="1:4">
      <c r="A15145" t="n">
        <v>139456</v>
      </c>
      <c r="B15145" s="5" t="n">
        <v>1</v>
      </c>
    </row>
    <row r="15146" spans="1:4" s="3" customFormat="1" customHeight="0">
      <c r="A15146" s="3" t="s">
        <v>2</v>
      </c>
      <c r="B15146" s="3" t="s">
        <v>1343</v>
      </c>
    </row>
    <row r="15147" spans="1:4">
      <c r="A15147" t="s">
        <v>4</v>
      </c>
      <c r="B15147" s="4" t="s">
        <v>5</v>
      </c>
      <c r="C15147" s="4" t="s">
        <v>9</v>
      </c>
      <c r="D15147" s="4" t="s">
        <v>9</v>
      </c>
      <c r="E15147" s="4" t="s">
        <v>11</v>
      </c>
      <c r="F15147" s="4" t="s">
        <v>12</v>
      </c>
      <c r="G15147" s="4" t="s">
        <v>1341</v>
      </c>
      <c r="H15147" s="4" t="s">
        <v>9</v>
      </c>
      <c r="I15147" s="4" t="s">
        <v>9</v>
      </c>
      <c r="J15147" s="4" t="s">
        <v>11</v>
      </c>
      <c r="K15147" s="4" t="s">
        <v>12</v>
      </c>
      <c r="L15147" s="4" t="s">
        <v>1341</v>
      </c>
      <c r="M15147" s="4" t="s">
        <v>9</v>
      </c>
      <c r="N15147" s="4" t="s">
        <v>9</v>
      </c>
      <c r="O15147" s="4" t="s">
        <v>11</v>
      </c>
      <c r="P15147" s="4" t="s">
        <v>12</v>
      </c>
      <c r="Q15147" s="4" t="s">
        <v>1341</v>
      </c>
      <c r="R15147" s="4" t="s">
        <v>9</v>
      </c>
      <c r="S15147" s="4" t="s">
        <v>9</v>
      </c>
      <c r="T15147" s="4" t="s">
        <v>11</v>
      </c>
      <c r="U15147" s="4" t="s">
        <v>12</v>
      </c>
      <c r="V15147" s="4" t="s">
        <v>1341</v>
      </c>
      <c r="W15147" s="4" t="s">
        <v>9</v>
      </c>
      <c r="X15147" s="4" t="s">
        <v>9</v>
      </c>
      <c r="Y15147" s="4" t="s">
        <v>11</v>
      </c>
      <c r="Z15147" s="4" t="s">
        <v>12</v>
      </c>
      <c r="AA15147" s="4" t="s">
        <v>1341</v>
      </c>
      <c r="AB15147" s="4" t="s">
        <v>9</v>
      </c>
      <c r="AC15147" s="4" t="s">
        <v>9</v>
      </c>
      <c r="AD15147" s="4" t="s">
        <v>11</v>
      </c>
      <c r="AE15147" s="4" t="s">
        <v>12</v>
      </c>
      <c r="AF15147" s="4" t="s">
        <v>1341</v>
      </c>
      <c r="AG15147" s="4" t="s">
        <v>9</v>
      </c>
      <c r="AH15147" s="4" t="s">
        <v>9</v>
      </c>
      <c r="AI15147" s="4" t="s">
        <v>11</v>
      </c>
      <c r="AJ15147" s="4" t="s">
        <v>12</v>
      </c>
      <c r="AK15147" s="4" t="s">
        <v>1341</v>
      </c>
      <c r="AL15147" s="4" t="s">
        <v>9</v>
      </c>
      <c r="AM15147" s="4" t="s">
        <v>9</v>
      </c>
      <c r="AN15147" s="4" t="s">
        <v>11</v>
      </c>
      <c r="AO15147" s="4" t="s">
        <v>12</v>
      </c>
      <c r="AP15147" s="4" t="s">
        <v>1341</v>
      </c>
      <c r="AQ15147" s="4" t="s">
        <v>9</v>
      </c>
      <c r="AR15147" s="4" t="s">
        <v>9</v>
      </c>
      <c r="AS15147" s="4" t="s">
        <v>11</v>
      </c>
      <c r="AT15147" s="4" t="s">
        <v>12</v>
      </c>
      <c r="AU15147" s="4" t="s">
        <v>1341</v>
      </c>
      <c r="AV15147" s="4" t="s">
        <v>9</v>
      </c>
      <c r="AW15147" s="4" t="s">
        <v>9</v>
      </c>
      <c r="AX15147" s="4" t="s">
        <v>11</v>
      </c>
      <c r="AY15147" s="4" t="s">
        <v>12</v>
      </c>
      <c r="AZ15147" s="4" t="s">
        <v>1341</v>
      </c>
      <c r="BA15147" s="4" t="s">
        <v>9</v>
      </c>
      <c r="BB15147" s="4" t="s">
        <v>9</v>
      </c>
      <c r="BC15147" s="4" t="s">
        <v>11</v>
      </c>
      <c r="BD15147" s="4" t="s">
        <v>12</v>
      </c>
      <c r="BE15147" s="4" t="s">
        <v>1341</v>
      </c>
      <c r="BF15147" s="4" t="s">
        <v>9</v>
      </c>
      <c r="BG15147" s="4" t="s">
        <v>9</v>
      </c>
      <c r="BH15147" s="4" t="s">
        <v>11</v>
      </c>
      <c r="BI15147" s="4" t="s">
        <v>12</v>
      </c>
      <c r="BJ15147" s="4" t="s">
        <v>1341</v>
      </c>
      <c r="BK15147" s="4" t="s">
        <v>9</v>
      </c>
      <c r="BL15147" s="4" t="s">
        <v>9</v>
      </c>
      <c r="BM15147" s="4" t="s">
        <v>11</v>
      </c>
      <c r="BN15147" s="4" t="s">
        <v>12</v>
      </c>
      <c r="BO15147" s="4" t="s">
        <v>1341</v>
      </c>
    </row>
    <row r="15148" spans="1:4">
      <c r="A15148" t="n">
        <v>139472</v>
      </c>
      <c r="B15148" s="86" t="n">
        <v>257</v>
      </c>
      <c r="C15148" s="7" t="n">
        <v>7</v>
      </c>
      <c r="D15148" s="7" t="n">
        <v>65533</v>
      </c>
      <c r="E15148" s="7" t="n">
        <v>28450</v>
      </c>
      <c r="F15148" s="7" t="s">
        <v>13</v>
      </c>
      <c r="G15148" s="7" t="n">
        <f t="normal" ca="1">32-LENB(INDIRECT(ADDRESS(15148,6)))</f>
        <v>0</v>
      </c>
      <c r="H15148" s="7" t="n">
        <v>7</v>
      </c>
      <c r="I15148" s="7" t="n">
        <v>65533</v>
      </c>
      <c r="J15148" s="7" t="n">
        <v>28451</v>
      </c>
      <c r="K15148" s="7" t="s">
        <v>13</v>
      </c>
      <c r="L15148" s="7" t="n">
        <f t="normal" ca="1">32-LENB(INDIRECT(ADDRESS(15148,11)))</f>
        <v>0</v>
      </c>
      <c r="M15148" s="7" t="n">
        <v>7</v>
      </c>
      <c r="N15148" s="7" t="n">
        <v>65533</v>
      </c>
      <c r="O15148" s="7" t="n">
        <v>28452</v>
      </c>
      <c r="P15148" s="7" t="s">
        <v>13</v>
      </c>
      <c r="Q15148" s="7" t="n">
        <f t="normal" ca="1">32-LENB(INDIRECT(ADDRESS(15148,16)))</f>
        <v>0</v>
      </c>
      <c r="R15148" s="7" t="n">
        <v>7</v>
      </c>
      <c r="S15148" s="7" t="n">
        <v>65533</v>
      </c>
      <c r="T15148" s="7" t="n">
        <v>61971</v>
      </c>
      <c r="U15148" s="7" t="s">
        <v>13</v>
      </c>
      <c r="V15148" s="7" t="n">
        <f t="normal" ca="1">32-LENB(INDIRECT(ADDRESS(15148,21)))</f>
        <v>0</v>
      </c>
      <c r="W15148" s="7" t="n">
        <v>7</v>
      </c>
      <c r="X15148" s="7" t="n">
        <v>65533</v>
      </c>
      <c r="Y15148" s="7" t="n">
        <v>28453</v>
      </c>
      <c r="Z15148" s="7" t="s">
        <v>13</v>
      </c>
      <c r="AA15148" s="7" t="n">
        <f t="normal" ca="1">32-LENB(INDIRECT(ADDRESS(15148,26)))</f>
        <v>0</v>
      </c>
      <c r="AB15148" s="7" t="n">
        <v>7</v>
      </c>
      <c r="AC15148" s="7" t="n">
        <v>65533</v>
      </c>
      <c r="AD15148" s="7" t="n">
        <v>28454</v>
      </c>
      <c r="AE15148" s="7" t="s">
        <v>13</v>
      </c>
      <c r="AF15148" s="7" t="n">
        <f t="normal" ca="1">32-LENB(INDIRECT(ADDRESS(15148,31)))</f>
        <v>0</v>
      </c>
      <c r="AG15148" s="7" t="n">
        <v>7</v>
      </c>
      <c r="AH15148" s="7" t="n">
        <v>65533</v>
      </c>
      <c r="AI15148" s="7" t="n">
        <v>28455</v>
      </c>
      <c r="AJ15148" s="7" t="s">
        <v>13</v>
      </c>
      <c r="AK15148" s="7" t="n">
        <f t="normal" ca="1">32-LENB(INDIRECT(ADDRESS(15148,36)))</f>
        <v>0</v>
      </c>
      <c r="AL15148" s="7" t="n">
        <v>7</v>
      </c>
      <c r="AM15148" s="7" t="n">
        <v>65533</v>
      </c>
      <c r="AN15148" s="7" t="n">
        <v>61972</v>
      </c>
      <c r="AO15148" s="7" t="s">
        <v>13</v>
      </c>
      <c r="AP15148" s="7" t="n">
        <f t="normal" ca="1">32-LENB(INDIRECT(ADDRESS(15148,41)))</f>
        <v>0</v>
      </c>
      <c r="AQ15148" s="7" t="n">
        <v>7</v>
      </c>
      <c r="AR15148" s="7" t="n">
        <v>65533</v>
      </c>
      <c r="AS15148" s="7" t="n">
        <v>61973</v>
      </c>
      <c r="AT15148" s="7" t="s">
        <v>13</v>
      </c>
      <c r="AU15148" s="7" t="n">
        <f t="normal" ca="1">32-LENB(INDIRECT(ADDRESS(15148,46)))</f>
        <v>0</v>
      </c>
      <c r="AV15148" s="7" t="n">
        <v>7</v>
      </c>
      <c r="AW15148" s="7" t="n">
        <v>65533</v>
      </c>
      <c r="AX15148" s="7" t="n">
        <v>61974</v>
      </c>
      <c r="AY15148" s="7" t="s">
        <v>13</v>
      </c>
      <c r="AZ15148" s="7" t="n">
        <f t="normal" ca="1">32-LENB(INDIRECT(ADDRESS(15148,51)))</f>
        <v>0</v>
      </c>
      <c r="BA15148" s="7" t="n">
        <v>7</v>
      </c>
      <c r="BB15148" s="7" t="n">
        <v>65533</v>
      </c>
      <c r="BC15148" s="7" t="n">
        <v>61975</v>
      </c>
      <c r="BD15148" s="7" t="s">
        <v>13</v>
      </c>
      <c r="BE15148" s="7" t="n">
        <f t="normal" ca="1">32-LENB(INDIRECT(ADDRESS(15148,56)))</f>
        <v>0</v>
      </c>
      <c r="BF15148" s="7" t="n">
        <v>7</v>
      </c>
      <c r="BG15148" s="7" t="n">
        <v>65533</v>
      </c>
      <c r="BH15148" s="7" t="n">
        <v>61976</v>
      </c>
      <c r="BI15148" s="7" t="s">
        <v>13</v>
      </c>
      <c r="BJ15148" s="7" t="n">
        <f t="normal" ca="1">32-LENB(INDIRECT(ADDRESS(15148,61)))</f>
        <v>0</v>
      </c>
      <c r="BK15148" s="7" t="n">
        <v>0</v>
      </c>
      <c r="BL15148" s="7" t="n">
        <v>65533</v>
      </c>
      <c r="BM15148" s="7" t="n">
        <v>0</v>
      </c>
      <c r="BN15148" s="7" t="s">
        <v>13</v>
      </c>
      <c r="BO15148" s="7" t="n">
        <f t="normal" ca="1">32-LENB(INDIRECT(ADDRESS(15148,66)))</f>
        <v>0</v>
      </c>
    </row>
    <row r="15149" spans="1:4">
      <c r="A15149" t="s">
        <v>4</v>
      </c>
      <c r="B15149" s="4" t="s">
        <v>5</v>
      </c>
    </row>
    <row r="15150" spans="1:4">
      <c r="A15150" t="n">
        <v>139992</v>
      </c>
      <c r="B15150" s="5" t="n">
        <v>1</v>
      </c>
    </row>
    <row r="15151" spans="1:4" s="3" customFormat="1" customHeight="0">
      <c r="A15151" s="3" t="s">
        <v>2</v>
      </c>
      <c r="B15151" s="3" t="s">
        <v>1344</v>
      </c>
    </row>
    <row r="15152" spans="1:4">
      <c r="A15152" t="s">
        <v>4</v>
      </c>
      <c r="B15152" s="4" t="s">
        <v>5</v>
      </c>
      <c r="C15152" s="4" t="s">
        <v>9</v>
      </c>
      <c r="D15152" s="4" t="s">
        <v>9</v>
      </c>
      <c r="E15152" s="4" t="s">
        <v>11</v>
      </c>
      <c r="F15152" s="4" t="s">
        <v>12</v>
      </c>
      <c r="G15152" s="4" t="s">
        <v>1341</v>
      </c>
      <c r="H15152" s="4" t="s">
        <v>9</v>
      </c>
      <c r="I15152" s="4" t="s">
        <v>9</v>
      </c>
      <c r="J15152" s="4" t="s">
        <v>11</v>
      </c>
      <c r="K15152" s="4" t="s">
        <v>12</v>
      </c>
      <c r="L15152" s="4" t="s">
        <v>1341</v>
      </c>
      <c r="M15152" s="4" t="s">
        <v>9</v>
      </c>
      <c r="N15152" s="4" t="s">
        <v>9</v>
      </c>
      <c r="O15152" s="4" t="s">
        <v>11</v>
      </c>
      <c r="P15152" s="4" t="s">
        <v>12</v>
      </c>
      <c r="Q15152" s="4" t="s">
        <v>1341</v>
      </c>
      <c r="R15152" s="4" t="s">
        <v>9</v>
      </c>
      <c r="S15152" s="4" t="s">
        <v>9</v>
      </c>
      <c r="T15152" s="4" t="s">
        <v>11</v>
      </c>
      <c r="U15152" s="4" t="s">
        <v>12</v>
      </c>
      <c r="V15152" s="4" t="s">
        <v>1341</v>
      </c>
      <c r="W15152" s="4" t="s">
        <v>9</v>
      </c>
      <c r="X15152" s="4" t="s">
        <v>9</v>
      </c>
      <c r="Y15152" s="4" t="s">
        <v>11</v>
      </c>
      <c r="Z15152" s="4" t="s">
        <v>12</v>
      </c>
      <c r="AA15152" s="4" t="s">
        <v>1341</v>
      </c>
      <c r="AB15152" s="4" t="s">
        <v>9</v>
      </c>
      <c r="AC15152" s="4" t="s">
        <v>9</v>
      </c>
      <c r="AD15152" s="4" t="s">
        <v>11</v>
      </c>
      <c r="AE15152" s="4" t="s">
        <v>12</v>
      </c>
      <c r="AF15152" s="4" t="s">
        <v>1341</v>
      </c>
      <c r="AG15152" s="4" t="s">
        <v>9</v>
      </c>
      <c r="AH15152" s="4" t="s">
        <v>9</v>
      </c>
      <c r="AI15152" s="4" t="s">
        <v>11</v>
      </c>
      <c r="AJ15152" s="4" t="s">
        <v>12</v>
      </c>
      <c r="AK15152" s="4" t="s">
        <v>1341</v>
      </c>
      <c r="AL15152" s="4" t="s">
        <v>9</v>
      </c>
      <c r="AM15152" s="4" t="s">
        <v>9</v>
      </c>
      <c r="AN15152" s="4" t="s">
        <v>11</v>
      </c>
      <c r="AO15152" s="4" t="s">
        <v>12</v>
      </c>
      <c r="AP15152" s="4" t="s">
        <v>1341</v>
      </c>
      <c r="AQ15152" s="4" t="s">
        <v>9</v>
      </c>
      <c r="AR15152" s="4" t="s">
        <v>9</v>
      </c>
      <c r="AS15152" s="4" t="s">
        <v>11</v>
      </c>
      <c r="AT15152" s="4" t="s">
        <v>12</v>
      </c>
      <c r="AU15152" s="4" t="s">
        <v>1341</v>
      </c>
      <c r="AV15152" s="4" t="s">
        <v>9</v>
      </c>
      <c r="AW15152" s="4" t="s">
        <v>9</v>
      </c>
      <c r="AX15152" s="4" t="s">
        <v>11</v>
      </c>
      <c r="AY15152" s="4" t="s">
        <v>12</v>
      </c>
      <c r="AZ15152" s="4" t="s">
        <v>1341</v>
      </c>
      <c r="BA15152" s="4" t="s">
        <v>9</v>
      </c>
      <c r="BB15152" s="4" t="s">
        <v>9</v>
      </c>
      <c r="BC15152" s="4" t="s">
        <v>11</v>
      </c>
      <c r="BD15152" s="4" t="s">
        <v>12</v>
      </c>
      <c r="BE15152" s="4" t="s">
        <v>1341</v>
      </c>
      <c r="BF15152" s="4" t="s">
        <v>9</v>
      </c>
      <c r="BG15152" s="4" t="s">
        <v>9</v>
      </c>
      <c r="BH15152" s="4" t="s">
        <v>11</v>
      </c>
      <c r="BI15152" s="4" t="s">
        <v>12</v>
      </c>
      <c r="BJ15152" s="4" t="s">
        <v>1341</v>
      </c>
      <c r="BK15152" s="4" t="s">
        <v>9</v>
      </c>
      <c r="BL15152" s="4" t="s">
        <v>9</v>
      </c>
      <c r="BM15152" s="4" t="s">
        <v>11</v>
      </c>
      <c r="BN15152" s="4" t="s">
        <v>12</v>
      </c>
      <c r="BO15152" s="4" t="s">
        <v>1341</v>
      </c>
    </row>
    <row r="15153" spans="1:982">
      <c r="A15153" t="n">
        <v>140000</v>
      </c>
      <c r="B15153" s="86" t="n">
        <v>257</v>
      </c>
      <c r="C15153" s="7" t="n">
        <v>7</v>
      </c>
      <c r="D15153" s="7" t="n">
        <v>65533</v>
      </c>
      <c r="E15153" s="7" t="n">
        <v>62248</v>
      </c>
      <c r="F15153" s="7" t="s">
        <v>13</v>
      </c>
      <c r="G15153" s="7" t="n">
        <f t="normal" ca="1">32-LENB(INDIRECT(ADDRESS(15153,6)))</f>
        <v>0</v>
      </c>
      <c r="H15153" s="7" t="n">
        <v>7</v>
      </c>
      <c r="I15153" s="7" t="n">
        <v>65533</v>
      </c>
      <c r="J15153" s="7" t="n">
        <v>62249</v>
      </c>
      <c r="K15153" s="7" t="s">
        <v>13</v>
      </c>
      <c r="L15153" s="7" t="n">
        <f t="normal" ca="1">32-LENB(INDIRECT(ADDRESS(15153,11)))</f>
        <v>0</v>
      </c>
      <c r="M15153" s="7" t="n">
        <v>7</v>
      </c>
      <c r="N15153" s="7" t="n">
        <v>65533</v>
      </c>
      <c r="O15153" s="7" t="n">
        <v>62249</v>
      </c>
      <c r="P15153" s="7" t="s">
        <v>13</v>
      </c>
      <c r="Q15153" s="7" t="n">
        <f t="normal" ca="1">32-LENB(INDIRECT(ADDRESS(15153,16)))</f>
        <v>0</v>
      </c>
      <c r="R15153" s="7" t="n">
        <v>7</v>
      </c>
      <c r="S15153" s="7" t="n">
        <v>65533</v>
      </c>
      <c r="T15153" s="7" t="n">
        <v>62250</v>
      </c>
      <c r="U15153" s="7" t="s">
        <v>13</v>
      </c>
      <c r="V15153" s="7" t="n">
        <f t="normal" ca="1">32-LENB(INDIRECT(ADDRESS(15153,21)))</f>
        <v>0</v>
      </c>
      <c r="W15153" s="7" t="n">
        <v>7</v>
      </c>
      <c r="X15153" s="7" t="n">
        <v>65533</v>
      </c>
      <c r="Y15153" s="7" t="n">
        <v>62251</v>
      </c>
      <c r="Z15153" s="7" t="s">
        <v>13</v>
      </c>
      <c r="AA15153" s="7" t="n">
        <f t="normal" ca="1">32-LENB(INDIRECT(ADDRESS(15153,26)))</f>
        <v>0</v>
      </c>
      <c r="AB15153" s="7" t="n">
        <v>7</v>
      </c>
      <c r="AC15153" s="7" t="n">
        <v>65533</v>
      </c>
      <c r="AD15153" s="7" t="n">
        <v>65321</v>
      </c>
      <c r="AE15153" s="7" t="s">
        <v>13</v>
      </c>
      <c r="AF15153" s="7" t="n">
        <f t="normal" ca="1">32-LENB(INDIRECT(ADDRESS(15153,31)))</f>
        <v>0</v>
      </c>
      <c r="AG15153" s="7" t="n">
        <v>7</v>
      </c>
      <c r="AH15153" s="7" t="n">
        <v>65533</v>
      </c>
      <c r="AI15153" s="7" t="n">
        <v>62252</v>
      </c>
      <c r="AJ15153" s="7" t="s">
        <v>13</v>
      </c>
      <c r="AK15153" s="7" t="n">
        <f t="normal" ca="1">32-LENB(INDIRECT(ADDRESS(15153,36)))</f>
        <v>0</v>
      </c>
      <c r="AL15153" s="7" t="n">
        <v>4</v>
      </c>
      <c r="AM15153" s="7" t="n">
        <v>65533</v>
      </c>
      <c r="AN15153" s="7" t="n">
        <v>2052</v>
      </c>
      <c r="AO15153" s="7" t="s">
        <v>13</v>
      </c>
      <c r="AP15153" s="7" t="n">
        <f t="normal" ca="1">32-LENB(INDIRECT(ADDRESS(15153,41)))</f>
        <v>0</v>
      </c>
      <c r="AQ15153" s="7" t="n">
        <v>7</v>
      </c>
      <c r="AR15153" s="7" t="n">
        <v>65533</v>
      </c>
      <c r="AS15153" s="7" t="n">
        <v>17957</v>
      </c>
      <c r="AT15153" s="7" t="s">
        <v>13</v>
      </c>
      <c r="AU15153" s="7" t="n">
        <f t="normal" ca="1">32-LENB(INDIRECT(ADDRESS(15153,46)))</f>
        <v>0</v>
      </c>
      <c r="AV15153" s="7" t="n">
        <v>7</v>
      </c>
      <c r="AW15153" s="7" t="n">
        <v>65533</v>
      </c>
      <c r="AX15153" s="7" t="n">
        <v>17355</v>
      </c>
      <c r="AY15153" s="7" t="s">
        <v>13</v>
      </c>
      <c r="AZ15153" s="7" t="n">
        <f t="normal" ca="1">32-LENB(INDIRECT(ADDRESS(15153,51)))</f>
        <v>0</v>
      </c>
      <c r="BA15153" s="7" t="n">
        <v>7</v>
      </c>
      <c r="BB15153" s="7" t="n">
        <v>65533</v>
      </c>
      <c r="BC15153" s="7" t="n">
        <v>62253</v>
      </c>
      <c r="BD15153" s="7" t="s">
        <v>13</v>
      </c>
      <c r="BE15153" s="7" t="n">
        <f t="normal" ca="1">32-LENB(INDIRECT(ADDRESS(15153,56)))</f>
        <v>0</v>
      </c>
      <c r="BF15153" s="7" t="n">
        <v>7</v>
      </c>
      <c r="BG15153" s="7" t="n">
        <v>65533</v>
      </c>
      <c r="BH15153" s="7" t="n">
        <v>61982</v>
      </c>
      <c r="BI15153" s="7" t="s">
        <v>13</v>
      </c>
      <c r="BJ15153" s="7" t="n">
        <f t="normal" ca="1">32-LENB(INDIRECT(ADDRESS(15153,61)))</f>
        <v>0</v>
      </c>
      <c r="BK15153" s="7" t="n">
        <v>0</v>
      </c>
      <c r="BL15153" s="7" t="n">
        <v>65533</v>
      </c>
      <c r="BM15153" s="7" t="n">
        <v>0</v>
      </c>
      <c r="BN15153" s="7" t="s">
        <v>13</v>
      </c>
      <c r="BO15153" s="7" t="n">
        <f t="normal" ca="1">32-LENB(INDIRECT(ADDRESS(15153,66)))</f>
        <v>0</v>
      </c>
    </row>
    <row r="15154" spans="1:982">
      <c r="A15154" t="s">
        <v>4</v>
      </c>
      <c r="B15154" s="4" t="s">
        <v>5</v>
      </c>
    </row>
    <row r="15155" spans="1:982">
      <c r="A15155" t="n">
        <v>140520</v>
      </c>
      <c r="B15155" s="5" t="n">
        <v>1</v>
      </c>
    </row>
    <row r="15156" spans="1:982" s="3" customFormat="1" customHeight="0">
      <c r="A15156" s="3" t="s">
        <v>2</v>
      </c>
      <c r="B15156" s="3" t="s">
        <v>1345</v>
      </c>
    </row>
    <row r="15157" spans="1:982">
      <c r="A15157" t="s">
        <v>4</v>
      </c>
      <c r="B15157" s="4" t="s">
        <v>5</v>
      </c>
      <c r="C15157" s="4" t="s">
        <v>9</v>
      </c>
      <c r="D15157" s="4" t="s">
        <v>9</v>
      </c>
      <c r="E15157" s="4" t="s">
        <v>11</v>
      </c>
      <c r="F15157" s="4" t="s">
        <v>12</v>
      </c>
      <c r="G15157" s="4" t="s">
        <v>1341</v>
      </c>
      <c r="H15157" s="4" t="s">
        <v>9</v>
      </c>
      <c r="I15157" s="4" t="s">
        <v>9</v>
      </c>
      <c r="J15157" s="4" t="s">
        <v>11</v>
      </c>
      <c r="K15157" s="4" t="s">
        <v>12</v>
      </c>
      <c r="L15157" s="4" t="s">
        <v>1341</v>
      </c>
      <c r="M15157" s="4" t="s">
        <v>9</v>
      </c>
      <c r="N15157" s="4" t="s">
        <v>9</v>
      </c>
      <c r="O15157" s="4" t="s">
        <v>11</v>
      </c>
      <c r="P15157" s="4" t="s">
        <v>12</v>
      </c>
      <c r="Q15157" s="4" t="s">
        <v>1341</v>
      </c>
      <c r="R15157" s="4" t="s">
        <v>9</v>
      </c>
      <c r="S15157" s="4" t="s">
        <v>9</v>
      </c>
      <c r="T15157" s="4" t="s">
        <v>11</v>
      </c>
      <c r="U15157" s="4" t="s">
        <v>12</v>
      </c>
      <c r="V15157" s="4" t="s">
        <v>1341</v>
      </c>
      <c r="W15157" s="4" t="s">
        <v>9</v>
      </c>
      <c r="X15157" s="4" t="s">
        <v>9</v>
      </c>
      <c r="Y15157" s="4" t="s">
        <v>11</v>
      </c>
      <c r="Z15157" s="4" t="s">
        <v>12</v>
      </c>
      <c r="AA15157" s="4" t="s">
        <v>1341</v>
      </c>
      <c r="AB15157" s="4" t="s">
        <v>9</v>
      </c>
      <c r="AC15157" s="4" t="s">
        <v>9</v>
      </c>
      <c r="AD15157" s="4" t="s">
        <v>11</v>
      </c>
      <c r="AE15157" s="4" t="s">
        <v>12</v>
      </c>
      <c r="AF15157" s="4" t="s">
        <v>1341</v>
      </c>
      <c r="AG15157" s="4" t="s">
        <v>9</v>
      </c>
      <c r="AH15157" s="4" t="s">
        <v>9</v>
      </c>
      <c r="AI15157" s="4" t="s">
        <v>11</v>
      </c>
      <c r="AJ15157" s="4" t="s">
        <v>12</v>
      </c>
      <c r="AK15157" s="4" t="s">
        <v>1341</v>
      </c>
      <c r="AL15157" s="4" t="s">
        <v>9</v>
      </c>
      <c r="AM15157" s="4" t="s">
        <v>9</v>
      </c>
      <c r="AN15157" s="4" t="s">
        <v>11</v>
      </c>
      <c r="AO15157" s="4" t="s">
        <v>12</v>
      </c>
      <c r="AP15157" s="4" t="s">
        <v>1341</v>
      </c>
      <c r="AQ15157" s="4" t="s">
        <v>9</v>
      </c>
      <c r="AR15157" s="4" t="s">
        <v>9</v>
      </c>
      <c r="AS15157" s="4" t="s">
        <v>11</v>
      </c>
      <c r="AT15157" s="4" t="s">
        <v>12</v>
      </c>
      <c r="AU15157" s="4" t="s">
        <v>1341</v>
      </c>
      <c r="AV15157" s="4" t="s">
        <v>9</v>
      </c>
      <c r="AW15157" s="4" t="s">
        <v>9</v>
      </c>
      <c r="AX15157" s="4" t="s">
        <v>11</v>
      </c>
      <c r="AY15157" s="4" t="s">
        <v>12</v>
      </c>
      <c r="AZ15157" s="4" t="s">
        <v>1341</v>
      </c>
      <c r="BA15157" s="4" t="s">
        <v>9</v>
      </c>
      <c r="BB15157" s="4" t="s">
        <v>9</v>
      </c>
      <c r="BC15157" s="4" t="s">
        <v>11</v>
      </c>
      <c r="BD15157" s="4" t="s">
        <v>12</v>
      </c>
      <c r="BE15157" s="4" t="s">
        <v>1341</v>
      </c>
      <c r="BF15157" s="4" t="s">
        <v>9</v>
      </c>
      <c r="BG15157" s="4" t="s">
        <v>9</v>
      </c>
      <c r="BH15157" s="4" t="s">
        <v>11</v>
      </c>
      <c r="BI15157" s="4" t="s">
        <v>12</v>
      </c>
      <c r="BJ15157" s="4" t="s">
        <v>1341</v>
      </c>
      <c r="BK15157" s="4" t="s">
        <v>9</v>
      </c>
      <c r="BL15157" s="4" t="s">
        <v>9</v>
      </c>
      <c r="BM15157" s="4" t="s">
        <v>11</v>
      </c>
      <c r="BN15157" s="4" t="s">
        <v>12</v>
      </c>
      <c r="BO15157" s="4" t="s">
        <v>1341</v>
      </c>
      <c r="BP15157" s="4" t="s">
        <v>9</v>
      </c>
      <c r="BQ15157" s="4" t="s">
        <v>9</v>
      </c>
      <c r="BR15157" s="4" t="s">
        <v>11</v>
      </c>
      <c r="BS15157" s="4" t="s">
        <v>12</v>
      </c>
      <c r="BT15157" s="4" t="s">
        <v>1341</v>
      </c>
      <c r="BU15157" s="4" t="s">
        <v>9</v>
      </c>
      <c r="BV15157" s="4" t="s">
        <v>9</v>
      </c>
      <c r="BW15157" s="4" t="s">
        <v>11</v>
      </c>
      <c r="BX15157" s="4" t="s">
        <v>12</v>
      </c>
      <c r="BY15157" s="4" t="s">
        <v>1341</v>
      </c>
      <c r="BZ15157" s="4" t="s">
        <v>9</v>
      </c>
      <c r="CA15157" s="4" t="s">
        <v>9</v>
      </c>
      <c r="CB15157" s="4" t="s">
        <v>11</v>
      </c>
      <c r="CC15157" s="4" t="s">
        <v>12</v>
      </c>
      <c r="CD15157" s="4" t="s">
        <v>1341</v>
      </c>
      <c r="CE15157" s="4" t="s">
        <v>9</v>
      </c>
      <c r="CF15157" s="4" t="s">
        <v>9</v>
      </c>
      <c r="CG15157" s="4" t="s">
        <v>11</v>
      </c>
      <c r="CH15157" s="4" t="s">
        <v>12</v>
      </c>
      <c r="CI15157" s="4" t="s">
        <v>1341</v>
      </c>
      <c r="CJ15157" s="4" t="s">
        <v>9</v>
      </c>
      <c r="CK15157" s="4" t="s">
        <v>9</v>
      </c>
      <c r="CL15157" s="4" t="s">
        <v>11</v>
      </c>
      <c r="CM15157" s="4" t="s">
        <v>12</v>
      </c>
      <c r="CN15157" s="4" t="s">
        <v>1341</v>
      </c>
      <c r="CO15157" s="4" t="s">
        <v>9</v>
      </c>
      <c r="CP15157" s="4" t="s">
        <v>9</v>
      </c>
      <c r="CQ15157" s="4" t="s">
        <v>11</v>
      </c>
      <c r="CR15157" s="4" t="s">
        <v>12</v>
      </c>
      <c r="CS15157" s="4" t="s">
        <v>1341</v>
      </c>
      <c r="CT15157" s="4" t="s">
        <v>9</v>
      </c>
      <c r="CU15157" s="4" t="s">
        <v>9</v>
      </c>
      <c r="CV15157" s="4" t="s">
        <v>11</v>
      </c>
      <c r="CW15157" s="4" t="s">
        <v>12</v>
      </c>
      <c r="CX15157" s="4" t="s">
        <v>1341</v>
      </c>
      <c r="CY15157" s="4" t="s">
        <v>9</v>
      </c>
      <c r="CZ15157" s="4" t="s">
        <v>9</v>
      </c>
      <c r="DA15157" s="4" t="s">
        <v>11</v>
      </c>
      <c r="DB15157" s="4" t="s">
        <v>12</v>
      </c>
      <c r="DC15157" s="4" t="s">
        <v>1341</v>
      </c>
      <c r="DD15157" s="4" t="s">
        <v>9</v>
      </c>
      <c r="DE15157" s="4" t="s">
        <v>9</v>
      </c>
      <c r="DF15157" s="4" t="s">
        <v>11</v>
      </c>
      <c r="DG15157" s="4" t="s">
        <v>12</v>
      </c>
      <c r="DH15157" s="4" t="s">
        <v>1341</v>
      </c>
      <c r="DI15157" s="4" t="s">
        <v>9</v>
      </c>
      <c r="DJ15157" s="4" t="s">
        <v>9</v>
      </c>
      <c r="DK15157" s="4" t="s">
        <v>11</v>
      </c>
      <c r="DL15157" s="4" t="s">
        <v>12</v>
      </c>
      <c r="DM15157" s="4" t="s">
        <v>1341</v>
      </c>
      <c r="DN15157" s="4" t="s">
        <v>9</v>
      </c>
      <c r="DO15157" s="4" t="s">
        <v>9</v>
      </c>
      <c r="DP15157" s="4" t="s">
        <v>11</v>
      </c>
      <c r="DQ15157" s="4" t="s">
        <v>12</v>
      </c>
      <c r="DR15157" s="4" t="s">
        <v>1341</v>
      </c>
      <c r="DS15157" s="4" t="s">
        <v>9</v>
      </c>
      <c r="DT15157" s="4" t="s">
        <v>9</v>
      </c>
      <c r="DU15157" s="4" t="s">
        <v>11</v>
      </c>
      <c r="DV15157" s="4" t="s">
        <v>12</v>
      </c>
      <c r="DW15157" s="4" t="s">
        <v>1341</v>
      </c>
      <c r="DX15157" s="4" t="s">
        <v>9</v>
      </c>
      <c r="DY15157" s="4" t="s">
        <v>9</v>
      </c>
      <c r="DZ15157" s="4" t="s">
        <v>11</v>
      </c>
      <c r="EA15157" s="4" t="s">
        <v>12</v>
      </c>
      <c r="EB15157" s="4" t="s">
        <v>1341</v>
      </c>
      <c r="EC15157" s="4" t="s">
        <v>9</v>
      </c>
      <c r="ED15157" s="4" t="s">
        <v>9</v>
      </c>
      <c r="EE15157" s="4" t="s">
        <v>11</v>
      </c>
      <c r="EF15157" s="4" t="s">
        <v>12</v>
      </c>
      <c r="EG15157" s="4" t="s">
        <v>1341</v>
      </c>
      <c r="EH15157" s="4" t="s">
        <v>9</v>
      </c>
      <c r="EI15157" s="4" t="s">
        <v>9</v>
      </c>
      <c r="EJ15157" s="4" t="s">
        <v>11</v>
      </c>
      <c r="EK15157" s="4" t="s">
        <v>12</v>
      </c>
      <c r="EL15157" s="4" t="s">
        <v>1341</v>
      </c>
      <c r="EM15157" s="4" t="s">
        <v>9</v>
      </c>
      <c r="EN15157" s="4" t="s">
        <v>9</v>
      </c>
      <c r="EO15157" s="4" t="s">
        <v>11</v>
      </c>
      <c r="EP15157" s="4" t="s">
        <v>12</v>
      </c>
      <c r="EQ15157" s="4" t="s">
        <v>1341</v>
      </c>
      <c r="ER15157" s="4" t="s">
        <v>9</v>
      </c>
      <c r="ES15157" s="4" t="s">
        <v>9</v>
      </c>
      <c r="ET15157" s="4" t="s">
        <v>11</v>
      </c>
      <c r="EU15157" s="4" t="s">
        <v>12</v>
      </c>
      <c r="EV15157" s="4" t="s">
        <v>1341</v>
      </c>
      <c r="EW15157" s="4" t="s">
        <v>9</v>
      </c>
      <c r="EX15157" s="4" t="s">
        <v>9</v>
      </c>
      <c r="EY15157" s="4" t="s">
        <v>11</v>
      </c>
      <c r="EZ15157" s="4" t="s">
        <v>12</v>
      </c>
      <c r="FA15157" s="4" t="s">
        <v>1341</v>
      </c>
      <c r="FB15157" s="4" t="s">
        <v>9</v>
      </c>
      <c r="FC15157" s="4" t="s">
        <v>9</v>
      </c>
      <c r="FD15157" s="4" t="s">
        <v>11</v>
      </c>
      <c r="FE15157" s="4" t="s">
        <v>12</v>
      </c>
      <c r="FF15157" s="4" t="s">
        <v>1341</v>
      </c>
      <c r="FG15157" s="4" t="s">
        <v>9</v>
      </c>
      <c r="FH15157" s="4" t="s">
        <v>9</v>
      </c>
      <c r="FI15157" s="4" t="s">
        <v>11</v>
      </c>
      <c r="FJ15157" s="4" t="s">
        <v>12</v>
      </c>
      <c r="FK15157" s="4" t="s">
        <v>1341</v>
      </c>
      <c r="FL15157" s="4" t="s">
        <v>9</v>
      </c>
      <c r="FM15157" s="4" t="s">
        <v>9</v>
      </c>
      <c r="FN15157" s="4" t="s">
        <v>11</v>
      </c>
      <c r="FO15157" s="4" t="s">
        <v>12</v>
      </c>
      <c r="FP15157" s="4" t="s">
        <v>1341</v>
      </c>
      <c r="FQ15157" s="4" t="s">
        <v>9</v>
      </c>
      <c r="FR15157" s="4" t="s">
        <v>9</v>
      </c>
      <c r="FS15157" s="4" t="s">
        <v>11</v>
      </c>
      <c r="FT15157" s="4" t="s">
        <v>12</v>
      </c>
      <c r="FU15157" s="4" t="s">
        <v>1341</v>
      </c>
      <c r="FV15157" s="4" t="s">
        <v>9</v>
      </c>
      <c r="FW15157" s="4" t="s">
        <v>9</v>
      </c>
      <c r="FX15157" s="4" t="s">
        <v>11</v>
      </c>
      <c r="FY15157" s="4" t="s">
        <v>12</v>
      </c>
      <c r="FZ15157" s="4" t="s">
        <v>1341</v>
      </c>
      <c r="GA15157" s="4" t="s">
        <v>9</v>
      </c>
      <c r="GB15157" s="4" t="s">
        <v>9</v>
      </c>
      <c r="GC15157" s="4" t="s">
        <v>11</v>
      </c>
      <c r="GD15157" s="4" t="s">
        <v>12</v>
      </c>
      <c r="GE15157" s="4" t="s">
        <v>1341</v>
      </c>
      <c r="GF15157" s="4" t="s">
        <v>9</v>
      </c>
      <c r="GG15157" s="4" t="s">
        <v>9</v>
      </c>
      <c r="GH15157" s="4" t="s">
        <v>11</v>
      </c>
      <c r="GI15157" s="4" t="s">
        <v>12</v>
      </c>
      <c r="GJ15157" s="4" t="s">
        <v>1341</v>
      </c>
      <c r="GK15157" s="4" t="s">
        <v>9</v>
      </c>
      <c r="GL15157" s="4" t="s">
        <v>9</v>
      </c>
      <c r="GM15157" s="4" t="s">
        <v>11</v>
      </c>
      <c r="GN15157" s="4" t="s">
        <v>12</v>
      </c>
      <c r="GO15157" s="4" t="s">
        <v>1341</v>
      </c>
      <c r="GP15157" s="4" t="s">
        <v>9</v>
      </c>
      <c r="GQ15157" s="4" t="s">
        <v>9</v>
      </c>
      <c r="GR15157" s="4" t="s">
        <v>11</v>
      </c>
      <c r="GS15157" s="4" t="s">
        <v>12</v>
      </c>
      <c r="GT15157" s="4" t="s">
        <v>1341</v>
      </c>
      <c r="GU15157" s="4" t="s">
        <v>9</v>
      </c>
      <c r="GV15157" s="4" t="s">
        <v>9</v>
      </c>
      <c r="GW15157" s="4" t="s">
        <v>11</v>
      </c>
      <c r="GX15157" s="4" t="s">
        <v>12</v>
      </c>
      <c r="GY15157" s="4" t="s">
        <v>1341</v>
      </c>
      <c r="GZ15157" s="4" t="s">
        <v>9</v>
      </c>
      <c r="HA15157" s="4" t="s">
        <v>9</v>
      </c>
      <c r="HB15157" s="4" t="s">
        <v>11</v>
      </c>
      <c r="HC15157" s="4" t="s">
        <v>12</v>
      </c>
      <c r="HD15157" s="4" t="s">
        <v>1341</v>
      </c>
      <c r="HE15157" s="4" t="s">
        <v>9</v>
      </c>
      <c r="HF15157" s="4" t="s">
        <v>9</v>
      </c>
      <c r="HG15157" s="4" t="s">
        <v>11</v>
      </c>
      <c r="HH15157" s="4" t="s">
        <v>12</v>
      </c>
      <c r="HI15157" s="4" t="s">
        <v>1341</v>
      </c>
      <c r="HJ15157" s="4" t="s">
        <v>9</v>
      </c>
      <c r="HK15157" s="4" t="s">
        <v>9</v>
      </c>
      <c r="HL15157" s="4" t="s">
        <v>11</v>
      </c>
      <c r="HM15157" s="4" t="s">
        <v>12</v>
      </c>
      <c r="HN15157" s="4" t="s">
        <v>1341</v>
      </c>
      <c r="HO15157" s="4" t="s">
        <v>9</v>
      </c>
      <c r="HP15157" s="4" t="s">
        <v>9</v>
      </c>
      <c r="HQ15157" s="4" t="s">
        <v>11</v>
      </c>
      <c r="HR15157" s="4" t="s">
        <v>12</v>
      </c>
      <c r="HS15157" s="4" t="s">
        <v>1341</v>
      </c>
      <c r="HT15157" s="4" t="s">
        <v>9</v>
      </c>
      <c r="HU15157" s="4" t="s">
        <v>9</v>
      </c>
      <c r="HV15157" s="4" t="s">
        <v>11</v>
      </c>
      <c r="HW15157" s="4" t="s">
        <v>12</v>
      </c>
      <c r="HX15157" s="4" t="s">
        <v>1341</v>
      </c>
      <c r="HY15157" s="4" t="s">
        <v>9</v>
      </c>
      <c r="HZ15157" s="4" t="s">
        <v>9</v>
      </c>
      <c r="IA15157" s="4" t="s">
        <v>11</v>
      </c>
      <c r="IB15157" s="4" t="s">
        <v>12</v>
      </c>
      <c r="IC15157" s="4" t="s">
        <v>1341</v>
      </c>
      <c r="ID15157" s="4" t="s">
        <v>9</v>
      </c>
      <c r="IE15157" s="4" t="s">
        <v>9</v>
      </c>
      <c r="IF15157" s="4" t="s">
        <v>11</v>
      </c>
      <c r="IG15157" s="4" t="s">
        <v>12</v>
      </c>
      <c r="IH15157" s="4" t="s">
        <v>1341</v>
      </c>
      <c r="II15157" s="4" t="s">
        <v>9</v>
      </c>
      <c r="IJ15157" s="4" t="s">
        <v>9</v>
      </c>
      <c r="IK15157" s="4" t="s">
        <v>11</v>
      </c>
      <c r="IL15157" s="4" t="s">
        <v>12</v>
      </c>
      <c r="IM15157" s="4" t="s">
        <v>1341</v>
      </c>
      <c r="IN15157" s="4" t="s">
        <v>9</v>
      </c>
      <c r="IO15157" s="4" t="s">
        <v>9</v>
      </c>
      <c r="IP15157" s="4" t="s">
        <v>11</v>
      </c>
      <c r="IQ15157" s="4" t="s">
        <v>12</v>
      </c>
      <c r="IR15157" s="4" t="s">
        <v>1341</v>
      </c>
      <c r="IS15157" s="4" t="s">
        <v>9</v>
      </c>
      <c r="IT15157" s="4" t="s">
        <v>9</v>
      </c>
      <c r="IU15157" s="4" t="s">
        <v>11</v>
      </c>
      <c r="IV15157" s="4" t="s">
        <v>12</v>
      </c>
      <c r="IW15157" s="4" t="s">
        <v>1341</v>
      </c>
      <c r="IX15157" s="4" t="s">
        <v>9</v>
      </c>
      <c r="IY15157" s="4" t="s">
        <v>9</v>
      </c>
      <c r="IZ15157" s="4" t="s">
        <v>11</v>
      </c>
      <c r="JA15157" s="4" t="s">
        <v>12</v>
      </c>
      <c r="JB15157" s="4" t="s">
        <v>1341</v>
      </c>
      <c r="JC15157" s="4" t="s">
        <v>9</v>
      </c>
      <c r="JD15157" s="4" t="s">
        <v>9</v>
      </c>
      <c r="JE15157" s="4" t="s">
        <v>11</v>
      </c>
      <c r="JF15157" s="4" t="s">
        <v>12</v>
      </c>
      <c r="JG15157" s="4" t="s">
        <v>1341</v>
      </c>
      <c r="JH15157" s="4" t="s">
        <v>9</v>
      </c>
      <c r="JI15157" s="4" t="s">
        <v>9</v>
      </c>
      <c r="JJ15157" s="4" t="s">
        <v>11</v>
      </c>
      <c r="JK15157" s="4" t="s">
        <v>12</v>
      </c>
      <c r="JL15157" s="4" t="s">
        <v>1341</v>
      </c>
      <c r="JM15157" s="4" t="s">
        <v>9</v>
      </c>
      <c r="JN15157" s="4" t="s">
        <v>9</v>
      </c>
      <c r="JO15157" s="4" t="s">
        <v>11</v>
      </c>
      <c r="JP15157" s="4" t="s">
        <v>12</v>
      </c>
      <c r="JQ15157" s="4" t="s">
        <v>1341</v>
      </c>
      <c r="JR15157" s="4" t="s">
        <v>9</v>
      </c>
      <c r="JS15157" s="4" t="s">
        <v>9</v>
      </c>
      <c r="JT15157" s="4" t="s">
        <v>11</v>
      </c>
      <c r="JU15157" s="4" t="s">
        <v>12</v>
      </c>
      <c r="JV15157" s="4" t="s">
        <v>1341</v>
      </c>
    </row>
    <row r="15158" spans="1:982">
      <c r="A15158" t="n">
        <v>140528</v>
      </c>
      <c r="B15158" s="86" t="n">
        <v>257</v>
      </c>
      <c r="C15158" s="7" t="n">
        <v>7</v>
      </c>
      <c r="D15158" s="7" t="n">
        <v>65533</v>
      </c>
      <c r="E15158" s="7" t="n">
        <v>33370</v>
      </c>
      <c r="F15158" s="7" t="s">
        <v>13</v>
      </c>
      <c r="G15158" s="7" t="n">
        <f t="normal" ca="1">32-LENB(INDIRECT(ADDRESS(15158,6)))</f>
        <v>0</v>
      </c>
      <c r="H15158" s="7" t="n">
        <v>7</v>
      </c>
      <c r="I15158" s="7" t="n">
        <v>65533</v>
      </c>
      <c r="J15158" s="7" t="n">
        <v>62099</v>
      </c>
      <c r="K15158" s="7" t="s">
        <v>13</v>
      </c>
      <c r="L15158" s="7" t="n">
        <f t="normal" ca="1">32-LENB(INDIRECT(ADDRESS(15158,11)))</f>
        <v>0</v>
      </c>
      <c r="M15158" s="7" t="n">
        <v>7</v>
      </c>
      <c r="N15158" s="7" t="n">
        <v>65533</v>
      </c>
      <c r="O15158" s="7" t="n">
        <v>62100</v>
      </c>
      <c r="P15158" s="7" t="s">
        <v>13</v>
      </c>
      <c r="Q15158" s="7" t="n">
        <f t="normal" ca="1">32-LENB(INDIRECT(ADDRESS(15158,16)))</f>
        <v>0</v>
      </c>
      <c r="R15158" s="7" t="n">
        <v>7</v>
      </c>
      <c r="S15158" s="7" t="n">
        <v>65533</v>
      </c>
      <c r="T15158" s="7" t="n">
        <v>33371</v>
      </c>
      <c r="U15158" s="7" t="s">
        <v>13</v>
      </c>
      <c r="V15158" s="7" t="n">
        <f t="normal" ca="1">32-LENB(INDIRECT(ADDRESS(15158,21)))</f>
        <v>0</v>
      </c>
      <c r="W15158" s="7" t="n">
        <v>7</v>
      </c>
      <c r="X15158" s="7" t="n">
        <v>65533</v>
      </c>
      <c r="Y15158" s="7" t="n">
        <v>33372</v>
      </c>
      <c r="Z15158" s="7" t="s">
        <v>13</v>
      </c>
      <c r="AA15158" s="7" t="n">
        <f t="normal" ca="1">32-LENB(INDIRECT(ADDRESS(15158,26)))</f>
        <v>0</v>
      </c>
      <c r="AB15158" s="7" t="n">
        <v>7</v>
      </c>
      <c r="AC15158" s="7" t="n">
        <v>65533</v>
      </c>
      <c r="AD15158" s="7" t="n">
        <v>33373</v>
      </c>
      <c r="AE15158" s="7" t="s">
        <v>13</v>
      </c>
      <c r="AF15158" s="7" t="n">
        <f t="normal" ca="1">32-LENB(INDIRECT(ADDRESS(15158,31)))</f>
        <v>0</v>
      </c>
      <c r="AG15158" s="7" t="n">
        <v>7</v>
      </c>
      <c r="AH15158" s="7" t="n">
        <v>65533</v>
      </c>
      <c r="AI15158" s="7" t="n">
        <v>33374</v>
      </c>
      <c r="AJ15158" s="7" t="s">
        <v>13</v>
      </c>
      <c r="AK15158" s="7" t="n">
        <f t="normal" ca="1">32-LENB(INDIRECT(ADDRESS(15158,36)))</f>
        <v>0</v>
      </c>
      <c r="AL15158" s="7" t="n">
        <v>7</v>
      </c>
      <c r="AM15158" s="7" t="n">
        <v>65533</v>
      </c>
      <c r="AN15158" s="7" t="n">
        <v>33375</v>
      </c>
      <c r="AO15158" s="7" t="s">
        <v>13</v>
      </c>
      <c r="AP15158" s="7" t="n">
        <f t="normal" ca="1">32-LENB(INDIRECT(ADDRESS(15158,41)))</f>
        <v>0</v>
      </c>
      <c r="AQ15158" s="7" t="n">
        <v>7</v>
      </c>
      <c r="AR15158" s="7" t="n">
        <v>65533</v>
      </c>
      <c r="AS15158" s="7" t="n">
        <v>62101</v>
      </c>
      <c r="AT15158" s="7" t="s">
        <v>13</v>
      </c>
      <c r="AU15158" s="7" t="n">
        <f t="normal" ca="1">32-LENB(INDIRECT(ADDRESS(15158,46)))</f>
        <v>0</v>
      </c>
      <c r="AV15158" s="7" t="n">
        <v>7</v>
      </c>
      <c r="AW15158" s="7" t="n">
        <v>65533</v>
      </c>
      <c r="AX15158" s="7" t="n">
        <v>62102</v>
      </c>
      <c r="AY15158" s="7" t="s">
        <v>13</v>
      </c>
      <c r="AZ15158" s="7" t="n">
        <f t="normal" ca="1">32-LENB(INDIRECT(ADDRESS(15158,51)))</f>
        <v>0</v>
      </c>
      <c r="BA15158" s="7" t="n">
        <v>7</v>
      </c>
      <c r="BB15158" s="7" t="n">
        <v>65533</v>
      </c>
      <c r="BC15158" s="7" t="n">
        <v>62103</v>
      </c>
      <c r="BD15158" s="7" t="s">
        <v>13</v>
      </c>
      <c r="BE15158" s="7" t="n">
        <f t="normal" ca="1">32-LENB(INDIRECT(ADDRESS(15158,56)))</f>
        <v>0</v>
      </c>
      <c r="BF15158" s="7" t="n">
        <v>7</v>
      </c>
      <c r="BG15158" s="7" t="n">
        <v>65533</v>
      </c>
      <c r="BH15158" s="7" t="n">
        <v>62104</v>
      </c>
      <c r="BI15158" s="7" t="s">
        <v>13</v>
      </c>
      <c r="BJ15158" s="7" t="n">
        <f t="normal" ca="1">32-LENB(INDIRECT(ADDRESS(15158,61)))</f>
        <v>0</v>
      </c>
      <c r="BK15158" s="7" t="n">
        <v>7</v>
      </c>
      <c r="BL15158" s="7" t="n">
        <v>65533</v>
      </c>
      <c r="BM15158" s="7" t="n">
        <v>33376</v>
      </c>
      <c r="BN15158" s="7" t="s">
        <v>13</v>
      </c>
      <c r="BO15158" s="7" t="n">
        <f t="normal" ca="1">32-LENB(INDIRECT(ADDRESS(15158,66)))</f>
        <v>0</v>
      </c>
      <c r="BP15158" s="7" t="n">
        <v>7</v>
      </c>
      <c r="BQ15158" s="7" t="n">
        <v>65533</v>
      </c>
      <c r="BR15158" s="7" t="n">
        <v>33377</v>
      </c>
      <c r="BS15158" s="7" t="s">
        <v>13</v>
      </c>
      <c r="BT15158" s="7" t="n">
        <f t="normal" ca="1">32-LENB(INDIRECT(ADDRESS(15158,71)))</f>
        <v>0</v>
      </c>
      <c r="BU15158" s="7" t="n">
        <v>7</v>
      </c>
      <c r="BV15158" s="7" t="n">
        <v>65533</v>
      </c>
      <c r="BW15158" s="7" t="n">
        <v>33378</v>
      </c>
      <c r="BX15158" s="7" t="s">
        <v>13</v>
      </c>
      <c r="BY15158" s="7" t="n">
        <f t="normal" ca="1">32-LENB(INDIRECT(ADDRESS(15158,76)))</f>
        <v>0</v>
      </c>
      <c r="BZ15158" s="7" t="n">
        <v>7</v>
      </c>
      <c r="CA15158" s="7" t="n">
        <v>65533</v>
      </c>
      <c r="CB15158" s="7" t="n">
        <v>62105</v>
      </c>
      <c r="CC15158" s="7" t="s">
        <v>13</v>
      </c>
      <c r="CD15158" s="7" t="n">
        <f t="normal" ca="1">32-LENB(INDIRECT(ADDRESS(15158,81)))</f>
        <v>0</v>
      </c>
      <c r="CE15158" s="7" t="n">
        <v>7</v>
      </c>
      <c r="CF15158" s="7" t="n">
        <v>65533</v>
      </c>
      <c r="CG15158" s="7" t="n">
        <v>62106</v>
      </c>
      <c r="CH15158" s="7" t="s">
        <v>13</v>
      </c>
      <c r="CI15158" s="7" t="n">
        <f t="normal" ca="1">32-LENB(INDIRECT(ADDRESS(15158,86)))</f>
        <v>0</v>
      </c>
      <c r="CJ15158" s="7" t="n">
        <v>7</v>
      </c>
      <c r="CK15158" s="7" t="n">
        <v>65533</v>
      </c>
      <c r="CL15158" s="7" t="n">
        <v>62107</v>
      </c>
      <c r="CM15158" s="7" t="s">
        <v>13</v>
      </c>
      <c r="CN15158" s="7" t="n">
        <f t="normal" ca="1">32-LENB(INDIRECT(ADDRESS(15158,91)))</f>
        <v>0</v>
      </c>
      <c r="CO15158" s="7" t="n">
        <v>7</v>
      </c>
      <c r="CP15158" s="7" t="n">
        <v>65533</v>
      </c>
      <c r="CQ15158" s="7" t="n">
        <v>33379</v>
      </c>
      <c r="CR15158" s="7" t="s">
        <v>13</v>
      </c>
      <c r="CS15158" s="7" t="n">
        <f t="normal" ca="1">32-LENB(INDIRECT(ADDRESS(15158,96)))</f>
        <v>0</v>
      </c>
      <c r="CT15158" s="7" t="n">
        <v>7</v>
      </c>
      <c r="CU15158" s="7" t="n">
        <v>65533</v>
      </c>
      <c r="CV15158" s="7" t="n">
        <v>33380</v>
      </c>
      <c r="CW15158" s="7" t="s">
        <v>13</v>
      </c>
      <c r="CX15158" s="7" t="n">
        <f t="normal" ca="1">32-LENB(INDIRECT(ADDRESS(15158,101)))</f>
        <v>0</v>
      </c>
      <c r="CY15158" s="7" t="n">
        <v>7</v>
      </c>
      <c r="CZ15158" s="7" t="n">
        <v>65533</v>
      </c>
      <c r="DA15158" s="7" t="n">
        <v>62108</v>
      </c>
      <c r="DB15158" s="7" t="s">
        <v>13</v>
      </c>
      <c r="DC15158" s="7" t="n">
        <f t="normal" ca="1">32-LENB(INDIRECT(ADDRESS(15158,106)))</f>
        <v>0</v>
      </c>
      <c r="DD15158" s="7" t="n">
        <v>7</v>
      </c>
      <c r="DE15158" s="7" t="n">
        <v>65533</v>
      </c>
      <c r="DF15158" s="7" t="n">
        <v>62109</v>
      </c>
      <c r="DG15158" s="7" t="s">
        <v>13</v>
      </c>
      <c r="DH15158" s="7" t="n">
        <f t="normal" ca="1">32-LENB(INDIRECT(ADDRESS(15158,111)))</f>
        <v>0</v>
      </c>
      <c r="DI15158" s="7" t="n">
        <v>7</v>
      </c>
      <c r="DJ15158" s="7" t="n">
        <v>65533</v>
      </c>
      <c r="DK15158" s="7" t="n">
        <v>62110</v>
      </c>
      <c r="DL15158" s="7" t="s">
        <v>13</v>
      </c>
      <c r="DM15158" s="7" t="n">
        <f t="normal" ca="1">32-LENB(INDIRECT(ADDRESS(15158,116)))</f>
        <v>0</v>
      </c>
      <c r="DN15158" s="7" t="n">
        <v>7</v>
      </c>
      <c r="DO15158" s="7" t="n">
        <v>65533</v>
      </c>
      <c r="DP15158" s="7" t="n">
        <v>33381</v>
      </c>
      <c r="DQ15158" s="7" t="s">
        <v>13</v>
      </c>
      <c r="DR15158" s="7" t="n">
        <f t="normal" ca="1">32-LENB(INDIRECT(ADDRESS(15158,121)))</f>
        <v>0</v>
      </c>
      <c r="DS15158" s="7" t="n">
        <v>7</v>
      </c>
      <c r="DT15158" s="7" t="n">
        <v>65533</v>
      </c>
      <c r="DU15158" s="7" t="n">
        <v>33382</v>
      </c>
      <c r="DV15158" s="7" t="s">
        <v>13</v>
      </c>
      <c r="DW15158" s="7" t="n">
        <f t="normal" ca="1">32-LENB(INDIRECT(ADDRESS(15158,126)))</f>
        <v>0</v>
      </c>
      <c r="DX15158" s="7" t="n">
        <v>7</v>
      </c>
      <c r="DY15158" s="7" t="n">
        <v>65533</v>
      </c>
      <c r="DZ15158" s="7" t="n">
        <v>33383</v>
      </c>
      <c r="EA15158" s="7" t="s">
        <v>13</v>
      </c>
      <c r="EB15158" s="7" t="n">
        <f t="normal" ca="1">32-LENB(INDIRECT(ADDRESS(15158,131)))</f>
        <v>0</v>
      </c>
      <c r="EC15158" s="7" t="n">
        <v>7</v>
      </c>
      <c r="ED15158" s="7" t="n">
        <v>65533</v>
      </c>
      <c r="EE15158" s="7" t="n">
        <v>62111</v>
      </c>
      <c r="EF15158" s="7" t="s">
        <v>13</v>
      </c>
      <c r="EG15158" s="7" t="n">
        <f t="normal" ca="1">32-LENB(INDIRECT(ADDRESS(15158,136)))</f>
        <v>0</v>
      </c>
      <c r="EH15158" s="7" t="n">
        <v>7</v>
      </c>
      <c r="EI15158" s="7" t="n">
        <v>65533</v>
      </c>
      <c r="EJ15158" s="7" t="n">
        <v>62112</v>
      </c>
      <c r="EK15158" s="7" t="s">
        <v>13</v>
      </c>
      <c r="EL15158" s="7" t="n">
        <f t="normal" ca="1">32-LENB(INDIRECT(ADDRESS(15158,141)))</f>
        <v>0</v>
      </c>
      <c r="EM15158" s="7" t="n">
        <v>7</v>
      </c>
      <c r="EN15158" s="7" t="n">
        <v>65533</v>
      </c>
      <c r="EO15158" s="7" t="n">
        <v>62113</v>
      </c>
      <c r="EP15158" s="7" t="s">
        <v>13</v>
      </c>
      <c r="EQ15158" s="7" t="n">
        <f t="normal" ca="1">32-LENB(INDIRECT(ADDRESS(15158,146)))</f>
        <v>0</v>
      </c>
      <c r="ER15158" s="7" t="n">
        <v>7</v>
      </c>
      <c r="ES15158" s="7" t="n">
        <v>65533</v>
      </c>
      <c r="ET15158" s="7" t="n">
        <v>62114</v>
      </c>
      <c r="EU15158" s="7" t="s">
        <v>13</v>
      </c>
      <c r="EV15158" s="7" t="n">
        <f t="normal" ca="1">32-LENB(INDIRECT(ADDRESS(15158,151)))</f>
        <v>0</v>
      </c>
      <c r="EW15158" s="7" t="n">
        <v>7</v>
      </c>
      <c r="EX15158" s="7" t="n">
        <v>65533</v>
      </c>
      <c r="EY15158" s="7" t="n">
        <v>33384</v>
      </c>
      <c r="EZ15158" s="7" t="s">
        <v>13</v>
      </c>
      <c r="FA15158" s="7" t="n">
        <f t="normal" ca="1">32-LENB(INDIRECT(ADDRESS(15158,156)))</f>
        <v>0</v>
      </c>
      <c r="FB15158" s="7" t="n">
        <v>7</v>
      </c>
      <c r="FC15158" s="7" t="n">
        <v>65533</v>
      </c>
      <c r="FD15158" s="7" t="n">
        <v>33385</v>
      </c>
      <c r="FE15158" s="7" t="s">
        <v>13</v>
      </c>
      <c r="FF15158" s="7" t="n">
        <f t="normal" ca="1">32-LENB(INDIRECT(ADDRESS(15158,161)))</f>
        <v>0</v>
      </c>
      <c r="FG15158" s="7" t="n">
        <v>7</v>
      </c>
      <c r="FH15158" s="7" t="n">
        <v>65533</v>
      </c>
      <c r="FI15158" s="7" t="n">
        <v>33386</v>
      </c>
      <c r="FJ15158" s="7" t="s">
        <v>13</v>
      </c>
      <c r="FK15158" s="7" t="n">
        <f t="normal" ca="1">32-LENB(INDIRECT(ADDRESS(15158,166)))</f>
        <v>0</v>
      </c>
      <c r="FL15158" s="7" t="n">
        <v>7</v>
      </c>
      <c r="FM15158" s="7" t="n">
        <v>65533</v>
      </c>
      <c r="FN15158" s="7" t="n">
        <v>33387</v>
      </c>
      <c r="FO15158" s="7" t="s">
        <v>13</v>
      </c>
      <c r="FP15158" s="7" t="n">
        <f t="normal" ca="1">32-LENB(INDIRECT(ADDRESS(15158,171)))</f>
        <v>0</v>
      </c>
      <c r="FQ15158" s="7" t="n">
        <v>7</v>
      </c>
      <c r="FR15158" s="7" t="n">
        <v>65533</v>
      </c>
      <c r="FS15158" s="7" t="n">
        <v>62115</v>
      </c>
      <c r="FT15158" s="7" t="s">
        <v>13</v>
      </c>
      <c r="FU15158" s="7" t="n">
        <f t="normal" ca="1">32-LENB(INDIRECT(ADDRESS(15158,176)))</f>
        <v>0</v>
      </c>
      <c r="FV15158" s="7" t="n">
        <v>7</v>
      </c>
      <c r="FW15158" s="7" t="n">
        <v>65533</v>
      </c>
      <c r="FX15158" s="7" t="n">
        <v>62116</v>
      </c>
      <c r="FY15158" s="7" t="s">
        <v>13</v>
      </c>
      <c r="FZ15158" s="7" t="n">
        <f t="normal" ca="1">32-LENB(INDIRECT(ADDRESS(15158,181)))</f>
        <v>0</v>
      </c>
      <c r="GA15158" s="7" t="n">
        <v>7</v>
      </c>
      <c r="GB15158" s="7" t="n">
        <v>65533</v>
      </c>
      <c r="GC15158" s="7" t="n">
        <v>33388</v>
      </c>
      <c r="GD15158" s="7" t="s">
        <v>13</v>
      </c>
      <c r="GE15158" s="7" t="n">
        <f t="normal" ca="1">32-LENB(INDIRECT(ADDRESS(15158,186)))</f>
        <v>0</v>
      </c>
      <c r="GF15158" s="7" t="n">
        <v>7</v>
      </c>
      <c r="GG15158" s="7" t="n">
        <v>65533</v>
      </c>
      <c r="GH15158" s="7" t="n">
        <v>33389</v>
      </c>
      <c r="GI15158" s="7" t="s">
        <v>13</v>
      </c>
      <c r="GJ15158" s="7" t="n">
        <f t="normal" ca="1">32-LENB(INDIRECT(ADDRESS(15158,191)))</f>
        <v>0</v>
      </c>
      <c r="GK15158" s="7" t="n">
        <v>7</v>
      </c>
      <c r="GL15158" s="7" t="n">
        <v>65533</v>
      </c>
      <c r="GM15158" s="7" t="n">
        <v>33390</v>
      </c>
      <c r="GN15158" s="7" t="s">
        <v>13</v>
      </c>
      <c r="GO15158" s="7" t="n">
        <f t="normal" ca="1">32-LENB(INDIRECT(ADDRESS(15158,196)))</f>
        <v>0</v>
      </c>
      <c r="GP15158" s="7" t="n">
        <v>7</v>
      </c>
      <c r="GQ15158" s="7" t="n">
        <v>65533</v>
      </c>
      <c r="GR15158" s="7" t="n">
        <v>33391</v>
      </c>
      <c r="GS15158" s="7" t="s">
        <v>13</v>
      </c>
      <c r="GT15158" s="7" t="n">
        <f t="normal" ca="1">32-LENB(INDIRECT(ADDRESS(15158,201)))</f>
        <v>0</v>
      </c>
      <c r="GU15158" s="7" t="n">
        <v>7</v>
      </c>
      <c r="GV15158" s="7" t="n">
        <v>65533</v>
      </c>
      <c r="GW15158" s="7" t="n">
        <v>22300</v>
      </c>
      <c r="GX15158" s="7" t="s">
        <v>13</v>
      </c>
      <c r="GY15158" s="7" t="n">
        <f t="normal" ca="1">32-LENB(INDIRECT(ADDRESS(15158,206)))</f>
        <v>0</v>
      </c>
      <c r="GZ15158" s="7" t="n">
        <v>7</v>
      </c>
      <c r="HA15158" s="7" t="n">
        <v>65533</v>
      </c>
      <c r="HB15158" s="7" t="n">
        <v>22301</v>
      </c>
      <c r="HC15158" s="7" t="s">
        <v>13</v>
      </c>
      <c r="HD15158" s="7" t="n">
        <f t="normal" ca="1">32-LENB(INDIRECT(ADDRESS(15158,211)))</f>
        <v>0</v>
      </c>
      <c r="HE15158" s="7" t="n">
        <v>7</v>
      </c>
      <c r="HF15158" s="7" t="n">
        <v>65533</v>
      </c>
      <c r="HG15158" s="7" t="n">
        <v>22302</v>
      </c>
      <c r="HH15158" s="7" t="s">
        <v>13</v>
      </c>
      <c r="HI15158" s="7" t="n">
        <f t="normal" ca="1">32-LENB(INDIRECT(ADDRESS(15158,216)))</f>
        <v>0</v>
      </c>
      <c r="HJ15158" s="7" t="n">
        <v>7</v>
      </c>
      <c r="HK15158" s="7" t="n">
        <v>65533</v>
      </c>
      <c r="HL15158" s="7" t="n">
        <v>62117</v>
      </c>
      <c r="HM15158" s="7" t="s">
        <v>13</v>
      </c>
      <c r="HN15158" s="7" t="n">
        <f t="normal" ca="1">32-LENB(INDIRECT(ADDRESS(15158,221)))</f>
        <v>0</v>
      </c>
      <c r="HO15158" s="7" t="n">
        <v>7</v>
      </c>
      <c r="HP15158" s="7" t="n">
        <v>65533</v>
      </c>
      <c r="HQ15158" s="7" t="n">
        <v>62118</v>
      </c>
      <c r="HR15158" s="7" t="s">
        <v>13</v>
      </c>
      <c r="HS15158" s="7" t="n">
        <f t="normal" ca="1">32-LENB(INDIRECT(ADDRESS(15158,226)))</f>
        <v>0</v>
      </c>
      <c r="HT15158" s="7" t="n">
        <v>7</v>
      </c>
      <c r="HU15158" s="7" t="n">
        <v>65533</v>
      </c>
      <c r="HV15158" s="7" t="n">
        <v>33392</v>
      </c>
      <c r="HW15158" s="7" t="s">
        <v>13</v>
      </c>
      <c r="HX15158" s="7" t="n">
        <f t="normal" ca="1">32-LENB(INDIRECT(ADDRESS(15158,231)))</f>
        <v>0</v>
      </c>
      <c r="HY15158" s="7" t="n">
        <v>4</v>
      </c>
      <c r="HZ15158" s="7" t="n">
        <v>65533</v>
      </c>
      <c r="IA15158" s="7" t="n">
        <v>2000</v>
      </c>
      <c r="IB15158" s="7" t="s">
        <v>13</v>
      </c>
      <c r="IC15158" s="7" t="n">
        <f t="normal" ca="1">32-LENB(INDIRECT(ADDRESS(15158,236)))</f>
        <v>0</v>
      </c>
      <c r="ID15158" s="7" t="n">
        <v>7</v>
      </c>
      <c r="IE15158" s="7" t="n">
        <v>65533</v>
      </c>
      <c r="IF15158" s="7" t="n">
        <v>62119</v>
      </c>
      <c r="IG15158" s="7" t="s">
        <v>13</v>
      </c>
      <c r="IH15158" s="7" t="n">
        <f t="normal" ca="1">32-LENB(INDIRECT(ADDRESS(15158,241)))</f>
        <v>0</v>
      </c>
      <c r="II15158" s="7" t="n">
        <v>7</v>
      </c>
      <c r="IJ15158" s="7" t="n">
        <v>65533</v>
      </c>
      <c r="IK15158" s="7" t="n">
        <v>62120</v>
      </c>
      <c r="IL15158" s="7" t="s">
        <v>13</v>
      </c>
      <c r="IM15158" s="7" t="n">
        <f t="normal" ca="1">32-LENB(INDIRECT(ADDRESS(15158,246)))</f>
        <v>0</v>
      </c>
      <c r="IN15158" s="7" t="n">
        <v>7</v>
      </c>
      <c r="IO15158" s="7" t="n">
        <v>65533</v>
      </c>
      <c r="IP15158" s="7" t="n">
        <v>33393</v>
      </c>
      <c r="IQ15158" s="7" t="s">
        <v>13</v>
      </c>
      <c r="IR15158" s="7" t="n">
        <f t="normal" ca="1">32-LENB(INDIRECT(ADDRESS(15158,251)))</f>
        <v>0</v>
      </c>
      <c r="IS15158" s="7" t="n">
        <v>7</v>
      </c>
      <c r="IT15158" s="7" t="n">
        <v>65533</v>
      </c>
      <c r="IU15158" s="7" t="n">
        <v>33394</v>
      </c>
      <c r="IV15158" s="7" t="s">
        <v>13</v>
      </c>
      <c r="IW15158" s="7" t="n">
        <f t="normal" ca="1">32-LENB(INDIRECT(ADDRESS(15158,256)))</f>
        <v>0</v>
      </c>
      <c r="IX15158" s="7" t="n">
        <v>7</v>
      </c>
      <c r="IY15158" s="7" t="n">
        <v>65533</v>
      </c>
      <c r="IZ15158" s="7" t="n">
        <v>33395</v>
      </c>
      <c r="JA15158" s="7" t="s">
        <v>13</v>
      </c>
      <c r="JB15158" s="7" t="n">
        <f t="normal" ca="1">32-LENB(INDIRECT(ADDRESS(15158,261)))</f>
        <v>0</v>
      </c>
      <c r="JC15158" s="7" t="n">
        <v>7</v>
      </c>
      <c r="JD15158" s="7" t="n">
        <v>65533</v>
      </c>
      <c r="JE15158" s="7" t="n">
        <v>33396</v>
      </c>
      <c r="JF15158" s="7" t="s">
        <v>13</v>
      </c>
      <c r="JG15158" s="7" t="n">
        <f t="normal" ca="1">32-LENB(INDIRECT(ADDRESS(15158,266)))</f>
        <v>0</v>
      </c>
      <c r="JH15158" s="7" t="n">
        <v>7</v>
      </c>
      <c r="JI15158" s="7" t="n">
        <v>65533</v>
      </c>
      <c r="JJ15158" s="7" t="n">
        <v>62121</v>
      </c>
      <c r="JK15158" s="7" t="s">
        <v>13</v>
      </c>
      <c r="JL15158" s="7" t="n">
        <f t="normal" ca="1">32-LENB(INDIRECT(ADDRESS(15158,271)))</f>
        <v>0</v>
      </c>
      <c r="JM15158" s="7" t="n">
        <v>7</v>
      </c>
      <c r="JN15158" s="7" t="n">
        <v>65533</v>
      </c>
      <c r="JO15158" s="7" t="n">
        <v>62122</v>
      </c>
      <c r="JP15158" s="7" t="s">
        <v>13</v>
      </c>
      <c r="JQ15158" s="7" t="n">
        <f t="normal" ca="1">32-LENB(INDIRECT(ADDRESS(15158,276)))</f>
        <v>0</v>
      </c>
      <c r="JR15158" s="7" t="n">
        <v>0</v>
      </c>
      <c r="JS15158" s="7" t="n">
        <v>65533</v>
      </c>
      <c r="JT15158" s="7" t="n">
        <v>0</v>
      </c>
      <c r="JU15158" s="7" t="s">
        <v>13</v>
      </c>
      <c r="JV15158" s="7" t="n">
        <f t="normal" ca="1">32-LENB(INDIRECT(ADDRESS(15158,281)))</f>
        <v>0</v>
      </c>
    </row>
    <row r="15159" spans="1:982">
      <c r="A15159" t="s">
        <v>4</v>
      </c>
      <c r="B15159" s="4" t="s">
        <v>5</v>
      </c>
    </row>
    <row r="15160" spans="1:982">
      <c r="A15160" t="n">
        <v>142768</v>
      </c>
      <c r="B15160" s="5" t="n">
        <v>1</v>
      </c>
    </row>
    <row r="15161" spans="1:982" s="3" customFormat="1" customHeight="0">
      <c r="A15161" s="3" t="s">
        <v>2</v>
      </c>
      <c r="B15161" s="3" t="s">
        <v>1346</v>
      </c>
    </row>
    <row r="15162" spans="1:982">
      <c r="A15162" t="s">
        <v>4</v>
      </c>
      <c r="B15162" s="4" t="s">
        <v>5</v>
      </c>
      <c r="C15162" s="4" t="s">
        <v>9</v>
      </c>
      <c r="D15162" s="4" t="s">
        <v>9</v>
      </c>
      <c r="E15162" s="4" t="s">
        <v>11</v>
      </c>
      <c r="F15162" s="4" t="s">
        <v>12</v>
      </c>
      <c r="G15162" s="4" t="s">
        <v>1341</v>
      </c>
      <c r="H15162" s="4" t="s">
        <v>9</v>
      </c>
      <c r="I15162" s="4" t="s">
        <v>9</v>
      </c>
      <c r="J15162" s="4" t="s">
        <v>11</v>
      </c>
      <c r="K15162" s="4" t="s">
        <v>12</v>
      </c>
      <c r="L15162" s="4" t="s">
        <v>1341</v>
      </c>
      <c r="M15162" s="4" t="s">
        <v>9</v>
      </c>
      <c r="N15162" s="4" t="s">
        <v>9</v>
      </c>
      <c r="O15162" s="4" t="s">
        <v>11</v>
      </c>
      <c r="P15162" s="4" t="s">
        <v>12</v>
      </c>
      <c r="Q15162" s="4" t="s">
        <v>1341</v>
      </c>
      <c r="R15162" s="4" t="s">
        <v>9</v>
      </c>
      <c r="S15162" s="4" t="s">
        <v>9</v>
      </c>
      <c r="T15162" s="4" t="s">
        <v>11</v>
      </c>
      <c r="U15162" s="4" t="s">
        <v>12</v>
      </c>
      <c r="V15162" s="4" t="s">
        <v>1341</v>
      </c>
      <c r="W15162" s="4" t="s">
        <v>9</v>
      </c>
      <c r="X15162" s="4" t="s">
        <v>9</v>
      </c>
      <c r="Y15162" s="4" t="s">
        <v>11</v>
      </c>
      <c r="Z15162" s="4" t="s">
        <v>12</v>
      </c>
      <c r="AA15162" s="4" t="s">
        <v>1341</v>
      </c>
      <c r="AB15162" s="4" t="s">
        <v>9</v>
      </c>
      <c r="AC15162" s="4" t="s">
        <v>9</v>
      </c>
      <c r="AD15162" s="4" t="s">
        <v>11</v>
      </c>
      <c r="AE15162" s="4" t="s">
        <v>12</v>
      </c>
      <c r="AF15162" s="4" t="s">
        <v>1341</v>
      </c>
      <c r="AG15162" s="4" t="s">
        <v>9</v>
      </c>
      <c r="AH15162" s="4" t="s">
        <v>9</v>
      </c>
      <c r="AI15162" s="4" t="s">
        <v>11</v>
      </c>
      <c r="AJ15162" s="4" t="s">
        <v>12</v>
      </c>
      <c r="AK15162" s="4" t="s">
        <v>1341</v>
      </c>
      <c r="AL15162" s="4" t="s">
        <v>9</v>
      </c>
      <c r="AM15162" s="4" t="s">
        <v>9</v>
      </c>
      <c r="AN15162" s="4" t="s">
        <v>11</v>
      </c>
      <c r="AO15162" s="4" t="s">
        <v>12</v>
      </c>
      <c r="AP15162" s="4" t="s">
        <v>1341</v>
      </c>
      <c r="AQ15162" s="4" t="s">
        <v>9</v>
      </c>
      <c r="AR15162" s="4" t="s">
        <v>9</v>
      </c>
      <c r="AS15162" s="4" t="s">
        <v>11</v>
      </c>
      <c r="AT15162" s="4" t="s">
        <v>12</v>
      </c>
      <c r="AU15162" s="4" t="s">
        <v>1341</v>
      </c>
      <c r="AV15162" s="4" t="s">
        <v>9</v>
      </c>
      <c r="AW15162" s="4" t="s">
        <v>9</v>
      </c>
      <c r="AX15162" s="4" t="s">
        <v>11</v>
      </c>
      <c r="AY15162" s="4" t="s">
        <v>12</v>
      </c>
      <c r="AZ15162" s="4" t="s">
        <v>1341</v>
      </c>
      <c r="BA15162" s="4" t="s">
        <v>9</v>
      </c>
      <c r="BB15162" s="4" t="s">
        <v>9</v>
      </c>
      <c r="BC15162" s="4" t="s">
        <v>11</v>
      </c>
      <c r="BD15162" s="4" t="s">
        <v>12</v>
      </c>
      <c r="BE15162" s="4" t="s">
        <v>1341</v>
      </c>
      <c r="BF15162" s="4" t="s">
        <v>9</v>
      </c>
      <c r="BG15162" s="4" t="s">
        <v>9</v>
      </c>
      <c r="BH15162" s="4" t="s">
        <v>11</v>
      </c>
      <c r="BI15162" s="4" t="s">
        <v>12</v>
      </c>
      <c r="BJ15162" s="4" t="s">
        <v>1341</v>
      </c>
      <c r="BK15162" s="4" t="s">
        <v>9</v>
      </c>
      <c r="BL15162" s="4" t="s">
        <v>9</v>
      </c>
      <c r="BM15162" s="4" t="s">
        <v>11</v>
      </c>
      <c r="BN15162" s="4" t="s">
        <v>12</v>
      </c>
      <c r="BO15162" s="4" t="s">
        <v>1341</v>
      </c>
      <c r="BP15162" s="4" t="s">
        <v>9</v>
      </c>
      <c r="BQ15162" s="4" t="s">
        <v>9</v>
      </c>
      <c r="BR15162" s="4" t="s">
        <v>11</v>
      </c>
      <c r="BS15162" s="4" t="s">
        <v>12</v>
      </c>
      <c r="BT15162" s="4" t="s">
        <v>1341</v>
      </c>
      <c r="BU15162" s="4" t="s">
        <v>9</v>
      </c>
      <c r="BV15162" s="4" t="s">
        <v>9</v>
      </c>
      <c r="BW15162" s="4" t="s">
        <v>11</v>
      </c>
      <c r="BX15162" s="4" t="s">
        <v>12</v>
      </c>
      <c r="BY15162" s="4" t="s">
        <v>1341</v>
      </c>
      <c r="BZ15162" s="4" t="s">
        <v>9</v>
      </c>
      <c r="CA15162" s="4" t="s">
        <v>9</v>
      </c>
      <c r="CB15162" s="4" t="s">
        <v>11</v>
      </c>
      <c r="CC15162" s="4" t="s">
        <v>12</v>
      </c>
      <c r="CD15162" s="4" t="s">
        <v>1341</v>
      </c>
      <c r="CE15162" s="4" t="s">
        <v>9</v>
      </c>
      <c r="CF15162" s="4" t="s">
        <v>9</v>
      </c>
      <c r="CG15162" s="4" t="s">
        <v>11</v>
      </c>
      <c r="CH15162" s="4" t="s">
        <v>12</v>
      </c>
      <c r="CI15162" s="4" t="s">
        <v>1341</v>
      </c>
      <c r="CJ15162" s="4" t="s">
        <v>9</v>
      </c>
      <c r="CK15162" s="4" t="s">
        <v>9</v>
      </c>
      <c r="CL15162" s="4" t="s">
        <v>11</v>
      </c>
      <c r="CM15162" s="4" t="s">
        <v>12</v>
      </c>
      <c r="CN15162" s="4" t="s">
        <v>1341</v>
      </c>
      <c r="CO15162" s="4" t="s">
        <v>9</v>
      </c>
      <c r="CP15162" s="4" t="s">
        <v>9</v>
      </c>
      <c r="CQ15162" s="4" t="s">
        <v>11</v>
      </c>
      <c r="CR15162" s="4" t="s">
        <v>12</v>
      </c>
      <c r="CS15162" s="4" t="s">
        <v>1341</v>
      </c>
      <c r="CT15162" s="4" t="s">
        <v>9</v>
      </c>
      <c r="CU15162" s="4" t="s">
        <v>9</v>
      </c>
      <c r="CV15162" s="4" t="s">
        <v>11</v>
      </c>
      <c r="CW15162" s="4" t="s">
        <v>12</v>
      </c>
      <c r="CX15162" s="4" t="s">
        <v>1341</v>
      </c>
      <c r="CY15162" s="4" t="s">
        <v>9</v>
      </c>
      <c r="CZ15162" s="4" t="s">
        <v>9</v>
      </c>
      <c r="DA15162" s="4" t="s">
        <v>11</v>
      </c>
      <c r="DB15162" s="4" t="s">
        <v>12</v>
      </c>
      <c r="DC15162" s="4" t="s">
        <v>1341</v>
      </c>
      <c r="DD15162" s="4" t="s">
        <v>9</v>
      </c>
      <c r="DE15162" s="4" t="s">
        <v>9</v>
      </c>
      <c r="DF15162" s="4" t="s">
        <v>11</v>
      </c>
      <c r="DG15162" s="4" t="s">
        <v>12</v>
      </c>
      <c r="DH15162" s="4" t="s">
        <v>1341</v>
      </c>
      <c r="DI15162" s="4" t="s">
        <v>9</v>
      </c>
      <c r="DJ15162" s="4" t="s">
        <v>9</v>
      </c>
      <c r="DK15162" s="4" t="s">
        <v>11</v>
      </c>
      <c r="DL15162" s="4" t="s">
        <v>12</v>
      </c>
      <c r="DM15162" s="4" t="s">
        <v>1341</v>
      </c>
      <c r="DN15162" s="4" t="s">
        <v>9</v>
      </c>
      <c r="DO15162" s="4" t="s">
        <v>9</v>
      </c>
      <c r="DP15162" s="4" t="s">
        <v>11</v>
      </c>
      <c r="DQ15162" s="4" t="s">
        <v>12</v>
      </c>
      <c r="DR15162" s="4" t="s">
        <v>1341</v>
      </c>
      <c r="DS15162" s="4" t="s">
        <v>9</v>
      </c>
      <c r="DT15162" s="4" t="s">
        <v>9</v>
      </c>
      <c r="DU15162" s="4" t="s">
        <v>11</v>
      </c>
      <c r="DV15162" s="4" t="s">
        <v>12</v>
      </c>
      <c r="DW15162" s="4" t="s">
        <v>1341</v>
      </c>
      <c r="DX15162" s="4" t="s">
        <v>9</v>
      </c>
      <c r="DY15162" s="4" t="s">
        <v>9</v>
      </c>
      <c r="DZ15162" s="4" t="s">
        <v>11</v>
      </c>
      <c r="EA15162" s="4" t="s">
        <v>12</v>
      </c>
      <c r="EB15162" s="4" t="s">
        <v>1341</v>
      </c>
      <c r="EC15162" s="4" t="s">
        <v>9</v>
      </c>
      <c r="ED15162" s="4" t="s">
        <v>9</v>
      </c>
      <c r="EE15162" s="4" t="s">
        <v>11</v>
      </c>
      <c r="EF15162" s="4" t="s">
        <v>12</v>
      </c>
      <c r="EG15162" s="4" t="s">
        <v>1341</v>
      </c>
      <c r="EH15162" s="4" t="s">
        <v>9</v>
      </c>
      <c r="EI15162" s="4" t="s">
        <v>9</v>
      </c>
      <c r="EJ15162" s="4" t="s">
        <v>11</v>
      </c>
      <c r="EK15162" s="4" t="s">
        <v>12</v>
      </c>
      <c r="EL15162" s="4" t="s">
        <v>1341</v>
      </c>
      <c r="EM15162" s="4" t="s">
        <v>9</v>
      </c>
      <c r="EN15162" s="4" t="s">
        <v>9</v>
      </c>
      <c r="EO15162" s="4" t="s">
        <v>11</v>
      </c>
      <c r="EP15162" s="4" t="s">
        <v>12</v>
      </c>
      <c r="EQ15162" s="4" t="s">
        <v>1341</v>
      </c>
      <c r="ER15162" s="4" t="s">
        <v>9</v>
      </c>
      <c r="ES15162" s="4" t="s">
        <v>9</v>
      </c>
      <c r="ET15162" s="4" t="s">
        <v>11</v>
      </c>
      <c r="EU15162" s="4" t="s">
        <v>12</v>
      </c>
      <c r="EV15162" s="4" t="s">
        <v>1341</v>
      </c>
      <c r="EW15162" s="4" t="s">
        <v>9</v>
      </c>
      <c r="EX15162" s="4" t="s">
        <v>9</v>
      </c>
      <c r="EY15162" s="4" t="s">
        <v>11</v>
      </c>
      <c r="EZ15162" s="4" t="s">
        <v>12</v>
      </c>
      <c r="FA15162" s="4" t="s">
        <v>1341</v>
      </c>
      <c r="FB15162" s="4" t="s">
        <v>9</v>
      </c>
      <c r="FC15162" s="4" t="s">
        <v>9</v>
      </c>
      <c r="FD15162" s="4" t="s">
        <v>11</v>
      </c>
      <c r="FE15162" s="4" t="s">
        <v>12</v>
      </c>
      <c r="FF15162" s="4" t="s">
        <v>1341</v>
      </c>
      <c r="FG15162" s="4" t="s">
        <v>9</v>
      </c>
      <c r="FH15162" s="4" t="s">
        <v>9</v>
      </c>
      <c r="FI15162" s="4" t="s">
        <v>11</v>
      </c>
      <c r="FJ15162" s="4" t="s">
        <v>12</v>
      </c>
      <c r="FK15162" s="4" t="s">
        <v>1341</v>
      </c>
      <c r="FL15162" s="4" t="s">
        <v>9</v>
      </c>
      <c r="FM15162" s="4" t="s">
        <v>9</v>
      </c>
      <c r="FN15162" s="4" t="s">
        <v>11</v>
      </c>
      <c r="FO15162" s="4" t="s">
        <v>12</v>
      </c>
      <c r="FP15162" s="4" t="s">
        <v>1341</v>
      </c>
      <c r="FQ15162" s="4" t="s">
        <v>9</v>
      </c>
      <c r="FR15162" s="4" t="s">
        <v>9</v>
      </c>
      <c r="FS15162" s="4" t="s">
        <v>11</v>
      </c>
      <c r="FT15162" s="4" t="s">
        <v>12</v>
      </c>
      <c r="FU15162" s="4" t="s">
        <v>1341</v>
      </c>
      <c r="FV15162" s="4" t="s">
        <v>9</v>
      </c>
      <c r="FW15162" s="4" t="s">
        <v>9</v>
      </c>
      <c r="FX15162" s="4" t="s">
        <v>11</v>
      </c>
      <c r="FY15162" s="4" t="s">
        <v>12</v>
      </c>
      <c r="FZ15162" s="4" t="s">
        <v>1341</v>
      </c>
      <c r="GA15162" s="4" t="s">
        <v>9</v>
      </c>
      <c r="GB15162" s="4" t="s">
        <v>9</v>
      </c>
      <c r="GC15162" s="4" t="s">
        <v>11</v>
      </c>
      <c r="GD15162" s="4" t="s">
        <v>12</v>
      </c>
      <c r="GE15162" s="4" t="s">
        <v>1341</v>
      </c>
      <c r="GF15162" s="4" t="s">
        <v>9</v>
      </c>
      <c r="GG15162" s="4" t="s">
        <v>9</v>
      </c>
      <c r="GH15162" s="4" t="s">
        <v>11</v>
      </c>
      <c r="GI15162" s="4" t="s">
        <v>12</v>
      </c>
      <c r="GJ15162" s="4" t="s">
        <v>1341</v>
      </c>
      <c r="GK15162" s="4" t="s">
        <v>9</v>
      </c>
      <c r="GL15162" s="4" t="s">
        <v>9</v>
      </c>
      <c r="GM15162" s="4" t="s">
        <v>11</v>
      </c>
      <c r="GN15162" s="4" t="s">
        <v>12</v>
      </c>
      <c r="GO15162" s="4" t="s">
        <v>1341</v>
      </c>
      <c r="GP15162" s="4" t="s">
        <v>9</v>
      </c>
      <c r="GQ15162" s="4" t="s">
        <v>9</v>
      </c>
      <c r="GR15162" s="4" t="s">
        <v>11</v>
      </c>
      <c r="GS15162" s="4" t="s">
        <v>12</v>
      </c>
      <c r="GT15162" s="4" t="s">
        <v>1341</v>
      </c>
      <c r="GU15162" s="4" t="s">
        <v>9</v>
      </c>
      <c r="GV15162" s="4" t="s">
        <v>9</v>
      </c>
      <c r="GW15162" s="4" t="s">
        <v>11</v>
      </c>
      <c r="GX15162" s="4" t="s">
        <v>12</v>
      </c>
      <c r="GY15162" s="4" t="s">
        <v>1341</v>
      </c>
      <c r="GZ15162" s="4" t="s">
        <v>9</v>
      </c>
      <c r="HA15162" s="4" t="s">
        <v>9</v>
      </c>
      <c r="HB15162" s="4" t="s">
        <v>11</v>
      </c>
      <c r="HC15162" s="4" t="s">
        <v>12</v>
      </c>
      <c r="HD15162" s="4" t="s">
        <v>1341</v>
      </c>
      <c r="HE15162" s="4" t="s">
        <v>9</v>
      </c>
      <c r="HF15162" s="4" t="s">
        <v>9</v>
      </c>
      <c r="HG15162" s="4" t="s">
        <v>11</v>
      </c>
      <c r="HH15162" s="4" t="s">
        <v>12</v>
      </c>
      <c r="HI15162" s="4" t="s">
        <v>1341</v>
      </c>
      <c r="HJ15162" s="4" t="s">
        <v>9</v>
      </c>
      <c r="HK15162" s="4" t="s">
        <v>9</v>
      </c>
      <c r="HL15162" s="4" t="s">
        <v>11</v>
      </c>
      <c r="HM15162" s="4" t="s">
        <v>12</v>
      </c>
      <c r="HN15162" s="4" t="s">
        <v>1341</v>
      </c>
      <c r="HO15162" s="4" t="s">
        <v>9</v>
      </c>
      <c r="HP15162" s="4" t="s">
        <v>9</v>
      </c>
      <c r="HQ15162" s="4" t="s">
        <v>11</v>
      </c>
      <c r="HR15162" s="4" t="s">
        <v>12</v>
      </c>
      <c r="HS15162" s="4" t="s">
        <v>1341</v>
      </c>
      <c r="HT15162" s="4" t="s">
        <v>9</v>
      </c>
      <c r="HU15162" s="4" t="s">
        <v>9</v>
      </c>
      <c r="HV15162" s="4" t="s">
        <v>11</v>
      </c>
      <c r="HW15162" s="4" t="s">
        <v>12</v>
      </c>
      <c r="HX15162" s="4" t="s">
        <v>1341</v>
      </c>
      <c r="HY15162" s="4" t="s">
        <v>9</v>
      </c>
      <c r="HZ15162" s="4" t="s">
        <v>9</v>
      </c>
      <c r="IA15162" s="4" t="s">
        <v>11</v>
      </c>
      <c r="IB15162" s="4" t="s">
        <v>12</v>
      </c>
      <c r="IC15162" s="4" t="s">
        <v>1341</v>
      </c>
      <c r="ID15162" s="4" t="s">
        <v>9</v>
      </c>
      <c r="IE15162" s="4" t="s">
        <v>9</v>
      </c>
      <c r="IF15162" s="4" t="s">
        <v>11</v>
      </c>
      <c r="IG15162" s="4" t="s">
        <v>12</v>
      </c>
      <c r="IH15162" s="4" t="s">
        <v>1341</v>
      </c>
      <c r="II15162" s="4" t="s">
        <v>9</v>
      </c>
      <c r="IJ15162" s="4" t="s">
        <v>9</v>
      </c>
      <c r="IK15162" s="4" t="s">
        <v>11</v>
      </c>
      <c r="IL15162" s="4" t="s">
        <v>12</v>
      </c>
      <c r="IM15162" s="4" t="s">
        <v>1341</v>
      </c>
      <c r="IN15162" s="4" t="s">
        <v>9</v>
      </c>
      <c r="IO15162" s="4" t="s">
        <v>9</v>
      </c>
      <c r="IP15162" s="4" t="s">
        <v>11</v>
      </c>
      <c r="IQ15162" s="4" t="s">
        <v>12</v>
      </c>
      <c r="IR15162" s="4" t="s">
        <v>1341</v>
      </c>
      <c r="IS15162" s="4" t="s">
        <v>9</v>
      </c>
      <c r="IT15162" s="4" t="s">
        <v>9</v>
      </c>
      <c r="IU15162" s="4" t="s">
        <v>11</v>
      </c>
      <c r="IV15162" s="4" t="s">
        <v>12</v>
      </c>
      <c r="IW15162" s="4" t="s">
        <v>1341</v>
      </c>
      <c r="IX15162" s="4" t="s">
        <v>9</v>
      </c>
      <c r="IY15162" s="4" t="s">
        <v>9</v>
      </c>
      <c r="IZ15162" s="4" t="s">
        <v>11</v>
      </c>
      <c r="JA15162" s="4" t="s">
        <v>12</v>
      </c>
      <c r="JB15162" s="4" t="s">
        <v>1341</v>
      </c>
      <c r="JC15162" s="4" t="s">
        <v>9</v>
      </c>
      <c r="JD15162" s="4" t="s">
        <v>9</v>
      </c>
      <c r="JE15162" s="4" t="s">
        <v>11</v>
      </c>
      <c r="JF15162" s="4" t="s">
        <v>12</v>
      </c>
      <c r="JG15162" s="4" t="s">
        <v>1341</v>
      </c>
      <c r="JH15162" s="4" t="s">
        <v>9</v>
      </c>
      <c r="JI15162" s="4" t="s">
        <v>9</v>
      </c>
      <c r="JJ15162" s="4" t="s">
        <v>11</v>
      </c>
      <c r="JK15162" s="4" t="s">
        <v>12</v>
      </c>
      <c r="JL15162" s="4" t="s">
        <v>1341</v>
      </c>
      <c r="JM15162" s="4" t="s">
        <v>9</v>
      </c>
      <c r="JN15162" s="4" t="s">
        <v>9</v>
      </c>
      <c r="JO15162" s="4" t="s">
        <v>11</v>
      </c>
      <c r="JP15162" s="4" t="s">
        <v>12</v>
      </c>
      <c r="JQ15162" s="4" t="s">
        <v>1341</v>
      </c>
      <c r="JR15162" s="4" t="s">
        <v>9</v>
      </c>
      <c r="JS15162" s="4" t="s">
        <v>9</v>
      </c>
      <c r="JT15162" s="4" t="s">
        <v>11</v>
      </c>
      <c r="JU15162" s="4" t="s">
        <v>12</v>
      </c>
      <c r="JV15162" s="4" t="s">
        <v>1341</v>
      </c>
      <c r="JW15162" s="4" t="s">
        <v>9</v>
      </c>
      <c r="JX15162" s="4" t="s">
        <v>9</v>
      </c>
      <c r="JY15162" s="4" t="s">
        <v>11</v>
      </c>
      <c r="JZ15162" s="4" t="s">
        <v>12</v>
      </c>
      <c r="KA15162" s="4" t="s">
        <v>1341</v>
      </c>
      <c r="KB15162" s="4" t="s">
        <v>9</v>
      </c>
      <c r="KC15162" s="4" t="s">
        <v>9</v>
      </c>
      <c r="KD15162" s="4" t="s">
        <v>11</v>
      </c>
      <c r="KE15162" s="4" t="s">
        <v>12</v>
      </c>
      <c r="KF15162" s="4" t="s">
        <v>1341</v>
      </c>
      <c r="KG15162" s="4" t="s">
        <v>9</v>
      </c>
      <c r="KH15162" s="4" t="s">
        <v>9</v>
      </c>
      <c r="KI15162" s="4" t="s">
        <v>11</v>
      </c>
      <c r="KJ15162" s="4" t="s">
        <v>12</v>
      </c>
      <c r="KK15162" s="4" t="s">
        <v>1341</v>
      </c>
      <c r="KL15162" s="4" t="s">
        <v>9</v>
      </c>
      <c r="KM15162" s="4" t="s">
        <v>9</v>
      </c>
      <c r="KN15162" s="4" t="s">
        <v>11</v>
      </c>
      <c r="KO15162" s="4" t="s">
        <v>12</v>
      </c>
      <c r="KP15162" s="4" t="s">
        <v>1341</v>
      </c>
    </row>
    <row r="15163" spans="1:982">
      <c r="A15163" t="n">
        <v>142784</v>
      </c>
      <c r="B15163" s="86" t="n">
        <v>257</v>
      </c>
      <c r="C15163" s="7" t="n">
        <v>7</v>
      </c>
      <c r="D15163" s="7" t="n">
        <v>65533</v>
      </c>
      <c r="E15163" s="7" t="n">
        <v>39351</v>
      </c>
      <c r="F15163" s="7" t="s">
        <v>13</v>
      </c>
      <c r="G15163" s="7" t="n">
        <f t="normal" ca="1">32-LENB(INDIRECT(ADDRESS(15163,6)))</f>
        <v>0</v>
      </c>
      <c r="H15163" s="7" t="n">
        <v>7</v>
      </c>
      <c r="I15163" s="7" t="n">
        <v>65533</v>
      </c>
      <c r="J15163" s="7" t="n">
        <v>39352</v>
      </c>
      <c r="K15163" s="7" t="s">
        <v>13</v>
      </c>
      <c r="L15163" s="7" t="n">
        <f t="normal" ca="1">32-LENB(INDIRECT(ADDRESS(15163,11)))</f>
        <v>0</v>
      </c>
      <c r="M15163" s="7" t="n">
        <v>7</v>
      </c>
      <c r="N15163" s="7" t="n">
        <v>65533</v>
      </c>
      <c r="O15163" s="7" t="n">
        <v>62220</v>
      </c>
      <c r="P15163" s="7" t="s">
        <v>13</v>
      </c>
      <c r="Q15163" s="7" t="n">
        <f t="normal" ca="1">32-LENB(INDIRECT(ADDRESS(15163,16)))</f>
        <v>0</v>
      </c>
      <c r="R15163" s="7" t="n">
        <v>7</v>
      </c>
      <c r="S15163" s="7" t="n">
        <v>65533</v>
      </c>
      <c r="T15163" s="7" t="n">
        <v>62221</v>
      </c>
      <c r="U15163" s="7" t="s">
        <v>13</v>
      </c>
      <c r="V15163" s="7" t="n">
        <f t="normal" ca="1">32-LENB(INDIRECT(ADDRESS(15163,21)))</f>
        <v>0</v>
      </c>
      <c r="W15163" s="7" t="n">
        <v>7</v>
      </c>
      <c r="X15163" s="7" t="n">
        <v>65533</v>
      </c>
      <c r="Y15163" s="7" t="n">
        <v>39353</v>
      </c>
      <c r="Z15163" s="7" t="s">
        <v>13</v>
      </c>
      <c r="AA15163" s="7" t="n">
        <f t="normal" ca="1">32-LENB(INDIRECT(ADDRESS(15163,26)))</f>
        <v>0</v>
      </c>
      <c r="AB15163" s="7" t="n">
        <v>7</v>
      </c>
      <c r="AC15163" s="7" t="n">
        <v>65533</v>
      </c>
      <c r="AD15163" s="7" t="n">
        <v>39354</v>
      </c>
      <c r="AE15163" s="7" t="s">
        <v>13</v>
      </c>
      <c r="AF15163" s="7" t="n">
        <f t="normal" ca="1">32-LENB(INDIRECT(ADDRESS(15163,31)))</f>
        <v>0</v>
      </c>
      <c r="AG15163" s="7" t="n">
        <v>7</v>
      </c>
      <c r="AH15163" s="7" t="n">
        <v>65533</v>
      </c>
      <c r="AI15163" s="7" t="n">
        <v>62222</v>
      </c>
      <c r="AJ15163" s="7" t="s">
        <v>13</v>
      </c>
      <c r="AK15163" s="7" t="n">
        <f t="normal" ca="1">32-LENB(INDIRECT(ADDRESS(15163,36)))</f>
        <v>0</v>
      </c>
      <c r="AL15163" s="7" t="n">
        <v>7</v>
      </c>
      <c r="AM15163" s="7" t="n">
        <v>65533</v>
      </c>
      <c r="AN15163" s="7" t="n">
        <v>62223</v>
      </c>
      <c r="AO15163" s="7" t="s">
        <v>13</v>
      </c>
      <c r="AP15163" s="7" t="n">
        <f t="normal" ca="1">32-LENB(INDIRECT(ADDRESS(15163,41)))</f>
        <v>0</v>
      </c>
      <c r="AQ15163" s="7" t="n">
        <v>7</v>
      </c>
      <c r="AR15163" s="7" t="n">
        <v>65533</v>
      </c>
      <c r="AS15163" s="7" t="n">
        <v>39355</v>
      </c>
      <c r="AT15163" s="7" t="s">
        <v>13</v>
      </c>
      <c r="AU15163" s="7" t="n">
        <f t="normal" ca="1">32-LENB(INDIRECT(ADDRESS(15163,46)))</f>
        <v>0</v>
      </c>
      <c r="AV15163" s="7" t="n">
        <v>7</v>
      </c>
      <c r="AW15163" s="7" t="n">
        <v>65533</v>
      </c>
      <c r="AX15163" s="7" t="n">
        <v>39356</v>
      </c>
      <c r="AY15163" s="7" t="s">
        <v>13</v>
      </c>
      <c r="AZ15163" s="7" t="n">
        <f t="normal" ca="1">32-LENB(INDIRECT(ADDRESS(15163,51)))</f>
        <v>0</v>
      </c>
      <c r="BA15163" s="7" t="n">
        <v>7</v>
      </c>
      <c r="BB15163" s="7" t="n">
        <v>65533</v>
      </c>
      <c r="BC15163" s="7" t="n">
        <v>62224</v>
      </c>
      <c r="BD15163" s="7" t="s">
        <v>13</v>
      </c>
      <c r="BE15163" s="7" t="n">
        <f t="normal" ca="1">32-LENB(INDIRECT(ADDRESS(15163,56)))</f>
        <v>0</v>
      </c>
      <c r="BF15163" s="7" t="n">
        <v>7</v>
      </c>
      <c r="BG15163" s="7" t="n">
        <v>65533</v>
      </c>
      <c r="BH15163" s="7" t="n">
        <v>62225</v>
      </c>
      <c r="BI15163" s="7" t="s">
        <v>13</v>
      </c>
      <c r="BJ15163" s="7" t="n">
        <f t="normal" ca="1">32-LENB(INDIRECT(ADDRESS(15163,61)))</f>
        <v>0</v>
      </c>
      <c r="BK15163" s="7" t="n">
        <v>7</v>
      </c>
      <c r="BL15163" s="7" t="n">
        <v>65533</v>
      </c>
      <c r="BM15163" s="7" t="n">
        <v>39357</v>
      </c>
      <c r="BN15163" s="7" t="s">
        <v>13</v>
      </c>
      <c r="BO15163" s="7" t="n">
        <f t="normal" ca="1">32-LENB(INDIRECT(ADDRESS(15163,66)))</f>
        <v>0</v>
      </c>
      <c r="BP15163" s="7" t="n">
        <v>7</v>
      </c>
      <c r="BQ15163" s="7" t="n">
        <v>65533</v>
      </c>
      <c r="BR15163" s="7" t="n">
        <v>39358</v>
      </c>
      <c r="BS15163" s="7" t="s">
        <v>13</v>
      </c>
      <c r="BT15163" s="7" t="n">
        <f t="normal" ca="1">32-LENB(INDIRECT(ADDRESS(15163,71)))</f>
        <v>0</v>
      </c>
      <c r="BU15163" s="7" t="n">
        <v>7</v>
      </c>
      <c r="BV15163" s="7" t="n">
        <v>65533</v>
      </c>
      <c r="BW15163" s="7" t="n">
        <v>62226</v>
      </c>
      <c r="BX15163" s="7" t="s">
        <v>13</v>
      </c>
      <c r="BY15163" s="7" t="n">
        <f t="normal" ca="1">32-LENB(INDIRECT(ADDRESS(15163,76)))</f>
        <v>0</v>
      </c>
      <c r="BZ15163" s="7" t="n">
        <v>7</v>
      </c>
      <c r="CA15163" s="7" t="n">
        <v>65533</v>
      </c>
      <c r="CB15163" s="7" t="n">
        <v>62227</v>
      </c>
      <c r="CC15163" s="7" t="s">
        <v>13</v>
      </c>
      <c r="CD15163" s="7" t="n">
        <f t="normal" ca="1">32-LENB(INDIRECT(ADDRESS(15163,81)))</f>
        <v>0</v>
      </c>
      <c r="CE15163" s="7" t="n">
        <v>7</v>
      </c>
      <c r="CF15163" s="7" t="n">
        <v>65533</v>
      </c>
      <c r="CG15163" s="7" t="n">
        <v>39359</v>
      </c>
      <c r="CH15163" s="7" t="s">
        <v>13</v>
      </c>
      <c r="CI15163" s="7" t="n">
        <f t="normal" ca="1">32-LENB(INDIRECT(ADDRESS(15163,86)))</f>
        <v>0</v>
      </c>
      <c r="CJ15163" s="7" t="n">
        <v>7</v>
      </c>
      <c r="CK15163" s="7" t="n">
        <v>65533</v>
      </c>
      <c r="CL15163" s="7" t="n">
        <v>39360</v>
      </c>
      <c r="CM15163" s="7" t="s">
        <v>13</v>
      </c>
      <c r="CN15163" s="7" t="n">
        <f t="normal" ca="1">32-LENB(INDIRECT(ADDRESS(15163,91)))</f>
        <v>0</v>
      </c>
      <c r="CO15163" s="7" t="n">
        <v>7</v>
      </c>
      <c r="CP15163" s="7" t="n">
        <v>65533</v>
      </c>
      <c r="CQ15163" s="7" t="n">
        <v>39361</v>
      </c>
      <c r="CR15163" s="7" t="s">
        <v>13</v>
      </c>
      <c r="CS15163" s="7" t="n">
        <f t="normal" ca="1">32-LENB(INDIRECT(ADDRESS(15163,96)))</f>
        <v>0</v>
      </c>
      <c r="CT15163" s="7" t="n">
        <v>7</v>
      </c>
      <c r="CU15163" s="7" t="n">
        <v>65533</v>
      </c>
      <c r="CV15163" s="7" t="n">
        <v>62228</v>
      </c>
      <c r="CW15163" s="7" t="s">
        <v>13</v>
      </c>
      <c r="CX15163" s="7" t="n">
        <f t="normal" ca="1">32-LENB(INDIRECT(ADDRESS(15163,101)))</f>
        <v>0</v>
      </c>
      <c r="CY15163" s="7" t="n">
        <v>7</v>
      </c>
      <c r="CZ15163" s="7" t="n">
        <v>65533</v>
      </c>
      <c r="DA15163" s="7" t="n">
        <v>62229</v>
      </c>
      <c r="DB15163" s="7" t="s">
        <v>13</v>
      </c>
      <c r="DC15163" s="7" t="n">
        <f t="normal" ca="1">32-LENB(INDIRECT(ADDRESS(15163,106)))</f>
        <v>0</v>
      </c>
      <c r="DD15163" s="7" t="n">
        <v>7</v>
      </c>
      <c r="DE15163" s="7" t="n">
        <v>65533</v>
      </c>
      <c r="DF15163" s="7" t="n">
        <v>39362</v>
      </c>
      <c r="DG15163" s="7" t="s">
        <v>13</v>
      </c>
      <c r="DH15163" s="7" t="n">
        <f t="normal" ca="1">32-LENB(INDIRECT(ADDRESS(15163,111)))</f>
        <v>0</v>
      </c>
      <c r="DI15163" s="7" t="n">
        <v>7</v>
      </c>
      <c r="DJ15163" s="7" t="n">
        <v>65533</v>
      </c>
      <c r="DK15163" s="7" t="n">
        <v>39363</v>
      </c>
      <c r="DL15163" s="7" t="s">
        <v>13</v>
      </c>
      <c r="DM15163" s="7" t="n">
        <f t="normal" ca="1">32-LENB(INDIRECT(ADDRESS(15163,116)))</f>
        <v>0</v>
      </c>
      <c r="DN15163" s="7" t="n">
        <v>7</v>
      </c>
      <c r="DO15163" s="7" t="n">
        <v>65533</v>
      </c>
      <c r="DP15163" s="7" t="n">
        <v>39364</v>
      </c>
      <c r="DQ15163" s="7" t="s">
        <v>13</v>
      </c>
      <c r="DR15163" s="7" t="n">
        <f t="normal" ca="1">32-LENB(INDIRECT(ADDRESS(15163,121)))</f>
        <v>0</v>
      </c>
      <c r="DS15163" s="7" t="n">
        <v>7</v>
      </c>
      <c r="DT15163" s="7" t="n">
        <v>65533</v>
      </c>
      <c r="DU15163" s="7" t="n">
        <v>39365</v>
      </c>
      <c r="DV15163" s="7" t="s">
        <v>13</v>
      </c>
      <c r="DW15163" s="7" t="n">
        <f t="normal" ca="1">32-LENB(INDIRECT(ADDRESS(15163,126)))</f>
        <v>0</v>
      </c>
      <c r="DX15163" s="7" t="n">
        <v>7</v>
      </c>
      <c r="DY15163" s="7" t="n">
        <v>65533</v>
      </c>
      <c r="DZ15163" s="7" t="n">
        <v>62230</v>
      </c>
      <c r="EA15163" s="7" t="s">
        <v>13</v>
      </c>
      <c r="EB15163" s="7" t="n">
        <f t="normal" ca="1">32-LENB(INDIRECT(ADDRESS(15163,131)))</f>
        <v>0</v>
      </c>
      <c r="EC15163" s="7" t="n">
        <v>7</v>
      </c>
      <c r="ED15163" s="7" t="n">
        <v>65533</v>
      </c>
      <c r="EE15163" s="7" t="n">
        <v>62231</v>
      </c>
      <c r="EF15163" s="7" t="s">
        <v>13</v>
      </c>
      <c r="EG15163" s="7" t="n">
        <f t="normal" ca="1">32-LENB(INDIRECT(ADDRESS(15163,136)))</f>
        <v>0</v>
      </c>
      <c r="EH15163" s="7" t="n">
        <v>7</v>
      </c>
      <c r="EI15163" s="7" t="n">
        <v>65533</v>
      </c>
      <c r="EJ15163" s="7" t="n">
        <v>39366</v>
      </c>
      <c r="EK15163" s="7" t="s">
        <v>13</v>
      </c>
      <c r="EL15163" s="7" t="n">
        <f t="normal" ca="1">32-LENB(INDIRECT(ADDRESS(15163,141)))</f>
        <v>0</v>
      </c>
      <c r="EM15163" s="7" t="n">
        <v>7</v>
      </c>
      <c r="EN15163" s="7" t="n">
        <v>65533</v>
      </c>
      <c r="EO15163" s="7" t="n">
        <v>39367</v>
      </c>
      <c r="EP15163" s="7" t="s">
        <v>13</v>
      </c>
      <c r="EQ15163" s="7" t="n">
        <f t="normal" ca="1">32-LENB(INDIRECT(ADDRESS(15163,146)))</f>
        <v>0</v>
      </c>
      <c r="ER15163" s="7" t="n">
        <v>7</v>
      </c>
      <c r="ES15163" s="7" t="n">
        <v>65533</v>
      </c>
      <c r="ET15163" s="7" t="n">
        <v>39368</v>
      </c>
      <c r="EU15163" s="7" t="s">
        <v>13</v>
      </c>
      <c r="EV15163" s="7" t="n">
        <f t="normal" ca="1">32-LENB(INDIRECT(ADDRESS(15163,151)))</f>
        <v>0</v>
      </c>
      <c r="EW15163" s="7" t="n">
        <v>7</v>
      </c>
      <c r="EX15163" s="7" t="n">
        <v>65533</v>
      </c>
      <c r="EY15163" s="7" t="n">
        <v>62232</v>
      </c>
      <c r="EZ15163" s="7" t="s">
        <v>13</v>
      </c>
      <c r="FA15163" s="7" t="n">
        <f t="normal" ca="1">32-LENB(INDIRECT(ADDRESS(15163,156)))</f>
        <v>0</v>
      </c>
      <c r="FB15163" s="7" t="n">
        <v>7</v>
      </c>
      <c r="FC15163" s="7" t="n">
        <v>65533</v>
      </c>
      <c r="FD15163" s="7" t="n">
        <v>62233</v>
      </c>
      <c r="FE15163" s="7" t="s">
        <v>13</v>
      </c>
      <c r="FF15163" s="7" t="n">
        <f t="normal" ca="1">32-LENB(INDIRECT(ADDRESS(15163,161)))</f>
        <v>0</v>
      </c>
      <c r="FG15163" s="7" t="n">
        <v>7</v>
      </c>
      <c r="FH15163" s="7" t="n">
        <v>65533</v>
      </c>
      <c r="FI15163" s="7" t="n">
        <v>62234</v>
      </c>
      <c r="FJ15163" s="7" t="s">
        <v>13</v>
      </c>
      <c r="FK15163" s="7" t="n">
        <f t="normal" ca="1">32-LENB(INDIRECT(ADDRESS(15163,166)))</f>
        <v>0</v>
      </c>
      <c r="FL15163" s="7" t="n">
        <v>7</v>
      </c>
      <c r="FM15163" s="7" t="n">
        <v>65533</v>
      </c>
      <c r="FN15163" s="7" t="n">
        <v>39369</v>
      </c>
      <c r="FO15163" s="7" t="s">
        <v>13</v>
      </c>
      <c r="FP15163" s="7" t="n">
        <f t="normal" ca="1">32-LENB(INDIRECT(ADDRESS(15163,171)))</f>
        <v>0</v>
      </c>
      <c r="FQ15163" s="7" t="n">
        <v>7</v>
      </c>
      <c r="FR15163" s="7" t="n">
        <v>65533</v>
      </c>
      <c r="FS15163" s="7" t="n">
        <v>39370</v>
      </c>
      <c r="FT15163" s="7" t="s">
        <v>13</v>
      </c>
      <c r="FU15163" s="7" t="n">
        <f t="normal" ca="1">32-LENB(INDIRECT(ADDRESS(15163,176)))</f>
        <v>0</v>
      </c>
      <c r="FV15163" s="7" t="n">
        <v>7</v>
      </c>
      <c r="FW15163" s="7" t="n">
        <v>65533</v>
      </c>
      <c r="FX15163" s="7" t="n">
        <v>39371</v>
      </c>
      <c r="FY15163" s="7" t="s">
        <v>13</v>
      </c>
      <c r="FZ15163" s="7" t="n">
        <f t="normal" ca="1">32-LENB(INDIRECT(ADDRESS(15163,181)))</f>
        <v>0</v>
      </c>
      <c r="GA15163" s="7" t="n">
        <v>7</v>
      </c>
      <c r="GB15163" s="7" t="n">
        <v>65533</v>
      </c>
      <c r="GC15163" s="7" t="n">
        <v>62235</v>
      </c>
      <c r="GD15163" s="7" t="s">
        <v>13</v>
      </c>
      <c r="GE15163" s="7" t="n">
        <f t="normal" ca="1">32-LENB(INDIRECT(ADDRESS(15163,186)))</f>
        <v>0</v>
      </c>
      <c r="GF15163" s="7" t="n">
        <v>7</v>
      </c>
      <c r="GG15163" s="7" t="n">
        <v>65533</v>
      </c>
      <c r="GH15163" s="7" t="n">
        <v>39372</v>
      </c>
      <c r="GI15163" s="7" t="s">
        <v>13</v>
      </c>
      <c r="GJ15163" s="7" t="n">
        <f t="normal" ca="1">32-LENB(INDIRECT(ADDRESS(15163,191)))</f>
        <v>0</v>
      </c>
      <c r="GK15163" s="7" t="n">
        <v>7</v>
      </c>
      <c r="GL15163" s="7" t="n">
        <v>65533</v>
      </c>
      <c r="GM15163" s="7" t="n">
        <v>39373</v>
      </c>
      <c r="GN15163" s="7" t="s">
        <v>13</v>
      </c>
      <c r="GO15163" s="7" t="n">
        <f t="normal" ca="1">32-LENB(INDIRECT(ADDRESS(15163,196)))</f>
        <v>0</v>
      </c>
      <c r="GP15163" s="7" t="n">
        <v>7</v>
      </c>
      <c r="GQ15163" s="7" t="n">
        <v>65533</v>
      </c>
      <c r="GR15163" s="7" t="n">
        <v>39374</v>
      </c>
      <c r="GS15163" s="7" t="s">
        <v>13</v>
      </c>
      <c r="GT15163" s="7" t="n">
        <f t="normal" ca="1">32-LENB(INDIRECT(ADDRESS(15163,201)))</f>
        <v>0</v>
      </c>
      <c r="GU15163" s="7" t="n">
        <v>7</v>
      </c>
      <c r="GV15163" s="7" t="n">
        <v>65533</v>
      </c>
      <c r="GW15163" s="7" t="n">
        <v>62236</v>
      </c>
      <c r="GX15163" s="7" t="s">
        <v>13</v>
      </c>
      <c r="GY15163" s="7" t="n">
        <f t="normal" ca="1">32-LENB(INDIRECT(ADDRESS(15163,206)))</f>
        <v>0</v>
      </c>
      <c r="GZ15163" s="7" t="n">
        <v>7</v>
      </c>
      <c r="HA15163" s="7" t="n">
        <v>65533</v>
      </c>
      <c r="HB15163" s="7" t="n">
        <v>62237</v>
      </c>
      <c r="HC15163" s="7" t="s">
        <v>13</v>
      </c>
      <c r="HD15163" s="7" t="n">
        <f t="normal" ca="1">32-LENB(INDIRECT(ADDRESS(15163,211)))</f>
        <v>0</v>
      </c>
      <c r="HE15163" s="7" t="n">
        <v>7</v>
      </c>
      <c r="HF15163" s="7" t="n">
        <v>65533</v>
      </c>
      <c r="HG15163" s="7" t="n">
        <v>62238</v>
      </c>
      <c r="HH15163" s="7" t="s">
        <v>13</v>
      </c>
      <c r="HI15163" s="7" t="n">
        <f t="normal" ca="1">32-LENB(INDIRECT(ADDRESS(15163,216)))</f>
        <v>0</v>
      </c>
      <c r="HJ15163" s="7" t="n">
        <v>7</v>
      </c>
      <c r="HK15163" s="7" t="n">
        <v>65533</v>
      </c>
      <c r="HL15163" s="7" t="n">
        <v>62239</v>
      </c>
      <c r="HM15163" s="7" t="s">
        <v>13</v>
      </c>
      <c r="HN15163" s="7" t="n">
        <f t="normal" ca="1">32-LENB(INDIRECT(ADDRESS(15163,221)))</f>
        <v>0</v>
      </c>
      <c r="HO15163" s="7" t="n">
        <v>7</v>
      </c>
      <c r="HP15163" s="7" t="n">
        <v>65533</v>
      </c>
      <c r="HQ15163" s="7" t="n">
        <v>62240</v>
      </c>
      <c r="HR15163" s="7" t="s">
        <v>13</v>
      </c>
      <c r="HS15163" s="7" t="n">
        <f t="normal" ca="1">32-LENB(INDIRECT(ADDRESS(15163,226)))</f>
        <v>0</v>
      </c>
      <c r="HT15163" s="7" t="n">
        <v>7</v>
      </c>
      <c r="HU15163" s="7" t="n">
        <v>65533</v>
      </c>
      <c r="HV15163" s="7" t="n">
        <v>39375</v>
      </c>
      <c r="HW15163" s="7" t="s">
        <v>13</v>
      </c>
      <c r="HX15163" s="7" t="n">
        <f t="normal" ca="1">32-LENB(INDIRECT(ADDRESS(15163,231)))</f>
        <v>0</v>
      </c>
      <c r="HY15163" s="7" t="n">
        <v>7</v>
      </c>
      <c r="HZ15163" s="7" t="n">
        <v>65533</v>
      </c>
      <c r="IA15163" s="7" t="n">
        <v>39376</v>
      </c>
      <c r="IB15163" s="7" t="s">
        <v>13</v>
      </c>
      <c r="IC15163" s="7" t="n">
        <f t="normal" ca="1">32-LENB(INDIRECT(ADDRESS(15163,236)))</f>
        <v>0</v>
      </c>
      <c r="ID15163" s="7" t="n">
        <v>7</v>
      </c>
      <c r="IE15163" s="7" t="n">
        <v>65533</v>
      </c>
      <c r="IF15163" s="7" t="n">
        <v>39377</v>
      </c>
      <c r="IG15163" s="7" t="s">
        <v>13</v>
      </c>
      <c r="IH15163" s="7" t="n">
        <f t="normal" ca="1">32-LENB(INDIRECT(ADDRESS(15163,241)))</f>
        <v>0</v>
      </c>
      <c r="II15163" s="7" t="n">
        <v>7</v>
      </c>
      <c r="IJ15163" s="7" t="n">
        <v>65533</v>
      </c>
      <c r="IK15163" s="7" t="n">
        <v>39378</v>
      </c>
      <c r="IL15163" s="7" t="s">
        <v>13</v>
      </c>
      <c r="IM15163" s="7" t="n">
        <f t="normal" ca="1">32-LENB(INDIRECT(ADDRESS(15163,246)))</f>
        <v>0</v>
      </c>
      <c r="IN15163" s="7" t="n">
        <v>7</v>
      </c>
      <c r="IO15163" s="7" t="n">
        <v>65533</v>
      </c>
      <c r="IP15163" s="7" t="n">
        <v>62241</v>
      </c>
      <c r="IQ15163" s="7" t="s">
        <v>13</v>
      </c>
      <c r="IR15163" s="7" t="n">
        <f t="normal" ca="1">32-LENB(INDIRECT(ADDRESS(15163,251)))</f>
        <v>0</v>
      </c>
      <c r="IS15163" s="7" t="n">
        <v>7</v>
      </c>
      <c r="IT15163" s="7" t="n">
        <v>65533</v>
      </c>
      <c r="IU15163" s="7" t="n">
        <v>62242</v>
      </c>
      <c r="IV15163" s="7" t="s">
        <v>13</v>
      </c>
      <c r="IW15163" s="7" t="n">
        <f t="normal" ca="1">32-LENB(INDIRECT(ADDRESS(15163,256)))</f>
        <v>0</v>
      </c>
      <c r="IX15163" s="7" t="n">
        <v>7</v>
      </c>
      <c r="IY15163" s="7" t="n">
        <v>65533</v>
      </c>
      <c r="IZ15163" s="7" t="n">
        <v>62243</v>
      </c>
      <c r="JA15163" s="7" t="s">
        <v>13</v>
      </c>
      <c r="JB15163" s="7" t="n">
        <f t="normal" ca="1">32-LENB(INDIRECT(ADDRESS(15163,261)))</f>
        <v>0</v>
      </c>
      <c r="JC15163" s="7" t="n">
        <v>7</v>
      </c>
      <c r="JD15163" s="7" t="n">
        <v>65533</v>
      </c>
      <c r="JE15163" s="7" t="n">
        <v>39379</v>
      </c>
      <c r="JF15163" s="7" t="s">
        <v>13</v>
      </c>
      <c r="JG15163" s="7" t="n">
        <f t="normal" ca="1">32-LENB(INDIRECT(ADDRESS(15163,266)))</f>
        <v>0</v>
      </c>
      <c r="JH15163" s="7" t="n">
        <v>7</v>
      </c>
      <c r="JI15163" s="7" t="n">
        <v>65533</v>
      </c>
      <c r="JJ15163" s="7" t="n">
        <v>39380</v>
      </c>
      <c r="JK15163" s="7" t="s">
        <v>13</v>
      </c>
      <c r="JL15163" s="7" t="n">
        <f t="normal" ca="1">32-LENB(INDIRECT(ADDRESS(15163,271)))</f>
        <v>0</v>
      </c>
      <c r="JM15163" s="7" t="n">
        <v>7</v>
      </c>
      <c r="JN15163" s="7" t="n">
        <v>65533</v>
      </c>
      <c r="JO15163" s="7" t="n">
        <v>39381</v>
      </c>
      <c r="JP15163" s="7" t="s">
        <v>13</v>
      </c>
      <c r="JQ15163" s="7" t="n">
        <f t="normal" ca="1">32-LENB(INDIRECT(ADDRESS(15163,276)))</f>
        <v>0</v>
      </c>
      <c r="JR15163" s="7" t="n">
        <v>7</v>
      </c>
      <c r="JS15163" s="7" t="n">
        <v>65533</v>
      </c>
      <c r="JT15163" s="7" t="n">
        <v>62244</v>
      </c>
      <c r="JU15163" s="7" t="s">
        <v>13</v>
      </c>
      <c r="JV15163" s="7" t="n">
        <f t="normal" ca="1">32-LENB(INDIRECT(ADDRESS(15163,281)))</f>
        <v>0</v>
      </c>
      <c r="JW15163" s="7" t="n">
        <v>7</v>
      </c>
      <c r="JX15163" s="7" t="n">
        <v>65533</v>
      </c>
      <c r="JY15163" s="7" t="n">
        <v>62245</v>
      </c>
      <c r="JZ15163" s="7" t="s">
        <v>13</v>
      </c>
      <c r="KA15163" s="7" t="n">
        <f t="normal" ca="1">32-LENB(INDIRECT(ADDRESS(15163,286)))</f>
        <v>0</v>
      </c>
      <c r="KB15163" s="7" t="n">
        <v>7</v>
      </c>
      <c r="KC15163" s="7" t="n">
        <v>65533</v>
      </c>
      <c r="KD15163" s="7" t="n">
        <v>62246</v>
      </c>
      <c r="KE15163" s="7" t="s">
        <v>13</v>
      </c>
      <c r="KF15163" s="7" t="n">
        <f t="normal" ca="1">32-LENB(INDIRECT(ADDRESS(15163,291)))</f>
        <v>0</v>
      </c>
      <c r="KG15163" s="7" t="n">
        <v>7</v>
      </c>
      <c r="KH15163" s="7" t="n">
        <v>65533</v>
      </c>
      <c r="KI15163" s="7" t="n">
        <v>62247</v>
      </c>
      <c r="KJ15163" s="7" t="s">
        <v>13</v>
      </c>
      <c r="KK15163" s="7" t="n">
        <f t="normal" ca="1">32-LENB(INDIRECT(ADDRESS(15163,296)))</f>
        <v>0</v>
      </c>
      <c r="KL15163" s="7" t="n">
        <v>0</v>
      </c>
      <c r="KM15163" s="7" t="n">
        <v>65533</v>
      </c>
      <c r="KN15163" s="7" t="n">
        <v>0</v>
      </c>
      <c r="KO15163" s="7" t="s">
        <v>13</v>
      </c>
      <c r="KP15163" s="7" t="n">
        <f t="normal" ca="1">32-LENB(INDIRECT(ADDRESS(15163,301)))</f>
        <v>0</v>
      </c>
    </row>
    <row r="15164" spans="1:982">
      <c r="A15164" t="s">
        <v>4</v>
      </c>
      <c r="B15164" s="4" t="s">
        <v>5</v>
      </c>
    </row>
    <row r="15165" spans="1:982">
      <c r="A15165" t="n">
        <v>145184</v>
      </c>
      <c r="B15165" s="5" t="n">
        <v>1</v>
      </c>
    </row>
    <row r="15166" spans="1:982" s="3" customFormat="1" customHeight="0">
      <c r="A15166" s="3" t="s">
        <v>2</v>
      </c>
      <c r="B15166" s="3" t="s">
        <v>1347</v>
      </c>
    </row>
    <row r="15167" spans="1:982">
      <c r="A15167" t="s">
        <v>4</v>
      </c>
      <c r="B15167" s="4" t="s">
        <v>5</v>
      </c>
      <c r="C15167" s="4" t="s">
        <v>9</v>
      </c>
      <c r="D15167" s="4" t="s">
        <v>9</v>
      </c>
      <c r="E15167" s="4" t="s">
        <v>11</v>
      </c>
      <c r="F15167" s="4" t="s">
        <v>12</v>
      </c>
      <c r="G15167" s="4" t="s">
        <v>1341</v>
      </c>
      <c r="H15167" s="4" t="s">
        <v>9</v>
      </c>
      <c r="I15167" s="4" t="s">
        <v>9</v>
      </c>
      <c r="J15167" s="4" t="s">
        <v>11</v>
      </c>
      <c r="K15167" s="4" t="s">
        <v>12</v>
      </c>
      <c r="L15167" s="4" t="s">
        <v>1341</v>
      </c>
    </row>
    <row r="15168" spans="1:982">
      <c r="A15168" t="n">
        <v>145200</v>
      </c>
      <c r="B15168" s="86" t="n">
        <v>257</v>
      </c>
      <c r="C15168" s="7" t="n">
        <v>4</v>
      </c>
      <c r="D15168" s="7" t="n">
        <v>65533</v>
      </c>
      <c r="E15168" s="7" t="n">
        <v>2083</v>
      </c>
      <c r="F15168" s="7" t="s">
        <v>13</v>
      </c>
      <c r="G15168" s="7" t="n">
        <f t="normal" ca="1">32-LENB(INDIRECT(ADDRESS(15168,6)))</f>
        <v>0</v>
      </c>
      <c r="H15168" s="7" t="n">
        <v>0</v>
      </c>
      <c r="I15168" s="7" t="n">
        <v>65533</v>
      </c>
      <c r="J15168" s="7" t="n">
        <v>0</v>
      </c>
      <c r="K15168" s="7" t="s">
        <v>13</v>
      </c>
      <c r="L15168" s="7" t="n">
        <f t="normal" ca="1">32-LENB(INDIRECT(ADDRESS(15168,11)))</f>
        <v>0</v>
      </c>
    </row>
    <row r="15169" spans="1:302">
      <c r="A15169" t="s">
        <v>4</v>
      </c>
      <c r="B15169" s="4" t="s">
        <v>5</v>
      </c>
    </row>
    <row r="15170" spans="1:302">
      <c r="A15170" t="n">
        <v>145280</v>
      </c>
      <c r="B15170" s="5" t="n">
        <v>1</v>
      </c>
    </row>
    <row r="15171" spans="1:302" s="3" customFormat="1" customHeight="0">
      <c r="A15171" s="3" t="s">
        <v>2</v>
      </c>
      <c r="B15171" s="3" t="s">
        <v>1348</v>
      </c>
    </row>
    <row r="15172" spans="1:302">
      <c r="A15172" t="s">
        <v>4</v>
      </c>
      <c r="B15172" s="4" t="s">
        <v>5</v>
      </c>
      <c r="C15172" s="4" t="s">
        <v>9</v>
      </c>
      <c r="D15172" s="4" t="s">
        <v>9</v>
      </c>
      <c r="E15172" s="4" t="s">
        <v>11</v>
      </c>
      <c r="F15172" s="4" t="s">
        <v>12</v>
      </c>
      <c r="G15172" s="4" t="s">
        <v>1341</v>
      </c>
      <c r="H15172" s="4" t="s">
        <v>9</v>
      </c>
      <c r="I15172" s="4" t="s">
        <v>9</v>
      </c>
      <c r="J15172" s="4" t="s">
        <v>11</v>
      </c>
      <c r="K15172" s="4" t="s">
        <v>12</v>
      </c>
      <c r="L15172" s="4" t="s">
        <v>1341</v>
      </c>
      <c r="M15172" s="4" t="s">
        <v>9</v>
      </c>
      <c r="N15172" s="4" t="s">
        <v>9</v>
      </c>
      <c r="O15172" s="4" t="s">
        <v>11</v>
      </c>
      <c r="P15172" s="4" t="s">
        <v>12</v>
      </c>
      <c r="Q15172" s="4" t="s">
        <v>1341</v>
      </c>
      <c r="R15172" s="4" t="s">
        <v>9</v>
      </c>
      <c r="S15172" s="4" t="s">
        <v>9</v>
      </c>
      <c r="T15172" s="4" t="s">
        <v>11</v>
      </c>
      <c r="U15172" s="4" t="s">
        <v>12</v>
      </c>
      <c r="V15172" s="4" t="s">
        <v>1341</v>
      </c>
      <c r="W15172" s="4" t="s">
        <v>9</v>
      </c>
      <c r="X15172" s="4" t="s">
        <v>9</v>
      </c>
      <c r="Y15172" s="4" t="s">
        <v>11</v>
      </c>
      <c r="Z15172" s="4" t="s">
        <v>12</v>
      </c>
      <c r="AA15172" s="4" t="s">
        <v>1341</v>
      </c>
      <c r="AB15172" s="4" t="s">
        <v>9</v>
      </c>
      <c r="AC15172" s="4" t="s">
        <v>9</v>
      </c>
      <c r="AD15172" s="4" t="s">
        <v>11</v>
      </c>
      <c r="AE15172" s="4" t="s">
        <v>12</v>
      </c>
      <c r="AF15172" s="4" t="s">
        <v>1341</v>
      </c>
      <c r="AG15172" s="4" t="s">
        <v>9</v>
      </c>
      <c r="AH15172" s="4" t="s">
        <v>9</v>
      </c>
      <c r="AI15172" s="4" t="s">
        <v>11</v>
      </c>
      <c r="AJ15172" s="4" t="s">
        <v>12</v>
      </c>
      <c r="AK15172" s="4" t="s">
        <v>1341</v>
      </c>
      <c r="AL15172" s="4" t="s">
        <v>9</v>
      </c>
      <c r="AM15172" s="4" t="s">
        <v>9</v>
      </c>
      <c r="AN15172" s="4" t="s">
        <v>11</v>
      </c>
      <c r="AO15172" s="4" t="s">
        <v>12</v>
      </c>
      <c r="AP15172" s="4" t="s">
        <v>1341</v>
      </c>
      <c r="AQ15172" s="4" t="s">
        <v>9</v>
      </c>
      <c r="AR15172" s="4" t="s">
        <v>9</v>
      </c>
      <c r="AS15172" s="4" t="s">
        <v>11</v>
      </c>
      <c r="AT15172" s="4" t="s">
        <v>12</v>
      </c>
      <c r="AU15172" s="4" t="s">
        <v>1341</v>
      </c>
      <c r="AV15172" s="4" t="s">
        <v>9</v>
      </c>
      <c r="AW15172" s="4" t="s">
        <v>9</v>
      </c>
      <c r="AX15172" s="4" t="s">
        <v>11</v>
      </c>
      <c r="AY15172" s="4" t="s">
        <v>12</v>
      </c>
      <c r="AZ15172" s="4" t="s">
        <v>1341</v>
      </c>
      <c r="BA15172" s="4" t="s">
        <v>9</v>
      </c>
      <c r="BB15172" s="4" t="s">
        <v>9</v>
      </c>
      <c r="BC15172" s="4" t="s">
        <v>11</v>
      </c>
      <c r="BD15172" s="4" t="s">
        <v>12</v>
      </c>
      <c r="BE15172" s="4" t="s">
        <v>1341</v>
      </c>
      <c r="BF15172" s="4" t="s">
        <v>9</v>
      </c>
      <c r="BG15172" s="4" t="s">
        <v>9</v>
      </c>
      <c r="BH15172" s="4" t="s">
        <v>11</v>
      </c>
      <c r="BI15172" s="4" t="s">
        <v>12</v>
      </c>
      <c r="BJ15172" s="4" t="s">
        <v>1341</v>
      </c>
      <c r="BK15172" s="4" t="s">
        <v>9</v>
      </c>
      <c r="BL15172" s="4" t="s">
        <v>9</v>
      </c>
      <c r="BM15172" s="4" t="s">
        <v>11</v>
      </c>
      <c r="BN15172" s="4" t="s">
        <v>12</v>
      </c>
      <c r="BO15172" s="4" t="s">
        <v>1341</v>
      </c>
      <c r="BP15172" s="4" t="s">
        <v>9</v>
      </c>
      <c r="BQ15172" s="4" t="s">
        <v>9</v>
      </c>
      <c r="BR15172" s="4" t="s">
        <v>11</v>
      </c>
      <c r="BS15172" s="4" t="s">
        <v>12</v>
      </c>
      <c r="BT15172" s="4" t="s">
        <v>1341</v>
      </c>
      <c r="BU15172" s="4" t="s">
        <v>9</v>
      </c>
      <c r="BV15172" s="4" t="s">
        <v>9</v>
      </c>
      <c r="BW15172" s="4" t="s">
        <v>11</v>
      </c>
      <c r="BX15172" s="4" t="s">
        <v>12</v>
      </c>
      <c r="BY15172" s="4" t="s">
        <v>1341</v>
      </c>
      <c r="BZ15172" s="4" t="s">
        <v>9</v>
      </c>
      <c r="CA15172" s="4" t="s">
        <v>9</v>
      </c>
      <c r="CB15172" s="4" t="s">
        <v>11</v>
      </c>
      <c r="CC15172" s="4" t="s">
        <v>12</v>
      </c>
      <c r="CD15172" s="4" t="s">
        <v>1341</v>
      </c>
      <c r="CE15172" s="4" t="s">
        <v>9</v>
      </c>
      <c r="CF15172" s="4" t="s">
        <v>9</v>
      </c>
      <c r="CG15172" s="4" t="s">
        <v>11</v>
      </c>
      <c r="CH15172" s="4" t="s">
        <v>12</v>
      </c>
      <c r="CI15172" s="4" t="s">
        <v>1341</v>
      </c>
      <c r="CJ15172" s="4" t="s">
        <v>9</v>
      </c>
      <c r="CK15172" s="4" t="s">
        <v>9</v>
      </c>
      <c r="CL15172" s="4" t="s">
        <v>11</v>
      </c>
      <c r="CM15172" s="4" t="s">
        <v>12</v>
      </c>
      <c r="CN15172" s="4" t="s">
        <v>1341</v>
      </c>
      <c r="CO15172" s="4" t="s">
        <v>9</v>
      </c>
      <c r="CP15172" s="4" t="s">
        <v>9</v>
      </c>
      <c r="CQ15172" s="4" t="s">
        <v>11</v>
      </c>
      <c r="CR15172" s="4" t="s">
        <v>12</v>
      </c>
      <c r="CS15172" s="4" t="s">
        <v>1341</v>
      </c>
      <c r="CT15172" s="4" t="s">
        <v>9</v>
      </c>
      <c r="CU15172" s="4" t="s">
        <v>9</v>
      </c>
      <c r="CV15172" s="4" t="s">
        <v>11</v>
      </c>
      <c r="CW15172" s="4" t="s">
        <v>12</v>
      </c>
      <c r="CX15172" s="4" t="s">
        <v>1341</v>
      </c>
      <c r="CY15172" s="4" t="s">
        <v>9</v>
      </c>
      <c r="CZ15172" s="4" t="s">
        <v>9</v>
      </c>
      <c r="DA15172" s="4" t="s">
        <v>11</v>
      </c>
      <c r="DB15172" s="4" t="s">
        <v>12</v>
      </c>
      <c r="DC15172" s="4" t="s">
        <v>1341</v>
      </c>
      <c r="DD15172" s="4" t="s">
        <v>9</v>
      </c>
      <c r="DE15172" s="4" t="s">
        <v>9</v>
      </c>
      <c r="DF15172" s="4" t="s">
        <v>11</v>
      </c>
      <c r="DG15172" s="4" t="s">
        <v>12</v>
      </c>
      <c r="DH15172" s="4" t="s">
        <v>1341</v>
      </c>
      <c r="DI15172" s="4" t="s">
        <v>9</v>
      </c>
      <c r="DJ15172" s="4" t="s">
        <v>9</v>
      </c>
      <c r="DK15172" s="4" t="s">
        <v>11</v>
      </c>
      <c r="DL15172" s="4" t="s">
        <v>12</v>
      </c>
      <c r="DM15172" s="4" t="s">
        <v>1341</v>
      </c>
      <c r="DN15172" s="4" t="s">
        <v>9</v>
      </c>
      <c r="DO15172" s="4" t="s">
        <v>9</v>
      </c>
      <c r="DP15172" s="4" t="s">
        <v>11</v>
      </c>
      <c r="DQ15172" s="4" t="s">
        <v>12</v>
      </c>
      <c r="DR15172" s="4" t="s">
        <v>1341</v>
      </c>
      <c r="DS15172" s="4" t="s">
        <v>9</v>
      </c>
      <c r="DT15172" s="4" t="s">
        <v>9</v>
      </c>
      <c r="DU15172" s="4" t="s">
        <v>11</v>
      </c>
      <c r="DV15172" s="4" t="s">
        <v>12</v>
      </c>
      <c r="DW15172" s="4" t="s">
        <v>1341</v>
      </c>
      <c r="DX15172" s="4" t="s">
        <v>9</v>
      </c>
      <c r="DY15172" s="4" t="s">
        <v>9</v>
      </c>
      <c r="DZ15172" s="4" t="s">
        <v>11</v>
      </c>
      <c r="EA15172" s="4" t="s">
        <v>12</v>
      </c>
      <c r="EB15172" s="4" t="s">
        <v>1341</v>
      </c>
      <c r="EC15172" s="4" t="s">
        <v>9</v>
      </c>
      <c r="ED15172" s="4" t="s">
        <v>9</v>
      </c>
      <c r="EE15172" s="4" t="s">
        <v>11</v>
      </c>
      <c r="EF15172" s="4" t="s">
        <v>12</v>
      </c>
      <c r="EG15172" s="4" t="s">
        <v>1341</v>
      </c>
      <c r="EH15172" s="4" t="s">
        <v>9</v>
      </c>
      <c r="EI15172" s="4" t="s">
        <v>9</v>
      </c>
      <c r="EJ15172" s="4" t="s">
        <v>11</v>
      </c>
      <c r="EK15172" s="4" t="s">
        <v>12</v>
      </c>
      <c r="EL15172" s="4" t="s">
        <v>1341</v>
      </c>
      <c r="EM15172" s="4" t="s">
        <v>9</v>
      </c>
      <c r="EN15172" s="4" t="s">
        <v>9</v>
      </c>
      <c r="EO15172" s="4" t="s">
        <v>11</v>
      </c>
      <c r="EP15172" s="4" t="s">
        <v>12</v>
      </c>
      <c r="EQ15172" s="4" t="s">
        <v>1341</v>
      </c>
      <c r="ER15172" s="4" t="s">
        <v>9</v>
      </c>
      <c r="ES15172" s="4" t="s">
        <v>9</v>
      </c>
      <c r="ET15172" s="4" t="s">
        <v>11</v>
      </c>
      <c r="EU15172" s="4" t="s">
        <v>12</v>
      </c>
      <c r="EV15172" s="4" t="s">
        <v>1341</v>
      </c>
      <c r="EW15172" s="4" t="s">
        <v>9</v>
      </c>
      <c r="EX15172" s="4" t="s">
        <v>9</v>
      </c>
      <c r="EY15172" s="4" t="s">
        <v>11</v>
      </c>
      <c r="EZ15172" s="4" t="s">
        <v>12</v>
      </c>
      <c r="FA15172" s="4" t="s">
        <v>1341</v>
      </c>
      <c r="FB15172" s="4" t="s">
        <v>9</v>
      </c>
      <c r="FC15172" s="4" t="s">
        <v>9</v>
      </c>
      <c r="FD15172" s="4" t="s">
        <v>11</v>
      </c>
      <c r="FE15172" s="4" t="s">
        <v>12</v>
      </c>
      <c r="FF15172" s="4" t="s">
        <v>1341</v>
      </c>
      <c r="FG15172" s="4" t="s">
        <v>9</v>
      </c>
      <c r="FH15172" s="4" t="s">
        <v>9</v>
      </c>
      <c r="FI15172" s="4" t="s">
        <v>11</v>
      </c>
      <c r="FJ15172" s="4" t="s">
        <v>12</v>
      </c>
      <c r="FK15172" s="4" t="s">
        <v>1341</v>
      </c>
      <c r="FL15172" s="4" t="s">
        <v>9</v>
      </c>
      <c r="FM15172" s="4" t="s">
        <v>9</v>
      </c>
      <c r="FN15172" s="4" t="s">
        <v>11</v>
      </c>
      <c r="FO15172" s="4" t="s">
        <v>12</v>
      </c>
      <c r="FP15172" s="4" t="s">
        <v>1341</v>
      </c>
      <c r="FQ15172" s="4" t="s">
        <v>9</v>
      </c>
      <c r="FR15172" s="4" t="s">
        <v>9</v>
      </c>
      <c r="FS15172" s="4" t="s">
        <v>11</v>
      </c>
      <c r="FT15172" s="4" t="s">
        <v>12</v>
      </c>
      <c r="FU15172" s="4" t="s">
        <v>1341</v>
      </c>
      <c r="FV15172" s="4" t="s">
        <v>9</v>
      </c>
      <c r="FW15172" s="4" t="s">
        <v>9</v>
      </c>
      <c r="FX15172" s="4" t="s">
        <v>11</v>
      </c>
      <c r="FY15172" s="4" t="s">
        <v>12</v>
      </c>
      <c r="FZ15172" s="4" t="s">
        <v>1341</v>
      </c>
      <c r="GA15172" s="4" t="s">
        <v>9</v>
      </c>
      <c r="GB15172" s="4" t="s">
        <v>9</v>
      </c>
      <c r="GC15172" s="4" t="s">
        <v>11</v>
      </c>
      <c r="GD15172" s="4" t="s">
        <v>12</v>
      </c>
      <c r="GE15172" s="4" t="s">
        <v>1341</v>
      </c>
      <c r="GF15172" s="4" t="s">
        <v>9</v>
      </c>
      <c r="GG15172" s="4" t="s">
        <v>9</v>
      </c>
      <c r="GH15172" s="4" t="s">
        <v>11</v>
      </c>
      <c r="GI15172" s="4" t="s">
        <v>12</v>
      </c>
      <c r="GJ15172" s="4" t="s">
        <v>1341</v>
      </c>
      <c r="GK15172" s="4" t="s">
        <v>9</v>
      </c>
      <c r="GL15172" s="4" t="s">
        <v>9</v>
      </c>
      <c r="GM15172" s="4" t="s">
        <v>11</v>
      </c>
      <c r="GN15172" s="4" t="s">
        <v>12</v>
      </c>
      <c r="GO15172" s="4" t="s">
        <v>1341</v>
      </c>
      <c r="GP15172" s="4" t="s">
        <v>9</v>
      </c>
      <c r="GQ15172" s="4" t="s">
        <v>9</v>
      </c>
      <c r="GR15172" s="4" t="s">
        <v>11</v>
      </c>
      <c r="GS15172" s="4" t="s">
        <v>12</v>
      </c>
      <c r="GT15172" s="4" t="s">
        <v>1341</v>
      </c>
      <c r="GU15172" s="4" t="s">
        <v>9</v>
      </c>
      <c r="GV15172" s="4" t="s">
        <v>9</v>
      </c>
      <c r="GW15172" s="4" t="s">
        <v>11</v>
      </c>
      <c r="GX15172" s="4" t="s">
        <v>12</v>
      </c>
      <c r="GY15172" s="4" t="s">
        <v>1341</v>
      </c>
      <c r="GZ15172" s="4" t="s">
        <v>9</v>
      </c>
      <c r="HA15172" s="4" t="s">
        <v>9</v>
      </c>
      <c r="HB15172" s="4" t="s">
        <v>11</v>
      </c>
      <c r="HC15172" s="4" t="s">
        <v>12</v>
      </c>
      <c r="HD15172" s="4" t="s">
        <v>1341</v>
      </c>
      <c r="HE15172" s="4" t="s">
        <v>9</v>
      </c>
      <c r="HF15172" s="4" t="s">
        <v>9</v>
      </c>
      <c r="HG15172" s="4" t="s">
        <v>11</v>
      </c>
      <c r="HH15172" s="4" t="s">
        <v>12</v>
      </c>
      <c r="HI15172" s="4" t="s">
        <v>1341</v>
      </c>
      <c r="HJ15172" s="4" t="s">
        <v>9</v>
      </c>
      <c r="HK15172" s="4" t="s">
        <v>9</v>
      </c>
      <c r="HL15172" s="4" t="s">
        <v>11</v>
      </c>
      <c r="HM15172" s="4" t="s">
        <v>12</v>
      </c>
      <c r="HN15172" s="4" t="s">
        <v>1341</v>
      </c>
      <c r="HO15172" s="4" t="s">
        <v>9</v>
      </c>
      <c r="HP15172" s="4" t="s">
        <v>9</v>
      </c>
      <c r="HQ15172" s="4" t="s">
        <v>11</v>
      </c>
      <c r="HR15172" s="4" t="s">
        <v>12</v>
      </c>
      <c r="HS15172" s="4" t="s">
        <v>1341</v>
      </c>
      <c r="HT15172" s="4" t="s">
        <v>9</v>
      </c>
      <c r="HU15172" s="4" t="s">
        <v>9</v>
      </c>
      <c r="HV15172" s="4" t="s">
        <v>11</v>
      </c>
      <c r="HW15172" s="4" t="s">
        <v>12</v>
      </c>
      <c r="HX15172" s="4" t="s">
        <v>1341</v>
      </c>
      <c r="HY15172" s="4" t="s">
        <v>9</v>
      </c>
      <c r="HZ15172" s="4" t="s">
        <v>9</v>
      </c>
      <c r="IA15172" s="4" t="s">
        <v>11</v>
      </c>
      <c r="IB15172" s="4" t="s">
        <v>12</v>
      </c>
      <c r="IC15172" s="4" t="s">
        <v>1341</v>
      </c>
      <c r="ID15172" s="4" t="s">
        <v>9</v>
      </c>
      <c r="IE15172" s="4" t="s">
        <v>9</v>
      </c>
      <c r="IF15172" s="4" t="s">
        <v>11</v>
      </c>
      <c r="IG15172" s="4" t="s">
        <v>12</v>
      </c>
      <c r="IH15172" s="4" t="s">
        <v>1341</v>
      </c>
      <c r="II15172" s="4" t="s">
        <v>9</v>
      </c>
      <c r="IJ15172" s="4" t="s">
        <v>9</v>
      </c>
      <c r="IK15172" s="4" t="s">
        <v>11</v>
      </c>
      <c r="IL15172" s="4" t="s">
        <v>12</v>
      </c>
      <c r="IM15172" s="4" t="s">
        <v>1341</v>
      </c>
      <c r="IN15172" s="4" t="s">
        <v>9</v>
      </c>
      <c r="IO15172" s="4" t="s">
        <v>9</v>
      </c>
      <c r="IP15172" s="4" t="s">
        <v>11</v>
      </c>
      <c r="IQ15172" s="4" t="s">
        <v>12</v>
      </c>
      <c r="IR15172" s="4" t="s">
        <v>1341</v>
      </c>
      <c r="IS15172" s="4" t="s">
        <v>9</v>
      </c>
      <c r="IT15172" s="4" t="s">
        <v>9</v>
      </c>
      <c r="IU15172" s="4" t="s">
        <v>11</v>
      </c>
      <c r="IV15172" s="4" t="s">
        <v>12</v>
      </c>
      <c r="IW15172" s="4" t="s">
        <v>1341</v>
      </c>
      <c r="IX15172" s="4" t="s">
        <v>9</v>
      </c>
      <c r="IY15172" s="4" t="s">
        <v>9</v>
      </c>
      <c r="IZ15172" s="4" t="s">
        <v>11</v>
      </c>
      <c r="JA15172" s="4" t="s">
        <v>12</v>
      </c>
      <c r="JB15172" s="4" t="s">
        <v>1341</v>
      </c>
      <c r="JC15172" s="4" t="s">
        <v>9</v>
      </c>
      <c r="JD15172" s="4" t="s">
        <v>9</v>
      </c>
      <c r="JE15172" s="4" t="s">
        <v>11</v>
      </c>
      <c r="JF15172" s="4" t="s">
        <v>12</v>
      </c>
      <c r="JG15172" s="4" t="s">
        <v>1341</v>
      </c>
      <c r="JH15172" s="4" t="s">
        <v>9</v>
      </c>
      <c r="JI15172" s="4" t="s">
        <v>9</v>
      </c>
      <c r="JJ15172" s="4" t="s">
        <v>11</v>
      </c>
      <c r="JK15172" s="4" t="s">
        <v>12</v>
      </c>
      <c r="JL15172" s="4" t="s">
        <v>1341</v>
      </c>
      <c r="JM15172" s="4" t="s">
        <v>9</v>
      </c>
      <c r="JN15172" s="4" t="s">
        <v>9</v>
      </c>
      <c r="JO15172" s="4" t="s">
        <v>11</v>
      </c>
      <c r="JP15172" s="4" t="s">
        <v>12</v>
      </c>
      <c r="JQ15172" s="4" t="s">
        <v>1341</v>
      </c>
      <c r="JR15172" s="4" t="s">
        <v>9</v>
      </c>
      <c r="JS15172" s="4" t="s">
        <v>9</v>
      </c>
      <c r="JT15172" s="4" t="s">
        <v>11</v>
      </c>
      <c r="JU15172" s="4" t="s">
        <v>12</v>
      </c>
      <c r="JV15172" s="4" t="s">
        <v>1341</v>
      </c>
      <c r="JW15172" s="4" t="s">
        <v>9</v>
      </c>
      <c r="JX15172" s="4" t="s">
        <v>9</v>
      </c>
      <c r="JY15172" s="4" t="s">
        <v>11</v>
      </c>
      <c r="JZ15172" s="4" t="s">
        <v>12</v>
      </c>
      <c r="KA15172" s="4" t="s">
        <v>1341</v>
      </c>
      <c r="KB15172" s="4" t="s">
        <v>9</v>
      </c>
      <c r="KC15172" s="4" t="s">
        <v>9</v>
      </c>
      <c r="KD15172" s="4" t="s">
        <v>11</v>
      </c>
      <c r="KE15172" s="4" t="s">
        <v>12</v>
      </c>
      <c r="KF15172" s="4" t="s">
        <v>1341</v>
      </c>
      <c r="KG15172" s="4" t="s">
        <v>9</v>
      </c>
      <c r="KH15172" s="4" t="s">
        <v>9</v>
      </c>
      <c r="KI15172" s="4" t="s">
        <v>11</v>
      </c>
      <c r="KJ15172" s="4" t="s">
        <v>12</v>
      </c>
      <c r="KK15172" s="4" t="s">
        <v>1341</v>
      </c>
      <c r="KL15172" s="4" t="s">
        <v>9</v>
      </c>
      <c r="KM15172" s="4" t="s">
        <v>9</v>
      </c>
      <c r="KN15172" s="4" t="s">
        <v>11</v>
      </c>
      <c r="KO15172" s="4" t="s">
        <v>12</v>
      </c>
      <c r="KP15172" s="4" t="s">
        <v>1341</v>
      </c>
      <c r="KQ15172" s="4" t="s">
        <v>9</v>
      </c>
      <c r="KR15172" s="4" t="s">
        <v>9</v>
      </c>
      <c r="KS15172" s="4" t="s">
        <v>11</v>
      </c>
      <c r="KT15172" s="4" t="s">
        <v>12</v>
      </c>
      <c r="KU15172" s="4" t="s">
        <v>1341</v>
      </c>
      <c r="KV15172" s="4" t="s">
        <v>9</v>
      </c>
      <c r="KW15172" s="4" t="s">
        <v>9</v>
      </c>
      <c r="KX15172" s="4" t="s">
        <v>11</v>
      </c>
      <c r="KY15172" s="4" t="s">
        <v>12</v>
      </c>
      <c r="KZ15172" s="4" t="s">
        <v>1341</v>
      </c>
      <c r="LA15172" s="4" t="s">
        <v>9</v>
      </c>
      <c r="LB15172" s="4" t="s">
        <v>9</v>
      </c>
      <c r="LC15172" s="4" t="s">
        <v>11</v>
      </c>
      <c r="LD15172" s="4" t="s">
        <v>12</v>
      </c>
      <c r="LE15172" s="4" t="s">
        <v>1341</v>
      </c>
      <c r="LF15172" s="4" t="s">
        <v>9</v>
      </c>
      <c r="LG15172" s="4" t="s">
        <v>9</v>
      </c>
      <c r="LH15172" s="4" t="s">
        <v>11</v>
      </c>
      <c r="LI15172" s="4" t="s">
        <v>12</v>
      </c>
      <c r="LJ15172" s="4" t="s">
        <v>1341</v>
      </c>
      <c r="LK15172" s="4" t="s">
        <v>9</v>
      </c>
      <c r="LL15172" s="4" t="s">
        <v>9</v>
      </c>
      <c r="LM15172" s="4" t="s">
        <v>11</v>
      </c>
      <c r="LN15172" s="4" t="s">
        <v>12</v>
      </c>
      <c r="LO15172" s="4" t="s">
        <v>1341</v>
      </c>
      <c r="LP15172" s="4" t="s">
        <v>9</v>
      </c>
      <c r="LQ15172" s="4" t="s">
        <v>9</v>
      </c>
      <c r="LR15172" s="4" t="s">
        <v>11</v>
      </c>
      <c r="LS15172" s="4" t="s">
        <v>12</v>
      </c>
      <c r="LT15172" s="4" t="s">
        <v>1341</v>
      </c>
      <c r="LU15172" s="4" t="s">
        <v>9</v>
      </c>
      <c r="LV15172" s="4" t="s">
        <v>9</v>
      </c>
      <c r="LW15172" s="4" t="s">
        <v>11</v>
      </c>
      <c r="LX15172" s="4" t="s">
        <v>12</v>
      </c>
      <c r="LY15172" s="4" t="s">
        <v>1341</v>
      </c>
      <c r="LZ15172" s="4" t="s">
        <v>9</v>
      </c>
      <c r="MA15172" s="4" t="s">
        <v>9</v>
      </c>
      <c r="MB15172" s="4" t="s">
        <v>11</v>
      </c>
      <c r="MC15172" s="4" t="s">
        <v>12</v>
      </c>
      <c r="MD15172" s="4" t="s">
        <v>1341</v>
      </c>
      <c r="ME15172" s="4" t="s">
        <v>9</v>
      </c>
      <c r="MF15172" s="4" t="s">
        <v>9</v>
      </c>
      <c r="MG15172" s="4" t="s">
        <v>11</v>
      </c>
      <c r="MH15172" s="4" t="s">
        <v>12</v>
      </c>
      <c r="MI15172" s="4" t="s">
        <v>1341</v>
      </c>
      <c r="MJ15172" s="4" t="s">
        <v>9</v>
      </c>
      <c r="MK15172" s="4" t="s">
        <v>9</v>
      </c>
      <c r="ML15172" s="4" t="s">
        <v>11</v>
      </c>
      <c r="MM15172" s="4" t="s">
        <v>12</v>
      </c>
      <c r="MN15172" s="4" t="s">
        <v>1341</v>
      </c>
      <c r="MO15172" s="4" t="s">
        <v>9</v>
      </c>
      <c r="MP15172" s="4" t="s">
        <v>9</v>
      </c>
      <c r="MQ15172" s="4" t="s">
        <v>11</v>
      </c>
      <c r="MR15172" s="4" t="s">
        <v>12</v>
      </c>
      <c r="MS15172" s="4" t="s">
        <v>1341</v>
      </c>
      <c r="MT15172" s="4" t="s">
        <v>9</v>
      </c>
      <c r="MU15172" s="4" t="s">
        <v>9</v>
      </c>
      <c r="MV15172" s="4" t="s">
        <v>11</v>
      </c>
      <c r="MW15172" s="4" t="s">
        <v>12</v>
      </c>
      <c r="MX15172" s="4" t="s">
        <v>1341</v>
      </c>
      <c r="MY15172" s="4" t="s">
        <v>9</v>
      </c>
      <c r="MZ15172" s="4" t="s">
        <v>9</v>
      </c>
      <c r="NA15172" s="4" t="s">
        <v>11</v>
      </c>
      <c r="NB15172" s="4" t="s">
        <v>12</v>
      </c>
      <c r="NC15172" s="4" t="s">
        <v>1341</v>
      </c>
      <c r="ND15172" s="4" t="s">
        <v>9</v>
      </c>
      <c r="NE15172" s="4" t="s">
        <v>9</v>
      </c>
      <c r="NF15172" s="4" t="s">
        <v>11</v>
      </c>
      <c r="NG15172" s="4" t="s">
        <v>12</v>
      </c>
      <c r="NH15172" s="4" t="s">
        <v>1341</v>
      </c>
      <c r="NI15172" s="4" t="s">
        <v>9</v>
      </c>
      <c r="NJ15172" s="4" t="s">
        <v>9</v>
      </c>
      <c r="NK15172" s="4" t="s">
        <v>11</v>
      </c>
      <c r="NL15172" s="4" t="s">
        <v>12</v>
      </c>
      <c r="NM15172" s="4" t="s">
        <v>1341</v>
      </c>
      <c r="NN15172" s="4" t="s">
        <v>9</v>
      </c>
      <c r="NO15172" s="4" t="s">
        <v>9</v>
      </c>
      <c r="NP15172" s="4" t="s">
        <v>11</v>
      </c>
      <c r="NQ15172" s="4" t="s">
        <v>12</v>
      </c>
      <c r="NR15172" s="4" t="s">
        <v>1341</v>
      </c>
      <c r="NS15172" s="4" t="s">
        <v>9</v>
      </c>
      <c r="NT15172" s="4" t="s">
        <v>9</v>
      </c>
      <c r="NU15172" s="4" t="s">
        <v>11</v>
      </c>
      <c r="NV15172" s="4" t="s">
        <v>12</v>
      </c>
      <c r="NW15172" s="4" t="s">
        <v>1341</v>
      </c>
      <c r="NX15172" s="4" t="s">
        <v>9</v>
      </c>
      <c r="NY15172" s="4" t="s">
        <v>9</v>
      </c>
      <c r="NZ15172" s="4" t="s">
        <v>11</v>
      </c>
      <c r="OA15172" s="4" t="s">
        <v>12</v>
      </c>
      <c r="OB15172" s="4" t="s">
        <v>1341</v>
      </c>
      <c r="OC15172" s="4" t="s">
        <v>9</v>
      </c>
      <c r="OD15172" s="4" t="s">
        <v>9</v>
      </c>
      <c r="OE15172" s="4" t="s">
        <v>11</v>
      </c>
      <c r="OF15172" s="4" t="s">
        <v>12</v>
      </c>
      <c r="OG15172" s="4" t="s">
        <v>1341</v>
      </c>
      <c r="OH15172" s="4" t="s">
        <v>9</v>
      </c>
      <c r="OI15172" s="4" t="s">
        <v>9</v>
      </c>
      <c r="OJ15172" s="4" t="s">
        <v>11</v>
      </c>
      <c r="OK15172" s="4" t="s">
        <v>12</v>
      </c>
      <c r="OL15172" s="4" t="s">
        <v>1341</v>
      </c>
      <c r="OM15172" s="4" t="s">
        <v>9</v>
      </c>
      <c r="ON15172" s="4" t="s">
        <v>9</v>
      </c>
      <c r="OO15172" s="4" t="s">
        <v>11</v>
      </c>
      <c r="OP15172" s="4" t="s">
        <v>12</v>
      </c>
      <c r="OQ15172" s="4" t="s">
        <v>1341</v>
      </c>
      <c r="OR15172" s="4" t="s">
        <v>9</v>
      </c>
      <c r="OS15172" s="4" t="s">
        <v>9</v>
      </c>
      <c r="OT15172" s="4" t="s">
        <v>11</v>
      </c>
      <c r="OU15172" s="4" t="s">
        <v>12</v>
      </c>
      <c r="OV15172" s="4" t="s">
        <v>1341</v>
      </c>
      <c r="OW15172" s="4" t="s">
        <v>9</v>
      </c>
      <c r="OX15172" s="4" t="s">
        <v>9</v>
      </c>
      <c r="OY15172" s="4" t="s">
        <v>11</v>
      </c>
      <c r="OZ15172" s="4" t="s">
        <v>12</v>
      </c>
      <c r="PA15172" s="4" t="s">
        <v>1341</v>
      </c>
      <c r="PB15172" s="4" t="s">
        <v>9</v>
      </c>
      <c r="PC15172" s="4" t="s">
        <v>9</v>
      </c>
      <c r="PD15172" s="4" t="s">
        <v>11</v>
      </c>
      <c r="PE15172" s="4" t="s">
        <v>12</v>
      </c>
      <c r="PF15172" s="4" t="s">
        <v>1341</v>
      </c>
      <c r="PG15172" s="4" t="s">
        <v>9</v>
      </c>
      <c r="PH15172" s="4" t="s">
        <v>9</v>
      </c>
      <c r="PI15172" s="4" t="s">
        <v>11</v>
      </c>
      <c r="PJ15172" s="4" t="s">
        <v>12</v>
      </c>
      <c r="PK15172" s="4" t="s">
        <v>1341</v>
      </c>
      <c r="PL15172" s="4" t="s">
        <v>9</v>
      </c>
      <c r="PM15172" s="4" t="s">
        <v>9</v>
      </c>
      <c r="PN15172" s="4" t="s">
        <v>11</v>
      </c>
      <c r="PO15172" s="4" t="s">
        <v>12</v>
      </c>
      <c r="PP15172" s="4" t="s">
        <v>1341</v>
      </c>
      <c r="PQ15172" s="4" t="s">
        <v>9</v>
      </c>
      <c r="PR15172" s="4" t="s">
        <v>9</v>
      </c>
      <c r="PS15172" s="4" t="s">
        <v>11</v>
      </c>
      <c r="PT15172" s="4" t="s">
        <v>12</v>
      </c>
      <c r="PU15172" s="4" t="s">
        <v>1341</v>
      </c>
      <c r="PV15172" s="4" t="s">
        <v>9</v>
      </c>
      <c r="PW15172" s="4" t="s">
        <v>9</v>
      </c>
      <c r="PX15172" s="4" t="s">
        <v>11</v>
      </c>
      <c r="PY15172" s="4" t="s">
        <v>12</v>
      </c>
      <c r="PZ15172" s="4" t="s">
        <v>1341</v>
      </c>
      <c r="QA15172" s="4" t="s">
        <v>9</v>
      </c>
      <c r="QB15172" s="4" t="s">
        <v>9</v>
      </c>
      <c r="QC15172" s="4" t="s">
        <v>11</v>
      </c>
      <c r="QD15172" s="4" t="s">
        <v>12</v>
      </c>
      <c r="QE15172" s="4" t="s">
        <v>1341</v>
      </c>
      <c r="QF15172" s="4" t="s">
        <v>9</v>
      </c>
      <c r="QG15172" s="4" t="s">
        <v>9</v>
      </c>
      <c r="QH15172" s="4" t="s">
        <v>11</v>
      </c>
      <c r="QI15172" s="4" t="s">
        <v>12</v>
      </c>
      <c r="QJ15172" s="4" t="s">
        <v>1341</v>
      </c>
      <c r="QK15172" s="4" t="s">
        <v>9</v>
      </c>
      <c r="QL15172" s="4" t="s">
        <v>9</v>
      </c>
      <c r="QM15172" s="4" t="s">
        <v>11</v>
      </c>
      <c r="QN15172" s="4" t="s">
        <v>12</v>
      </c>
      <c r="QO15172" s="4" t="s">
        <v>1341</v>
      </c>
      <c r="QP15172" s="4" t="s">
        <v>9</v>
      </c>
      <c r="QQ15172" s="4" t="s">
        <v>9</v>
      </c>
      <c r="QR15172" s="4" t="s">
        <v>11</v>
      </c>
      <c r="QS15172" s="4" t="s">
        <v>12</v>
      </c>
      <c r="QT15172" s="4" t="s">
        <v>1341</v>
      </c>
      <c r="QU15172" s="4" t="s">
        <v>9</v>
      </c>
      <c r="QV15172" s="4" t="s">
        <v>9</v>
      </c>
      <c r="QW15172" s="4" t="s">
        <v>11</v>
      </c>
      <c r="QX15172" s="4" t="s">
        <v>12</v>
      </c>
      <c r="QY15172" s="4" t="s">
        <v>1341</v>
      </c>
      <c r="QZ15172" s="4" t="s">
        <v>9</v>
      </c>
      <c r="RA15172" s="4" t="s">
        <v>9</v>
      </c>
      <c r="RB15172" s="4" t="s">
        <v>11</v>
      </c>
      <c r="RC15172" s="4" t="s">
        <v>12</v>
      </c>
      <c r="RD15172" s="4" t="s">
        <v>1341</v>
      </c>
      <c r="RE15172" s="4" t="s">
        <v>9</v>
      </c>
      <c r="RF15172" s="4" t="s">
        <v>9</v>
      </c>
      <c r="RG15172" s="4" t="s">
        <v>11</v>
      </c>
      <c r="RH15172" s="4" t="s">
        <v>12</v>
      </c>
      <c r="RI15172" s="4" t="s">
        <v>1341</v>
      </c>
    </row>
    <row r="15173" spans="1:302">
      <c r="A15173" t="n">
        <v>145296</v>
      </c>
      <c r="B15173" s="86" t="n">
        <v>257</v>
      </c>
      <c r="C15173" s="7" t="n">
        <v>3</v>
      </c>
      <c r="D15173" s="7" t="n">
        <v>65533</v>
      </c>
      <c r="E15173" s="7" t="n">
        <v>0</v>
      </c>
      <c r="F15173" s="7" t="s">
        <v>690</v>
      </c>
      <c r="G15173" s="7" t="n">
        <f t="normal" ca="1">32-LENB(INDIRECT(ADDRESS(15173,6)))</f>
        <v>0</v>
      </c>
      <c r="H15173" s="7" t="n">
        <v>7</v>
      </c>
      <c r="I15173" s="7" t="n">
        <v>65533</v>
      </c>
      <c r="J15173" s="7" t="n">
        <v>62174</v>
      </c>
      <c r="K15173" s="7" t="s">
        <v>13</v>
      </c>
      <c r="L15173" s="7" t="n">
        <f t="normal" ca="1">32-LENB(INDIRECT(ADDRESS(15173,11)))</f>
        <v>0</v>
      </c>
      <c r="M15173" s="7" t="n">
        <v>7</v>
      </c>
      <c r="N15173" s="7" t="n">
        <v>65533</v>
      </c>
      <c r="O15173" s="7" t="n">
        <v>62175</v>
      </c>
      <c r="P15173" s="7" t="s">
        <v>13</v>
      </c>
      <c r="Q15173" s="7" t="n">
        <f t="normal" ca="1">32-LENB(INDIRECT(ADDRESS(15173,16)))</f>
        <v>0</v>
      </c>
      <c r="R15173" s="7" t="n">
        <v>4</v>
      </c>
      <c r="S15173" s="7" t="n">
        <v>65533</v>
      </c>
      <c r="T15173" s="7" t="n">
        <v>13000</v>
      </c>
      <c r="U15173" s="7" t="s">
        <v>13</v>
      </c>
      <c r="V15173" s="7" t="n">
        <f t="normal" ca="1">32-LENB(INDIRECT(ADDRESS(15173,21)))</f>
        <v>0</v>
      </c>
      <c r="W15173" s="7" t="n">
        <v>7</v>
      </c>
      <c r="X15173" s="7" t="n">
        <v>65533</v>
      </c>
      <c r="Y15173" s="7" t="n">
        <v>62176</v>
      </c>
      <c r="Z15173" s="7" t="s">
        <v>13</v>
      </c>
      <c r="AA15173" s="7" t="n">
        <f t="normal" ca="1">32-LENB(INDIRECT(ADDRESS(15173,26)))</f>
        <v>0</v>
      </c>
      <c r="AB15173" s="7" t="n">
        <v>4</v>
      </c>
      <c r="AC15173" s="7" t="n">
        <v>65533</v>
      </c>
      <c r="AD15173" s="7" t="n">
        <v>13000</v>
      </c>
      <c r="AE15173" s="7" t="s">
        <v>13</v>
      </c>
      <c r="AF15173" s="7" t="n">
        <f t="normal" ca="1">32-LENB(INDIRECT(ADDRESS(15173,31)))</f>
        <v>0</v>
      </c>
      <c r="AG15173" s="7" t="n">
        <v>7</v>
      </c>
      <c r="AH15173" s="7" t="n">
        <v>65533</v>
      </c>
      <c r="AI15173" s="7" t="n">
        <v>62177</v>
      </c>
      <c r="AJ15173" s="7" t="s">
        <v>13</v>
      </c>
      <c r="AK15173" s="7" t="n">
        <f t="normal" ca="1">32-LENB(INDIRECT(ADDRESS(15173,36)))</f>
        <v>0</v>
      </c>
      <c r="AL15173" s="7" t="n">
        <v>7</v>
      </c>
      <c r="AM15173" s="7" t="n">
        <v>65533</v>
      </c>
      <c r="AN15173" s="7" t="n">
        <v>30334</v>
      </c>
      <c r="AO15173" s="7" t="s">
        <v>13</v>
      </c>
      <c r="AP15173" s="7" t="n">
        <f t="normal" ca="1">32-LENB(INDIRECT(ADDRESS(15173,41)))</f>
        <v>0</v>
      </c>
      <c r="AQ15173" s="7" t="n">
        <v>7</v>
      </c>
      <c r="AR15173" s="7" t="n">
        <v>65533</v>
      </c>
      <c r="AS15173" s="7" t="n">
        <v>65295</v>
      </c>
      <c r="AT15173" s="7" t="s">
        <v>13</v>
      </c>
      <c r="AU15173" s="7" t="n">
        <f t="normal" ca="1">32-LENB(INDIRECT(ADDRESS(15173,46)))</f>
        <v>0</v>
      </c>
      <c r="AV15173" s="7" t="n">
        <v>7</v>
      </c>
      <c r="AW15173" s="7" t="n">
        <v>65533</v>
      </c>
      <c r="AX15173" s="7" t="n">
        <v>30335</v>
      </c>
      <c r="AY15173" s="7" t="s">
        <v>13</v>
      </c>
      <c r="AZ15173" s="7" t="n">
        <f t="normal" ca="1">32-LENB(INDIRECT(ADDRESS(15173,51)))</f>
        <v>0</v>
      </c>
      <c r="BA15173" s="7" t="n">
        <v>7</v>
      </c>
      <c r="BB15173" s="7" t="n">
        <v>65533</v>
      </c>
      <c r="BC15173" s="7" t="n">
        <v>30336</v>
      </c>
      <c r="BD15173" s="7" t="s">
        <v>13</v>
      </c>
      <c r="BE15173" s="7" t="n">
        <f t="normal" ca="1">32-LENB(INDIRECT(ADDRESS(15173,56)))</f>
        <v>0</v>
      </c>
      <c r="BF15173" s="7" t="n">
        <v>7</v>
      </c>
      <c r="BG15173" s="7" t="n">
        <v>65533</v>
      </c>
      <c r="BH15173" s="7" t="n">
        <v>62178</v>
      </c>
      <c r="BI15173" s="7" t="s">
        <v>13</v>
      </c>
      <c r="BJ15173" s="7" t="n">
        <f t="normal" ca="1">32-LENB(INDIRECT(ADDRESS(15173,61)))</f>
        <v>0</v>
      </c>
      <c r="BK15173" s="7" t="n">
        <v>7</v>
      </c>
      <c r="BL15173" s="7" t="n">
        <v>65533</v>
      </c>
      <c r="BM15173" s="7" t="n">
        <v>62179</v>
      </c>
      <c r="BN15173" s="7" t="s">
        <v>13</v>
      </c>
      <c r="BO15173" s="7" t="n">
        <f t="normal" ca="1">32-LENB(INDIRECT(ADDRESS(15173,66)))</f>
        <v>0</v>
      </c>
      <c r="BP15173" s="7" t="n">
        <v>7</v>
      </c>
      <c r="BQ15173" s="7" t="n">
        <v>65533</v>
      </c>
      <c r="BR15173" s="7" t="n">
        <v>62180</v>
      </c>
      <c r="BS15173" s="7" t="s">
        <v>13</v>
      </c>
      <c r="BT15173" s="7" t="n">
        <f t="normal" ca="1">32-LENB(INDIRECT(ADDRESS(15173,71)))</f>
        <v>0</v>
      </c>
      <c r="BU15173" s="7" t="n">
        <v>7</v>
      </c>
      <c r="BV15173" s="7" t="n">
        <v>65533</v>
      </c>
      <c r="BW15173" s="7" t="n">
        <v>30337</v>
      </c>
      <c r="BX15173" s="7" t="s">
        <v>13</v>
      </c>
      <c r="BY15173" s="7" t="n">
        <f t="normal" ca="1">32-LENB(INDIRECT(ADDRESS(15173,76)))</f>
        <v>0</v>
      </c>
      <c r="BZ15173" s="7" t="n">
        <v>7</v>
      </c>
      <c r="CA15173" s="7" t="n">
        <v>65533</v>
      </c>
      <c r="CB15173" s="7" t="n">
        <v>30338</v>
      </c>
      <c r="CC15173" s="7" t="s">
        <v>13</v>
      </c>
      <c r="CD15173" s="7" t="n">
        <f t="normal" ca="1">32-LENB(INDIRECT(ADDRESS(15173,81)))</f>
        <v>0</v>
      </c>
      <c r="CE15173" s="7" t="n">
        <v>7</v>
      </c>
      <c r="CF15173" s="7" t="n">
        <v>65533</v>
      </c>
      <c r="CG15173" s="7" t="n">
        <v>30339</v>
      </c>
      <c r="CH15173" s="7" t="s">
        <v>13</v>
      </c>
      <c r="CI15173" s="7" t="n">
        <f t="normal" ca="1">32-LENB(INDIRECT(ADDRESS(15173,86)))</f>
        <v>0</v>
      </c>
      <c r="CJ15173" s="7" t="n">
        <v>7</v>
      </c>
      <c r="CK15173" s="7" t="n">
        <v>65533</v>
      </c>
      <c r="CL15173" s="7" t="n">
        <v>62181</v>
      </c>
      <c r="CM15173" s="7" t="s">
        <v>13</v>
      </c>
      <c r="CN15173" s="7" t="n">
        <f t="normal" ca="1">32-LENB(INDIRECT(ADDRESS(15173,91)))</f>
        <v>0</v>
      </c>
      <c r="CO15173" s="7" t="n">
        <v>7</v>
      </c>
      <c r="CP15173" s="7" t="n">
        <v>65533</v>
      </c>
      <c r="CQ15173" s="7" t="n">
        <v>30340</v>
      </c>
      <c r="CR15173" s="7" t="s">
        <v>13</v>
      </c>
      <c r="CS15173" s="7" t="n">
        <f t="normal" ca="1">32-LENB(INDIRECT(ADDRESS(15173,96)))</f>
        <v>0</v>
      </c>
      <c r="CT15173" s="7" t="n">
        <v>7</v>
      </c>
      <c r="CU15173" s="7" t="n">
        <v>65533</v>
      </c>
      <c r="CV15173" s="7" t="n">
        <v>65300</v>
      </c>
      <c r="CW15173" s="7" t="s">
        <v>13</v>
      </c>
      <c r="CX15173" s="7" t="n">
        <f t="normal" ca="1">32-LENB(INDIRECT(ADDRESS(15173,101)))</f>
        <v>0</v>
      </c>
      <c r="CY15173" s="7" t="n">
        <v>4</v>
      </c>
      <c r="CZ15173" s="7" t="n">
        <v>65533</v>
      </c>
      <c r="DA15173" s="7" t="n">
        <v>2004</v>
      </c>
      <c r="DB15173" s="7" t="s">
        <v>13</v>
      </c>
      <c r="DC15173" s="7" t="n">
        <f t="normal" ca="1">32-LENB(INDIRECT(ADDRESS(15173,106)))</f>
        <v>0</v>
      </c>
      <c r="DD15173" s="7" t="n">
        <v>7</v>
      </c>
      <c r="DE15173" s="7" t="n">
        <v>65533</v>
      </c>
      <c r="DF15173" s="7" t="n">
        <v>30341</v>
      </c>
      <c r="DG15173" s="7" t="s">
        <v>13</v>
      </c>
      <c r="DH15173" s="7" t="n">
        <f t="normal" ca="1">32-LENB(INDIRECT(ADDRESS(15173,111)))</f>
        <v>0</v>
      </c>
      <c r="DI15173" s="7" t="n">
        <v>7</v>
      </c>
      <c r="DJ15173" s="7" t="n">
        <v>65533</v>
      </c>
      <c r="DK15173" s="7" t="n">
        <v>30342</v>
      </c>
      <c r="DL15173" s="7" t="s">
        <v>13</v>
      </c>
      <c r="DM15173" s="7" t="n">
        <f t="normal" ca="1">32-LENB(INDIRECT(ADDRESS(15173,116)))</f>
        <v>0</v>
      </c>
      <c r="DN15173" s="7" t="n">
        <v>7</v>
      </c>
      <c r="DO15173" s="7" t="n">
        <v>65533</v>
      </c>
      <c r="DP15173" s="7" t="n">
        <v>30343</v>
      </c>
      <c r="DQ15173" s="7" t="s">
        <v>13</v>
      </c>
      <c r="DR15173" s="7" t="n">
        <f t="normal" ca="1">32-LENB(INDIRECT(ADDRESS(15173,121)))</f>
        <v>0</v>
      </c>
      <c r="DS15173" s="7" t="n">
        <v>7</v>
      </c>
      <c r="DT15173" s="7" t="n">
        <v>65533</v>
      </c>
      <c r="DU15173" s="7" t="n">
        <v>62182</v>
      </c>
      <c r="DV15173" s="7" t="s">
        <v>13</v>
      </c>
      <c r="DW15173" s="7" t="n">
        <f t="normal" ca="1">32-LENB(INDIRECT(ADDRESS(15173,126)))</f>
        <v>0</v>
      </c>
      <c r="DX15173" s="7" t="n">
        <v>7</v>
      </c>
      <c r="DY15173" s="7" t="n">
        <v>65533</v>
      </c>
      <c r="DZ15173" s="7" t="n">
        <v>62183</v>
      </c>
      <c r="EA15173" s="7" t="s">
        <v>13</v>
      </c>
      <c r="EB15173" s="7" t="n">
        <f t="normal" ca="1">32-LENB(INDIRECT(ADDRESS(15173,131)))</f>
        <v>0</v>
      </c>
      <c r="EC15173" s="7" t="n">
        <v>7</v>
      </c>
      <c r="ED15173" s="7" t="n">
        <v>65533</v>
      </c>
      <c r="EE15173" s="7" t="n">
        <v>30344</v>
      </c>
      <c r="EF15173" s="7" t="s">
        <v>13</v>
      </c>
      <c r="EG15173" s="7" t="n">
        <f t="normal" ca="1">32-LENB(INDIRECT(ADDRESS(15173,136)))</f>
        <v>0</v>
      </c>
      <c r="EH15173" s="7" t="n">
        <v>7</v>
      </c>
      <c r="EI15173" s="7" t="n">
        <v>65533</v>
      </c>
      <c r="EJ15173" s="7" t="n">
        <v>62184</v>
      </c>
      <c r="EK15173" s="7" t="s">
        <v>13</v>
      </c>
      <c r="EL15173" s="7" t="n">
        <f t="normal" ca="1">32-LENB(INDIRECT(ADDRESS(15173,141)))</f>
        <v>0</v>
      </c>
      <c r="EM15173" s="7" t="n">
        <v>7</v>
      </c>
      <c r="EN15173" s="7" t="n">
        <v>65533</v>
      </c>
      <c r="EO15173" s="7" t="n">
        <v>30345</v>
      </c>
      <c r="EP15173" s="7" t="s">
        <v>13</v>
      </c>
      <c r="EQ15173" s="7" t="n">
        <f t="normal" ca="1">32-LENB(INDIRECT(ADDRESS(15173,146)))</f>
        <v>0</v>
      </c>
      <c r="ER15173" s="7" t="n">
        <v>7</v>
      </c>
      <c r="ES15173" s="7" t="n">
        <v>65533</v>
      </c>
      <c r="ET15173" s="7" t="n">
        <v>30346</v>
      </c>
      <c r="EU15173" s="7" t="s">
        <v>13</v>
      </c>
      <c r="EV15173" s="7" t="n">
        <f t="normal" ca="1">32-LENB(INDIRECT(ADDRESS(15173,151)))</f>
        <v>0</v>
      </c>
      <c r="EW15173" s="7" t="n">
        <v>7</v>
      </c>
      <c r="EX15173" s="7" t="n">
        <v>65533</v>
      </c>
      <c r="EY15173" s="7" t="n">
        <v>62185</v>
      </c>
      <c r="EZ15173" s="7" t="s">
        <v>13</v>
      </c>
      <c r="FA15173" s="7" t="n">
        <f t="normal" ca="1">32-LENB(INDIRECT(ADDRESS(15173,156)))</f>
        <v>0</v>
      </c>
      <c r="FB15173" s="7" t="n">
        <v>7</v>
      </c>
      <c r="FC15173" s="7" t="n">
        <v>65533</v>
      </c>
      <c r="FD15173" s="7" t="n">
        <v>62186</v>
      </c>
      <c r="FE15173" s="7" t="s">
        <v>13</v>
      </c>
      <c r="FF15173" s="7" t="n">
        <f t="normal" ca="1">32-LENB(INDIRECT(ADDRESS(15173,161)))</f>
        <v>0</v>
      </c>
      <c r="FG15173" s="7" t="n">
        <v>7</v>
      </c>
      <c r="FH15173" s="7" t="n">
        <v>65533</v>
      </c>
      <c r="FI15173" s="7" t="n">
        <v>30347</v>
      </c>
      <c r="FJ15173" s="7" t="s">
        <v>13</v>
      </c>
      <c r="FK15173" s="7" t="n">
        <f t="normal" ca="1">32-LENB(INDIRECT(ADDRESS(15173,166)))</f>
        <v>0</v>
      </c>
      <c r="FL15173" s="7" t="n">
        <v>7</v>
      </c>
      <c r="FM15173" s="7" t="n">
        <v>65533</v>
      </c>
      <c r="FN15173" s="7" t="n">
        <v>30348</v>
      </c>
      <c r="FO15173" s="7" t="s">
        <v>13</v>
      </c>
      <c r="FP15173" s="7" t="n">
        <f t="normal" ca="1">32-LENB(INDIRECT(ADDRESS(15173,171)))</f>
        <v>0</v>
      </c>
      <c r="FQ15173" s="7" t="n">
        <v>4</v>
      </c>
      <c r="FR15173" s="7" t="n">
        <v>65533</v>
      </c>
      <c r="FS15173" s="7" t="n">
        <v>2214</v>
      </c>
      <c r="FT15173" s="7" t="s">
        <v>13</v>
      </c>
      <c r="FU15173" s="7" t="n">
        <f t="normal" ca="1">32-LENB(INDIRECT(ADDRESS(15173,176)))</f>
        <v>0</v>
      </c>
      <c r="FV15173" s="7" t="n">
        <v>7</v>
      </c>
      <c r="FW15173" s="7" t="n">
        <v>65533</v>
      </c>
      <c r="FX15173" s="7" t="n">
        <v>62187</v>
      </c>
      <c r="FY15173" s="7" t="s">
        <v>13</v>
      </c>
      <c r="FZ15173" s="7" t="n">
        <f t="normal" ca="1">32-LENB(INDIRECT(ADDRESS(15173,181)))</f>
        <v>0</v>
      </c>
      <c r="GA15173" s="7" t="n">
        <v>4</v>
      </c>
      <c r="GB15173" s="7" t="n">
        <v>65533</v>
      </c>
      <c r="GC15173" s="7" t="n">
        <v>4255</v>
      </c>
      <c r="GD15173" s="7" t="s">
        <v>13</v>
      </c>
      <c r="GE15173" s="7" t="n">
        <f t="normal" ca="1">32-LENB(INDIRECT(ADDRESS(15173,186)))</f>
        <v>0</v>
      </c>
      <c r="GF15173" s="7" t="n">
        <v>7</v>
      </c>
      <c r="GG15173" s="7" t="n">
        <v>65533</v>
      </c>
      <c r="GH15173" s="7" t="n">
        <v>62188</v>
      </c>
      <c r="GI15173" s="7" t="s">
        <v>13</v>
      </c>
      <c r="GJ15173" s="7" t="n">
        <f t="normal" ca="1">32-LENB(INDIRECT(ADDRESS(15173,191)))</f>
        <v>0</v>
      </c>
      <c r="GK15173" s="7" t="n">
        <v>7</v>
      </c>
      <c r="GL15173" s="7" t="n">
        <v>65533</v>
      </c>
      <c r="GM15173" s="7" t="n">
        <v>30349</v>
      </c>
      <c r="GN15173" s="7" t="s">
        <v>13</v>
      </c>
      <c r="GO15173" s="7" t="n">
        <f t="normal" ca="1">32-LENB(INDIRECT(ADDRESS(15173,196)))</f>
        <v>0</v>
      </c>
      <c r="GP15173" s="7" t="n">
        <v>4</v>
      </c>
      <c r="GQ15173" s="7" t="n">
        <v>65533</v>
      </c>
      <c r="GR15173" s="7" t="n">
        <v>4314</v>
      </c>
      <c r="GS15173" s="7" t="s">
        <v>13</v>
      </c>
      <c r="GT15173" s="7" t="n">
        <f t="normal" ca="1">32-LENB(INDIRECT(ADDRESS(15173,201)))</f>
        <v>0</v>
      </c>
      <c r="GU15173" s="7" t="n">
        <v>4</v>
      </c>
      <c r="GV15173" s="7" t="n">
        <v>65533</v>
      </c>
      <c r="GW15173" s="7" t="n">
        <v>2215</v>
      </c>
      <c r="GX15173" s="7" t="s">
        <v>13</v>
      </c>
      <c r="GY15173" s="7" t="n">
        <f t="normal" ca="1">32-LENB(INDIRECT(ADDRESS(15173,206)))</f>
        <v>0</v>
      </c>
      <c r="GZ15173" s="7" t="n">
        <v>7</v>
      </c>
      <c r="HA15173" s="7" t="n">
        <v>65533</v>
      </c>
      <c r="HB15173" s="7" t="n">
        <v>30350</v>
      </c>
      <c r="HC15173" s="7" t="s">
        <v>13</v>
      </c>
      <c r="HD15173" s="7" t="n">
        <f t="normal" ca="1">32-LENB(INDIRECT(ADDRESS(15173,211)))</f>
        <v>0</v>
      </c>
      <c r="HE15173" s="7" t="n">
        <v>7</v>
      </c>
      <c r="HF15173" s="7" t="n">
        <v>65533</v>
      </c>
      <c r="HG15173" s="7" t="n">
        <v>62189</v>
      </c>
      <c r="HH15173" s="7" t="s">
        <v>13</v>
      </c>
      <c r="HI15173" s="7" t="n">
        <f t="normal" ca="1">32-LENB(INDIRECT(ADDRESS(15173,216)))</f>
        <v>0</v>
      </c>
      <c r="HJ15173" s="7" t="n">
        <v>7</v>
      </c>
      <c r="HK15173" s="7" t="n">
        <v>65533</v>
      </c>
      <c r="HL15173" s="7" t="n">
        <v>30351</v>
      </c>
      <c r="HM15173" s="7" t="s">
        <v>13</v>
      </c>
      <c r="HN15173" s="7" t="n">
        <f t="normal" ca="1">32-LENB(INDIRECT(ADDRESS(15173,221)))</f>
        <v>0</v>
      </c>
      <c r="HO15173" s="7" t="n">
        <v>7</v>
      </c>
      <c r="HP15173" s="7" t="n">
        <v>65533</v>
      </c>
      <c r="HQ15173" s="7" t="n">
        <v>62190</v>
      </c>
      <c r="HR15173" s="7" t="s">
        <v>13</v>
      </c>
      <c r="HS15173" s="7" t="n">
        <f t="normal" ca="1">32-LENB(INDIRECT(ADDRESS(15173,226)))</f>
        <v>0</v>
      </c>
      <c r="HT15173" s="7" t="n">
        <v>7</v>
      </c>
      <c r="HU15173" s="7" t="n">
        <v>65533</v>
      </c>
      <c r="HV15173" s="7" t="n">
        <v>62191</v>
      </c>
      <c r="HW15173" s="7" t="s">
        <v>13</v>
      </c>
      <c r="HX15173" s="7" t="n">
        <f t="normal" ca="1">32-LENB(INDIRECT(ADDRESS(15173,231)))</f>
        <v>0</v>
      </c>
      <c r="HY15173" s="7" t="n">
        <v>7</v>
      </c>
      <c r="HZ15173" s="7" t="n">
        <v>65533</v>
      </c>
      <c r="IA15173" s="7" t="n">
        <v>30352</v>
      </c>
      <c r="IB15173" s="7" t="s">
        <v>13</v>
      </c>
      <c r="IC15173" s="7" t="n">
        <f t="normal" ca="1">32-LENB(INDIRECT(ADDRESS(15173,236)))</f>
        <v>0</v>
      </c>
      <c r="ID15173" s="7" t="n">
        <v>7</v>
      </c>
      <c r="IE15173" s="7" t="n">
        <v>65533</v>
      </c>
      <c r="IF15173" s="7" t="n">
        <v>30353</v>
      </c>
      <c r="IG15173" s="7" t="s">
        <v>13</v>
      </c>
      <c r="IH15173" s="7" t="n">
        <f t="normal" ca="1">32-LENB(INDIRECT(ADDRESS(15173,241)))</f>
        <v>0</v>
      </c>
      <c r="II15173" s="7" t="n">
        <v>4</v>
      </c>
      <c r="IJ15173" s="7" t="n">
        <v>65533</v>
      </c>
      <c r="IK15173" s="7" t="n">
        <v>2214</v>
      </c>
      <c r="IL15173" s="7" t="s">
        <v>13</v>
      </c>
      <c r="IM15173" s="7" t="n">
        <f t="normal" ca="1">32-LENB(INDIRECT(ADDRESS(15173,246)))</f>
        <v>0</v>
      </c>
      <c r="IN15173" s="7" t="n">
        <v>7</v>
      </c>
      <c r="IO15173" s="7" t="n">
        <v>65533</v>
      </c>
      <c r="IP15173" s="7" t="n">
        <v>62192</v>
      </c>
      <c r="IQ15173" s="7" t="s">
        <v>13</v>
      </c>
      <c r="IR15173" s="7" t="n">
        <f t="normal" ca="1">32-LENB(INDIRECT(ADDRESS(15173,251)))</f>
        <v>0</v>
      </c>
      <c r="IS15173" s="7" t="n">
        <v>7</v>
      </c>
      <c r="IT15173" s="7" t="n">
        <v>65533</v>
      </c>
      <c r="IU15173" s="7" t="n">
        <v>62193</v>
      </c>
      <c r="IV15173" s="7" t="s">
        <v>13</v>
      </c>
      <c r="IW15173" s="7" t="n">
        <f t="normal" ca="1">32-LENB(INDIRECT(ADDRESS(15173,256)))</f>
        <v>0</v>
      </c>
      <c r="IX15173" s="7" t="n">
        <v>7</v>
      </c>
      <c r="IY15173" s="7" t="n">
        <v>65533</v>
      </c>
      <c r="IZ15173" s="7" t="n">
        <v>62194</v>
      </c>
      <c r="JA15173" s="7" t="s">
        <v>13</v>
      </c>
      <c r="JB15173" s="7" t="n">
        <f t="normal" ca="1">32-LENB(INDIRECT(ADDRESS(15173,261)))</f>
        <v>0</v>
      </c>
      <c r="JC15173" s="7" t="n">
        <v>7</v>
      </c>
      <c r="JD15173" s="7" t="n">
        <v>65533</v>
      </c>
      <c r="JE15173" s="7" t="n">
        <v>62195</v>
      </c>
      <c r="JF15173" s="7" t="s">
        <v>13</v>
      </c>
      <c r="JG15173" s="7" t="n">
        <f t="normal" ca="1">32-LENB(INDIRECT(ADDRESS(15173,266)))</f>
        <v>0</v>
      </c>
      <c r="JH15173" s="7" t="n">
        <v>7</v>
      </c>
      <c r="JI15173" s="7" t="n">
        <v>65533</v>
      </c>
      <c r="JJ15173" s="7" t="n">
        <v>30354</v>
      </c>
      <c r="JK15173" s="7" t="s">
        <v>13</v>
      </c>
      <c r="JL15173" s="7" t="n">
        <f t="normal" ca="1">32-LENB(INDIRECT(ADDRESS(15173,271)))</f>
        <v>0</v>
      </c>
      <c r="JM15173" s="7" t="n">
        <v>7</v>
      </c>
      <c r="JN15173" s="7" t="n">
        <v>65533</v>
      </c>
      <c r="JO15173" s="7" t="n">
        <v>30355</v>
      </c>
      <c r="JP15173" s="7" t="s">
        <v>13</v>
      </c>
      <c r="JQ15173" s="7" t="n">
        <f t="normal" ca="1">32-LENB(INDIRECT(ADDRESS(15173,276)))</f>
        <v>0</v>
      </c>
      <c r="JR15173" s="7" t="n">
        <v>7</v>
      </c>
      <c r="JS15173" s="7" t="n">
        <v>65533</v>
      </c>
      <c r="JT15173" s="7" t="n">
        <v>62196</v>
      </c>
      <c r="JU15173" s="7" t="s">
        <v>13</v>
      </c>
      <c r="JV15173" s="7" t="n">
        <f t="normal" ca="1">32-LENB(INDIRECT(ADDRESS(15173,281)))</f>
        <v>0</v>
      </c>
      <c r="JW15173" s="7" t="n">
        <v>7</v>
      </c>
      <c r="JX15173" s="7" t="n">
        <v>65533</v>
      </c>
      <c r="JY15173" s="7" t="n">
        <v>62197</v>
      </c>
      <c r="JZ15173" s="7" t="s">
        <v>13</v>
      </c>
      <c r="KA15173" s="7" t="n">
        <f t="normal" ca="1">32-LENB(INDIRECT(ADDRESS(15173,286)))</f>
        <v>0</v>
      </c>
      <c r="KB15173" s="7" t="n">
        <v>7</v>
      </c>
      <c r="KC15173" s="7" t="n">
        <v>65533</v>
      </c>
      <c r="KD15173" s="7" t="n">
        <v>30356</v>
      </c>
      <c r="KE15173" s="7" t="s">
        <v>13</v>
      </c>
      <c r="KF15173" s="7" t="n">
        <f t="normal" ca="1">32-LENB(INDIRECT(ADDRESS(15173,291)))</f>
        <v>0</v>
      </c>
      <c r="KG15173" s="7" t="n">
        <v>7</v>
      </c>
      <c r="KH15173" s="7" t="n">
        <v>65533</v>
      </c>
      <c r="KI15173" s="7" t="n">
        <v>62198</v>
      </c>
      <c r="KJ15173" s="7" t="s">
        <v>13</v>
      </c>
      <c r="KK15173" s="7" t="n">
        <f t="normal" ca="1">32-LENB(INDIRECT(ADDRESS(15173,296)))</f>
        <v>0</v>
      </c>
      <c r="KL15173" s="7" t="n">
        <v>7</v>
      </c>
      <c r="KM15173" s="7" t="n">
        <v>65533</v>
      </c>
      <c r="KN15173" s="7" t="n">
        <v>62199</v>
      </c>
      <c r="KO15173" s="7" t="s">
        <v>13</v>
      </c>
      <c r="KP15173" s="7" t="n">
        <f t="normal" ca="1">32-LENB(INDIRECT(ADDRESS(15173,301)))</f>
        <v>0</v>
      </c>
      <c r="KQ15173" s="7" t="n">
        <v>7</v>
      </c>
      <c r="KR15173" s="7" t="n">
        <v>65533</v>
      </c>
      <c r="KS15173" s="7" t="n">
        <v>62200</v>
      </c>
      <c r="KT15173" s="7" t="s">
        <v>13</v>
      </c>
      <c r="KU15173" s="7" t="n">
        <f t="normal" ca="1">32-LENB(INDIRECT(ADDRESS(15173,306)))</f>
        <v>0</v>
      </c>
      <c r="KV15173" s="7" t="n">
        <v>7</v>
      </c>
      <c r="KW15173" s="7" t="n">
        <v>65533</v>
      </c>
      <c r="KX15173" s="7" t="n">
        <v>62201</v>
      </c>
      <c r="KY15173" s="7" t="s">
        <v>13</v>
      </c>
      <c r="KZ15173" s="7" t="n">
        <f t="normal" ca="1">32-LENB(INDIRECT(ADDRESS(15173,311)))</f>
        <v>0</v>
      </c>
      <c r="LA15173" s="7" t="n">
        <v>7</v>
      </c>
      <c r="LB15173" s="7" t="n">
        <v>65533</v>
      </c>
      <c r="LC15173" s="7" t="n">
        <v>30357</v>
      </c>
      <c r="LD15173" s="7" t="s">
        <v>13</v>
      </c>
      <c r="LE15173" s="7" t="n">
        <f t="normal" ca="1">32-LENB(INDIRECT(ADDRESS(15173,316)))</f>
        <v>0</v>
      </c>
      <c r="LF15173" s="7" t="n">
        <v>7</v>
      </c>
      <c r="LG15173" s="7" t="n">
        <v>65533</v>
      </c>
      <c r="LH15173" s="7" t="n">
        <v>30358</v>
      </c>
      <c r="LI15173" s="7" t="s">
        <v>13</v>
      </c>
      <c r="LJ15173" s="7" t="n">
        <f t="normal" ca="1">32-LENB(INDIRECT(ADDRESS(15173,321)))</f>
        <v>0</v>
      </c>
      <c r="LK15173" s="7" t="n">
        <v>7</v>
      </c>
      <c r="LL15173" s="7" t="n">
        <v>65533</v>
      </c>
      <c r="LM15173" s="7" t="n">
        <v>30359</v>
      </c>
      <c r="LN15173" s="7" t="s">
        <v>13</v>
      </c>
      <c r="LO15173" s="7" t="n">
        <f t="normal" ca="1">32-LENB(INDIRECT(ADDRESS(15173,326)))</f>
        <v>0</v>
      </c>
      <c r="LP15173" s="7" t="n">
        <v>7</v>
      </c>
      <c r="LQ15173" s="7" t="n">
        <v>65533</v>
      </c>
      <c r="LR15173" s="7" t="n">
        <v>30360</v>
      </c>
      <c r="LS15173" s="7" t="s">
        <v>13</v>
      </c>
      <c r="LT15173" s="7" t="n">
        <f t="normal" ca="1">32-LENB(INDIRECT(ADDRESS(15173,331)))</f>
        <v>0</v>
      </c>
      <c r="LU15173" s="7" t="n">
        <v>7</v>
      </c>
      <c r="LV15173" s="7" t="n">
        <v>65533</v>
      </c>
      <c r="LW15173" s="7" t="n">
        <v>62202</v>
      </c>
      <c r="LX15173" s="7" t="s">
        <v>13</v>
      </c>
      <c r="LY15173" s="7" t="n">
        <f t="normal" ca="1">32-LENB(INDIRECT(ADDRESS(15173,336)))</f>
        <v>0</v>
      </c>
      <c r="LZ15173" s="7" t="n">
        <v>7</v>
      </c>
      <c r="MA15173" s="7" t="n">
        <v>65533</v>
      </c>
      <c r="MB15173" s="7" t="n">
        <v>62203</v>
      </c>
      <c r="MC15173" s="7" t="s">
        <v>13</v>
      </c>
      <c r="MD15173" s="7" t="n">
        <f t="normal" ca="1">32-LENB(INDIRECT(ADDRESS(15173,341)))</f>
        <v>0</v>
      </c>
      <c r="ME15173" s="7" t="n">
        <v>7</v>
      </c>
      <c r="MF15173" s="7" t="n">
        <v>65533</v>
      </c>
      <c r="MG15173" s="7" t="n">
        <v>62204</v>
      </c>
      <c r="MH15173" s="7" t="s">
        <v>13</v>
      </c>
      <c r="MI15173" s="7" t="n">
        <f t="normal" ca="1">32-LENB(INDIRECT(ADDRESS(15173,346)))</f>
        <v>0</v>
      </c>
      <c r="MJ15173" s="7" t="n">
        <v>7</v>
      </c>
      <c r="MK15173" s="7" t="n">
        <v>65533</v>
      </c>
      <c r="ML15173" s="7" t="n">
        <v>30361</v>
      </c>
      <c r="MM15173" s="7" t="s">
        <v>13</v>
      </c>
      <c r="MN15173" s="7" t="n">
        <f t="normal" ca="1">32-LENB(INDIRECT(ADDRESS(15173,351)))</f>
        <v>0</v>
      </c>
      <c r="MO15173" s="7" t="n">
        <v>7</v>
      </c>
      <c r="MP15173" s="7" t="n">
        <v>65533</v>
      </c>
      <c r="MQ15173" s="7" t="n">
        <v>62205</v>
      </c>
      <c r="MR15173" s="7" t="s">
        <v>13</v>
      </c>
      <c r="MS15173" s="7" t="n">
        <f t="normal" ca="1">32-LENB(INDIRECT(ADDRESS(15173,356)))</f>
        <v>0</v>
      </c>
      <c r="MT15173" s="7" t="n">
        <v>7</v>
      </c>
      <c r="MU15173" s="7" t="n">
        <v>65533</v>
      </c>
      <c r="MV15173" s="7" t="n">
        <v>62206</v>
      </c>
      <c r="MW15173" s="7" t="s">
        <v>13</v>
      </c>
      <c r="MX15173" s="7" t="n">
        <f t="normal" ca="1">32-LENB(INDIRECT(ADDRESS(15173,361)))</f>
        <v>0</v>
      </c>
      <c r="MY15173" s="7" t="n">
        <v>7</v>
      </c>
      <c r="MZ15173" s="7" t="n">
        <v>65533</v>
      </c>
      <c r="NA15173" s="7" t="n">
        <v>62207</v>
      </c>
      <c r="NB15173" s="7" t="s">
        <v>13</v>
      </c>
      <c r="NC15173" s="7" t="n">
        <f t="normal" ca="1">32-LENB(INDIRECT(ADDRESS(15173,366)))</f>
        <v>0</v>
      </c>
      <c r="ND15173" s="7" t="n">
        <v>7</v>
      </c>
      <c r="NE15173" s="7" t="n">
        <v>65533</v>
      </c>
      <c r="NF15173" s="7" t="n">
        <v>62208</v>
      </c>
      <c r="NG15173" s="7" t="s">
        <v>13</v>
      </c>
      <c r="NH15173" s="7" t="n">
        <f t="normal" ca="1">32-LENB(INDIRECT(ADDRESS(15173,371)))</f>
        <v>0</v>
      </c>
      <c r="NI15173" s="7" t="n">
        <v>7</v>
      </c>
      <c r="NJ15173" s="7" t="n">
        <v>65533</v>
      </c>
      <c r="NK15173" s="7" t="n">
        <v>30362</v>
      </c>
      <c r="NL15173" s="7" t="s">
        <v>13</v>
      </c>
      <c r="NM15173" s="7" t="n">
        <f t="normal" ca="1">32-LENB(INDIRECT(ADDRESS(15173,376)))</f>
        <v>0</v>
      </c>
      <c r="NN15173" s="7" t="n">
        <v>7</v>
      </c>
      <c r="NO15173" s="7" t="n">
        <v>65533</v>
      </c>
      <c r="NP15173" s="7" t="n">
        <v>62209</v>
      </c>
      <c r="NQ15173" s="7" t="s">
        <v>13</v>
      </c>
      <c r="NR15173" s="7" t="n">
        <f t="normal" ca="1">32-LENB(INDIRECT(ADDRESS(15173,381)))</f>
        <v>0</v>
      </c>
      <c r="NS15173" s="7" t="n">
        <v>7</v>
      </c>
      <c r="NT15173" s="7" t="n">
        <v>65533</v>
      </c>
      <c r="NU15173" s="7" t="n">
        <v>62210</v>
      </c>
      <c r="NV15173" s="7" t="s">
        <v>13</v>
      </c>
      <c r="NW15173" s="7" t="n">
        <f t="normal" ca="1">32-LENB(INDIRECT(ADDRESS(15173,386)))</f>
        <v>0</v>
      </c>
      <c r="NX15173" s="7" t="n">
        <v>7</v>
      </c>
      <c r="NY15173" s="7" t="n">
        <v>65533</v>
      </c>
      <c r="NZ15173" s="7" t="n">
        <v>30363</v>
      </c>
      <c r="OA15173" s="7" t="s">
        <v>13</v>
      </c>
      <c r="OB15173" s="7" t="n">
        <f t="normal" ca="1">32-LENB(INDIRECT(ADDRESS(15173,391)))</f>
        <v>0</v>
      </c>
      <c r="OC15173" s="7" t="n">
        <v>7</v>
      </c>
      <c r="OD15173" s="7" t="n">
        <v>65533</v>
      </c>
      <c r="OE15173" s="7" t="n">
        <v>62211</v>
      </c>
      <c r="OF15173" s="7" t="s">
        <v>13</v>
      </c>
      <c r="OG15173" s="7" t="n">
        <f t="normal" ca="1">32-LENB(INDIRECT(ADDRESS(15173,396)))</f>
        <v>0</v>
      </c>
      <c r="OH15173" s="7" t="n">
        <v>7</v>
      </c>
      <c r="OI15173" s="7" t="n">
        <v>65533</v>
      </c>
      <c r="OJ15173" s="7" t="n">
        <v>30364</v>
      </c>
      <c r="OK15173" s="7" t="s">
        <v>13</v>
      </c>
      <c r="OL15173" s="7" t="n">
        <f t="normal" ca="1">32-LENB(INDIRECT(ADDRESS(15173,401)))</f>
        <v>0</v>
      </c>
      <c r="OM15173" s="7" t="n">
        <v>7</v>
      </c>
      <c r="ON15173" s="7" t="n">
        <v>65533</v>
      </c>
      <c r="OO15173" s="7" t="n">
        <v>30365</v>
      </c>
      <c r="OP15173" s="7" t="s">
        <v>13</v>
      </c>
      <c r="OQ15173" s="7" t="n">
        <f t="normal" ca="1">32-LENB(INDIRECT(ADDRESS(15173,406)))</f>
        <v>0</v>
      </c>
      <c r="OR15173" s="7" t="n">
        <v>7</v>
      </c>
      <c r="OS15173" s="7" t="n">
        <v>65533</v>
      </c>
      <c r="OT15173" s="7" t="n">
        <v>30366</v>
      </c>
      <c r="OU15173" s="7" t="s">
        <v>13</v>
      </c>
      <c r="OV15173" s="7" t="n">
        <f t="normal" ca="1">32-LENB(INDIRECT(ADDRESS(15173,411)))</f>
        <v>0</v>
      </c>
      <c r="OW15173" s="7" t="n">
        <v>7</v>
      </c>
      <c r="OX15173" s="7" t="n">
        <v>65533</v>
      </c>
      <c r="OY15173" s="7" t="n">
        <v>62212</v>
      </c>
      <c r="OZ15173" s="7" t="s">
        <v>13</v>
      </c>
      <c r="PA15173" s="7" t="n">
        <f t="normal" ca="1">32-LENB(INDIRECT(ADDRESS(15173,416)))</f>
        <v>0</v>
      </c>
      <c r="PB15173" s="7" t="n">
        <v>7</v>
      </c>
      <c r="PC15173" s="7" t="n">
        <v>65533</v>
      </c>
      <c r="PD15173" s="7" t="n">
        <v>62213</v>
      </c>
      <c r="PE15173" s="7" t="s">
        <v>13</v>
      </c>
      <c r="PF15173" s="7" t="n">
        <f t="normal" ca="1">32-LENB(INDIRECT(ADDRESS(15173,421)))</f>
        <v>0</v>
      </c>
      <c r="PG15173" s="7" t="n">
        <v>7</v>
      </c>
      <c r="PH15173" s="7" t="n">
        <v>65533</v>
      </c>
      <c r="PI15173" s="7" t="n">
        <v>62214</v>
      </c>
      <c r="PJ15173" s="7" t="s">
        <v>13</v>
      </c>
      <c r="PK15173" s="7" t="n">
        <f t="normal" ca="1">32-LENB(INDIRECT(ADDRESS(15173,426)))</f>
        <v>0</v>
      </c>
      <c r="PL15173" s="7" t="n">
        <v>4</v>
      </c>
      <c r="PM15173" s="7" t="n">
        <v>65533</v>
      </c>
      <c r="PN15173" s="7" t="n">
        <v>2000</v>
      </c>
      <c r="PO15173" s="7" t="s">
        <v>13</v>
      </c>
      <c r="PP15173" s="7" t="n">
        <f t="normal" ca="1">32-LENB(INDIRECT(ADDRESS(15173,431)))</f>
        <v>0</v>
      </c>
      <c r="PQ15173" s="7" t="n">
        <v>7</v>
      </c>
      <c r="PR15173" s="7" t="n">
        <v>65533</v>
      </c>
      <c r="PS15173" s="7" t="n">
        <v>30367</v>
      </c>
      <c r="PT15173" s="7" t="s">
        <v>13</v>
      </c>
      <c r="PU15173" s="7" t="n">
        <f t="normal" ca="1">32-LENB(INDIRECT(ADDRESS(15173,436)))</f>
        <v>0</v>
      </c>
      <c r="PV15173" s="7" t="n">
        <v>7</v>
      </c>
      <c r="PW15173" s="7" t="n">
        <v>65533</v>
      </c>
      <c r="PX15173" s="7" t="n">
        <v>62215</v>
      </c>
      <c r="PY15173" s="7" t="s">
        <v>13</v>
      </c>
      <c r="PZ15173" s="7" t="n">
        <f t="normal" ca="1">32-LENB(INDIRECT(ADDRESS(15173,441)))</f>
        <v>0</v>
      </c>
      <c r="QA15173" s="7" t="n">
        <v>7</v>
      </c>
      <c r="QB15173" s="7" t="n">
        <v>65533</v>
      </c>
      <c r="QC15173" s="7" t="n">
        <v>62216</v>
      </c>
      <c r="QD15173" s="7" t="s">
        <v>13</v>
      </c>
      <c r="QE15173" s="7" t="n">
        <f t="normal" ca="1">32-LENB(INDIRECT(ADDRESS(15173,446)))</f>
        <v>0</v>
      </c>
      <c r="QF15173" s="7" t="n">
        <v>7</v>
      </c>
      <c r="QG15173" s="7" t="n">
        <v>65533</v>
      </c>
      <c r="QH15173" s="7" t="n">
        <v>30368</v>
      </c>
      <c r="QI15173" s="7" t="s">
        <v>13</v>
      </c>
      <c r="QJ15173" s="7" t="n">
        <f t="normal" ca="1">32-LENB(INDIRECT(ADDRESS(15173,451)))</f>
        <v>0</v>
      </c>
      <c r="QK15173" s="7" t="n">
        <v>7</v>
      </c>
      <c r="QL15173" s="7" t="n">
        <v>65533</v>
      </c>
      <c r="QM15173" s="7" t="n">
        <v>30369</v>
      </c>
      <c r="QN15173" s="7" t="s">
        <v>13</v>
      </c>
      <c r="QO15173" s="7" t="n">
        <f t="normal" ca="1">32-LENB(INDIRECT(ADDRESS(15173,456)))</f>
        <v>0</v>
      </c>
      <c r="QP15173" s="7" t="n">
        <v>7</v>
      </c>
      <c r="QQ15173" s="7" t="n">
        <v>65533</v>
      </c>
      <c r="QR15173" s="7" t="n">
        <v>62217</v>
      </c>
      <c r="QS15173" s="7" t="s">
        <v>13</v>
      </c>
      <c r="QT15173" s="7" t="n">
        <f t="normal" ca="1">32-LENB(INDIRECT(ADDRESS(15173,461)))</f>
        <v>0</v>
      </c>
      <c r="QU15173" s="7" t="n">
        <v>7</v>
      </c>
      <c r="QV15173" s="7" t="n">
        <v>65533</v>
      </c>
      <c r="QW15173" s="7" t="n">
        <v>62218</v>
      </c>
      <c r="QX15173" s="7" t="s">
        <v>13</v>
      </c>
      <c r="QY15173" s="7" t="n">
        <f t="normal" ca="1">32-LENB(INDIRECT(ADDRESS(15173,466)))</f>
        <v>0</v>
      </c>
      <c r="QZ15173" s="7" t="n">
        <v>7</v>
      </c>
      <c r="RA15173" s="7" t="n">
        <v>65533</v>
      </c>
      <c r="RB15173" s="7" t="n">
        <v>62219</v>
      </c>
      <c r="RC15173" s="7" t="s">
        <v>13</v>
      </c>
      <c r="RD15173" s="7" t="n">
        <f t="normal" ca="1">32-LENB(INDIRECT(ADDRESS(15173,471)))</f>
        <v>0</v>
      </c>
      <c r="RE15173" s="7" t="n">
        <v>0</v>
      </c>
      <c r="RF15173" s="7" t="n">
        <v>65533</v>
      </c>
      <c r="RG15173" s="7" t="n">
        <v>0</v>
      </c>
      <c r="RH15173" s="7" t="s">
        <v>13</v>
      </c>
      <c r="RI15173" s="7" t="n">
        <f t="normal" ca="1">32-LENB(INDIRECT(ADDRESS(15173,476)))</f>
        <v>0</v>
      </c>
    </row>
    <row r="15174" spans="1:302">
      <c r="A15174" t="s">
        <v>4</v>
      </c>
      <c r="B15174" s="4" t="s">
        <v>5</v>
      </c>
    </row>
    <row r="15175" spans="1:302">
      <c r="A15175" t="n">
        <v>149096</v>
      </c>
      <c r="B15175" s="5" t="n">
        <v>1</v>
      </c>
    </row>
    <row r="15176" spans="1:302" s="3" customFormat="1" customHeight="0">
      <c r="A15176" s="3" t="s">
        <v>2</v>
      </c>
      <c r="B15176" s="3" t="s">
        <v>1349</v>
      </c>
    </row>
    <row r="15177" spans="1:302">
      <c r="A15177" t="s">
        <v>4</v>
      </c>
      <c r="B15177" s="4" t="s">
        <v>5</v>
      </c>
      <c r="C15177" s="4" t="s">
        <v>9</v>
      </c>
      <c r="D15177" s="4" t="s">
        <v>9</v>
      </c>
      <c r="E15177" s="4" t="s">
        <v>11</v>
      </c>
      <c r="F15177" s="4" t="s">
        <v>12</v>
      </c>
      <c r="G15177" s="4" t="s">
        <v>1341</v>
      </c>
      <c r="H15177" s="4" t="s">
        <v>9</v>
      </c>
      <c r="I15177" s="4" t="s">
        <v>9</v>
      </c>
      <c r="J15177" s="4" t="s">
        <v>11</v>
      </c>
      <c r="K15177" s="4" t="s">
        <v>12</v>
      </c>
      <c r="L15177" s="4" t="s">
        <v>1341</v>
      </c>
      <c r="M15177" s="4" t="s">
        <v>9</v>
      </c>
      <c r="N15177" s="4" t="s">
        <v>9</v>
      </c>
      <c r="O15177" s="4" t="s">
        <v>11</v>
      </c>
      <c r="P15177" s="4" t="s">
        <v>12</v>
      </c>
      <c r="Q15177" s="4" t="s">
        <v>1341</v>
      </c>
      <c r="R15177" s="4" t="s">
        <v>9</v>
      </c>
      <c r="S15177" s="4" t="s">
        <v>9</v>
      </c>
      <c r="T15177" s="4" t="s">
        <v>11</v>
      </c>
      <c r="U15177" s="4" t="s">
        <v>12</v>
      </c>
      <c r="V15177" s="4" t="s">
        <v>1341</v>
      </c>
      <c r="W15177" s="4" t="s">
        <v>9</v>
      </c>
      <c r="X15177" s="4" t="s">
        <v>9</v>
      </c>
      <c r="Y15177" s="4" t="s">
        <v>11</v>
      </c>
      <c r="Z15177" s="4" t="s">
        <v>12</v>
      </c>
      <c r="AA15177" s="4" t="s">
        <v>1341</v>
      </c>
      <c r="AB15177" s="4" t="s">
        <v>9</v>
      </c>
      <c r="AC15177" s="4" t="s">
        <v>9</v>
      </c>
      <c r="AD15177" s="4" t="s">
        <v>11</v>
      </c>
      <c r="AE15177" s="4" t="s">
        <v>12</v>
      </c>
      <c r="AF15177" s="4" t="s">
        <v>1341</v>
      </c>
      <c r="AG15177" s="4" t="s">
        <v>9</v>
      </c>
      <c r="AH15177" s="4" t="s">
        <v>9</v>
      </c>
      <c r="AI15177" s="4" t="s">
        <v>11</v>
      </c>
      <c r="AJ15177" s="4" t="s">
        <v>12</v>
      </c>
      <c r="AK15177" s="4" t="s">
        <v>1341</v>
      </c>
      <c r="AL15177" s="4" t="s">
        <v>9</v>
      </c>
      <c r="AM15177" s="4" t="s">
        <v>9</v>
      </c>
      <c r="AN15177" s="4" t="s">
        <v>11</v>
      </c>
      <c r="AO15177" s="4" t="s">
        <v>12</v>
      </c>
      <c r="AP15177" s="4" t="s">
        <v>1341</v>
      </c>
      <c r="AQ15177" s="4" t="s">
        <v>9</v>
      </c>
      <c r="AR15177" s="4" t="s">
        <v>9</v>
      </c>
      <c r="AS15177" s="4" t="s">
        <v>11</v>
      </c>
      <c r="AT15177" s="4" t="s">
        <v>12</v>
      </c>
      <c r="AU15177" s="4" t="s">
        <v>1341</v>
      </c>
      <c r="AV15177" s="4" t="s">
        <v>9</v>
      </c>
      <c r="AW15177" s="4" t="s">
        <v>9</v>
      </c>
      <c r="AX15177" s="4" t="s">
        <v>11</v>
      </c>
      <c r="AY15177" s="4" t="s">
        <v>12</v>
      </c>
      <c r="AZ15177" s="4" t="s">
        <v>1341</v>
      </c>
      <c r="BA15177" s="4" t="s">
        <v>9</v>
      </c>
      <c r="BB15177" s="4" t="s">
        <v>9</v>
      </c>
      <c r="BC15177" s="4" t="s">
        <v>11</v>
      </c>
      <c r="BD15177" s="4" t="s">
        <v>12</v>
      </c>
      <c r="BE15177" s="4" t="s">
        <v>1341</v>
      </c>
      <c r="BF15177" s="4" t="s">
        <v>9</v>
      </c>
      <c r="BG15177" s="4" t="s">
        <v>9</v>
      </c>
      <c r="BH15177" s="4" t="s">
        <v>11</v>
      </c>
      <c r="BI15177" s="4" t="s">
        <v>12</v>
      </c>
      <c r="BJ15177" s="4" t="s">
        <v>1341</v>
      </c>
      <c r="BK15177" s="4" t="s">
        <v>9</v>
      </c>
      <c r="BL15177" s="4" t="s">
        <v>9</v>
      </c>
      <c r="BM15177" s="4" t="s">
        <v>11</v>
      </c>
      <c r="BN15177" s="4" t="s">
        <v>12</v>
      </c>
      <c r="BO15177" s="4" t="s">
        <v>1341</v>
      </c>
      <c r="BP15177" s="4" t="s">
        <v>9</v>
      </c>
      <c r="BQ15177" s="4" t="s">
        <v>9</v>
      </c>
      <c r="BR15177" s="4" t="s">
        <v>11</v>
      </c>
      <c r="BS15177" s="4" t="s">
        <v>12</v>
      </c>
      <c r="BT15177" s="4" t="s">
        <v>1341</v>
      </c>
      <c r="BU15177" s="4" t="s">
        <v>9</v>
      </c>
      <c r="BV15177" s="4" t="s">
        <v>9</v>
      </c>
      <c r="BW15177" s="4" t="s">
        <v>11</v>
      </c>
      <c r="BX15177" s="4" t="s">
        <v>12</v>
      </c>
      <c r="BY15177" s="4" t="s">
        <v>1341</v>
      </c>
      <c r="BZ15177" s="4" t="s">
        <v>9</v>
      </c>
      <c r="CA15177" s="4" t="s">
        <v>9</v>
      </c>
      <c r="CB15177" s="4" t="s">
        <v>11</v>
      </c>
      <c r="CC15177" s="4" t="s">
        <v>12</v>
      </c>
      <c r="CD15177" s="4" t="s">
        <v>1341</v>
      </c>
      <c r="CE15177" s="4" t="s">
        <v>9</v>
      </c>
      <c r="CF15177" s="4" t="s">
        <v>9</v>
      </c>
      <c r="CG15177" s="4" t="s">
        <v>11</v>
      </c>
      <c r="CH15177" s="4" t="s">
        <v>12</v>
      </c>
      <c r="CI15177" s="4" t="s">
        <v>1341</v>
      </c>
      <c r="CJ15177" s="4" t="s">
        <v>9</v>
      </c>
      <c r="CK15177" s="4" t="s">
        <v>9</v>
      </c>
      <c r="CL15177" s="4" t="s">
        <v>11</v>
      </c>
      <c r="CM15177" s="4" t="s">
        <v>12</v>
      </c>
      <c r="CN15177" s="4" t="s">
        <v>1341</v>
      </c>
      <c r="CO15177" s="4" t="s">
        <v>9</v>
      </c>
      <c r="CP15177" s="4" t="s">
        <v>9</v>
      </c>
      <c r="CQ15177" s="4" t="s">
        <v>11</v>
      </c>
      <c r="CR15177" s="4" t="s">
        <v>12</v>
      </c>
      <c r="CS15177" s="4" t="s">
        <v>1341</v>
      </c>
      <c r="CT15177" s="4" t="s">
        <v>9</v>
      </c>
      <c r="CU15177" s="4" t="s">
        <v>9</v>
      </c>
      <c r="CV15177" s="4" t="s">
        <v>11</v>
      </c>
      <c r="CW15177" s="4" t="s">
        <v>12</v>
      </c>
      <c r="CX15177" s="4" t="s">
        <v>1341</v>
      </c>
      <c r="CY15177" s="4" t="s">
        <v>9</v>
      </c>
      <c r="CZ15177" s="4" t="s">
        <v>9</v>
      </c>
      <c r="DA15177" s="4" t="s">
        <v>11</v>
      </c>
      <c r="DB15177" s="4" t="s">
        <v>12</v>
      </c>
      <c r="DC15177" s="4" t="s">
        <v>1341</v>
      </c>
      <c r="DD15177" s="4" t="s">
        <v>9</v>
      </c>
      <c r="DE15177" s="4" t="s">
        <v>9</v>
      </c>
      <c r="DF15177" s="4" t="s">
        <v>11</v>
      </c>
      <c r="DG15177" s="4" t="s">
        <v>12</v>
      </c>
      <c r="DH15177" s="4" t="s">
        <v>1341</v>
      </c>
      <c r="DI15177" s="4" t="s">
        <v>9</v>
      </c>
      <c r="DJ15177" s="4" t="s">
        <v>9</v>
      </c>
      <c r="DK15177" s="4" t="s">
        <v>11</v>
      </c>
      <c r="DL15177" s="4" t="s">
        <v>12</v>
      </c>
      <c r="DM15177" s="4" t="s">
        <v>1341</v>
      </c>
      <c r="DN15177" s="4" t="s">
        <v>9</v>
      </c>
      <c r="DO15177" s="4" t="s">
        <v>9</v>
      </c>
      <c r="DP15177" s="4" t="s">
        <v>11</v>
      </c>
      <c r="DQ15177" s="4" t="s">
        <v>12</v>
      </c>
      <c r="DR15177" s="4" t="s">
        <v>1341</v>
      </c>
      <c r="DS15177" s="4" t="s">
        <v>9</v>
      </c>
      <c r="DT15177" s="4" t="s">
        <v>9</v>
      </c>
      <c r="DU15177" s="4" t="s">
        <v>11</v>
      </c>
      <c r="DV15177" s="4" t="s">
        <v>12</v>
      </c>
      <c r="DW15177" s="4" t="s">
        <v>1341</v>
      </c>
      <c r="DX15177" s="4" t="s">
        <v>9</v>
      </c>
      <c r="DY15177" s="4" t="s">
        <v>9</v>
      </c>
      <c r="DZ15177" s="4" t="s">
        <v>11</v>
      </c>
      <c r="EA15177" s="4" t="s">
        <v>12</v>
      </c>
      <c r="EB15177" s="4" t="s">
        <v>1341</v>
      </c>
      <c r="EC15177" s="4" t="s">
        <v>9</v>
      </c>
      <c r="ED15177" s="4" t="s">
        <v>9</v>
      </c>
      <c r="EE15177" s="4" t="s">
        <v>11</v>
      </c>
      <c r="EF15177" s="4" t="s">
        <v>12</v>
      </c>
      <c r="EG15177" s="4" t="s">
        <v>1341</v>
      </c>
      <c r="EH15177" s="4" t="s">
        <v>9</v>
      </c>
      <c r="EI15177" s="4" t="s">
        <v>9</v>
      </c>
      <c r="EJ15177" s="4" t="s">
        <v>11</v>
      </c>
      <c r="EK15177" s="4" t="s">
        <v>12</v>
      </c>
      <c r="EL15177" s="4" t="s">
        <v>1341</v>
      </c>
      <c r="EM15177" s="4" t="s">
        <v>9</v>
      </c>
      <c r="EN15177" s="4" t="s">
        <v>9</v>
      </c>
      <c r="EO15177" s="4" t="s">
        <v>11</v>
      </c>
      <c r="EP15177" s="4" t="s">
        <v>12</v>
      </c>
      <c r="EQ15177" s="4" t="s">
        <v>1341</v>
      </c>
      <c r="ER15177" s="4" t="s">
        <v>9</v>
      </c>
      <c r="ES15177" s="4" t="s">
        <v>9</v>
      </c>
      <c r="ET15177" s="4" t="s">
        <v>11</v>
      </c>
      <c r="EU15177" s="4" t="s">
        <v>12</v>
      </c>
      <c r="EV15177" s="4" t="s">
        <v>1341</v>
      </c>
      <c r="EW15177" s="4" t="s">
        <v>9</v>
      </c>
      <c r="EX15177" s="4" t="s">
        <v>9</v>
      </c>
      <c r="EY15177" s="4" t="s">
        <v>11</v>
      </c>
      <c r="EZ15177" s="4" t="s">
        <v>12</v>
      </c>
      <c r="FA15177" s="4" t="s">
        <v>1341</v>
      </c>
      <c r="FB15177" s="4" t="s">
        <v>9</v>
      </c>
      <c r="FC15177" s="4" t="s">
        <v>9</v>
      </c>
      <c r="FD15177" s="4" t="s">
        <v>11</v>
      </c>
      <c r="FE15177" s="4" t="s">
        <v>12</v>
      </c>
      <c r="FF15177" s="4" t="s">
        <v>1341</v>
      </c>
      <c r="FG15177" s="4" t="s">
        <v>9</v>
      </c>
      <c r="FH15177" s="4" t="s">
        <v>9</v>
      </c>
      <c r="FI15177" s="4" t="s">
        <v>11</v>
      </c>
      <c r="FJ15177" s="4" t="s">
        <v>12</v>
      </c>
      <c r="FK15177" s="4" t="s">
        <v>1341</v>
      </c>
      <c r="FL15177" s="4" t="s">
        <v>9</v>
      </c>
      <c r="FM15177" s="4" t="s">
        <v>9</v>
      </c>
      <c r="FN15177" s="4" t="s">
        <v>11</v>
      </c>
      <c r="FO15177" s="4" t="s">
        <v>12</v>
      </c>
      <c r="FP15177" s="4" t="s">
        <v>1341</v>
      </c>
      <c r="FQ15177" s="4" t="s">
        <v>9</v>
      </c>
      <c r="FR15177" s="4" t="s">
        <v>9</v>
      </c>
      <c r="FS15177" s="4" t="s">
        <v>11</v>
      </c>
      <c r="FT15177" s="4" t="s">
        <v>12</v>
      </c>
      <c r="FU15177" s="4" t="s">
        <v>1341</v>
      </c>
      <c r="FV15177" s="4" t="s">
        <v>9</v>
      </c>
      <c r="FW15177" s="4" t="s">
        <v>9</v>
      </c>
      <c r="FX15177" s="4" t="s">
        <v>11</v>
      </c>
      <c r="FY15177" s="4" t="s">
        <v>12</v>
      </c>
      <c r="FZ15177" s="4" t="s">
        <v>1341</v>
      </c>
      <c r="GA15177" s="4" t="s">
        <v>9</v>
      </c>
      <c r="GB15177" s="4" t="s">
        <v>9</v>
      </c>
      <c r="GC15177" s="4" t="s">
        <v>11</v>
      </c>
      <c r="GD15177" s="4" t="s">
        <v>12</v>
      </c>
      <c r="GE15177" s="4" t="s">
        <v>1341</v>
      </c>
      <c r="GF15177" s="4" t="s">
        <v>9</v>
      </c>
      <c r="GG15177" s="4" t="s">
        <v>9</v>
      </c>
      <c r="GH15177" s="4" t="s">
        <v>11</v>
      </c>
      <c r="GI15177" s="4" t="s">
        <v>12</v>
      </c>
      <c r="GJ15177" s="4" t="s">
        <v>1341</v>
      </c>
      <c r="GK15177" s="4" t="s">
        <v>9</v>
      </c>
      <c r="GL15177" s="4" t="s">
        <v>9</v>
      </c>
      <c r="GM15177" s="4" t="s">
        <v>11</v>
      </c>
      <c r="GN15177" s="4" t="s">
        <v>12</v>
      </c>
      <c r="GO15177" s="4" t="s">
        <v>1341</v>
      </c>
      <c r="GP15177" s="4" t="s">
        <v>9</v>
      </c>
      <c r="GQ15177" s="4" t="s">
        <v>9</v>
      </c>
      <c r="GR15177" s="4" t="s">
        <v>11</v>
      </c>
      <c r="GS15177" s="4" t="s">
        <v>12</v>
      </c>
      <c r="GT15177" s="4" t="s">
        <v>1341</v>
      </c>
      <c r="GU15177" s="4" t="s">
        <v>9</v>
      </c>
      <c r="GV15177" s="4" t="s">
        <v>9</v>
      </c>
      <c r="GW15177" s="4" t="s">
        <v>11</v>
      </c>
      <c r="GX15177" s="4" t="s">
        <v>12</v>
      </c>
      <c r="GY15177" s="4" t="s">
        <v>1341</v>
      </c>
      <c r="GZ15177" s="4" t="s">
        <v>9</v>
      </c>
      <c r="HA15177" s="4" t="s">
        <v>9</v>
      </c>
      <c r="HB15177" s="4" t="s">
        <v>11</v>
      </c>
      <c r="HC15177" s="4" t="s">
        <v>12</v>
      </c>
      <c r="HD15177" s="4" t="s">
        <v>1341</v>
      </c>
      <c r="HE15177" s="4" t="s">
        <v>9</v>
      </c>
      <c r="HF15177" s="4" t="s">
        <v>9</v>
      </c>
      <c r="HG15177" s="4" t="s">
        <v>11</v>
      </c>
      <c r="HH15177" s="4" t="s">
        <v>12</v>
      </c>
      <c r="HI15177" s="4" t="s">
        <v>1341</v>
      </c>
      <c r="HJ15177" s="4" t="s">
        <v>9</v>
      </c>
      <c r="HK15177" s="4" t="s">
        <v>9</v>
      </c>
      <c r="HL15177" s="4" t="s">
        <v>11</v>
      </c>
      <c r="HM15177" s="4" t="s">
        <v>12</v>
      </c>
      <c r="HN15177" s="4" t="s">
        <v>1341</v>
      </c>
      <c r="HO15177" s="4" t="s">
        <v>9</v>
      </c>
      <c r="HP15177" s="4" t="s">
        <v>9</v>
      </c>
      <c r="HQ15177" s="4" t="s">
        <v>11</v>
      </c>
      <c r="HR15177" s="4" t="s">
        <v>12</v>
      </c>
      <c r="HS15177" s="4" t="s">
        <v>1341</v>
      </c>
      <c r="HT15177" s="4" t="s">
        <v>9</v>
      </c>
      <c r="HU15177" s="4" t="s">
        <v>9</v>
      </c>
      <c r="HV15177" s="4" t="s">
        <v>11</v>
      </c>
      <c r="HW15177" s="4" t="s">
        <v>12</v>
      </c>
      <c r="HX15177" s="4" t="s">
        <v>1341</v>
      </c>
      <c r="HY15177" s="4" t="s">
        <v>9</v>
      </c>
      <c r="HZ15177" s="4" t="s">
        <v>9</v>
      </c>
      <c r="IA15177" s="4" t="s">
        <v>11</v>
      </c>
      <c r="IB15177" s="4" t="s">
        <v>12</v>
      </c>
      <c r="IC15177" s="4" t="s">
        <v>1341</v>
      </c>
      <c r="ID15177" s="4" t="s">
        <v>9</v>
      </c>
      <c r="IE15177" s="4" t="s">
        <v>9</v>
      </c>
      <c r="IF15177" s="4" t="s">
        <v>11</v>
      </c>
      <c r="IG15177" s="4" t="s">
        <v>12</v>
      </c>
      <c r="IH15177" s="4" t="s">
        <v>1341</v>
      </c>
      <c r="II15177" s="4" t="s">
        <v>9</v>
      </c>
      <c r="IJ15177" s="4" t="s">
        <v>9</v>
      </c>
      <c r="IK15177" s="4" t="s">
        <v>11</v>
      </c>
      <c r="IL15177" s="4" t="s">
        <v>12</v>
      </c>
      <c r="IM15177" s="4" t="s">
        <v>1341</v>
      </c>
      <c r="IN15177" s="4" t="s">
        <v>9</v>
      </c>
      <c r="IO15177" s="4" t="s">
        <v>9</v>
      </c>
      <c r="IP15177" s="4" t="s">
        <v>11</v>
      </c>
      <c r="IQ15177" s="4" t="s">
        <v>12</v>
      </c>
      <c r="IR15177" s="4" t="s">
        <v>1341</v>
      </c>
      <c r="IS15177" s="4" t="s">
        <v>9</v>
      </c>
      <c r="IT15177" s="4" t="s">
        <v>9</v>
      </c>
      <c r="IU15177" s="4" t="s">
        <v>11</v>
      </c>
      <c r="IV15177" s="4" t="s">
        <v>12</v>
      </c>
      <c r="IW15177" s="4" t="s">
        <v>1341</v>
      </c>
      <c r="IX15177" s="4" t="s">
        <v>9</v>
      </c>
      <c r="IY15177" s="4" t="s">
        <v>9</v>
      </c>
      <c r="IZ15177" s="4" t="s">
        <v>11</v>
      </c>
      <c r="JA15177" s="4" t="s">
        <v>12</v>
      </c>
      <c r="JB15177" s="4" t="s">
        <v>1341</v>
      </c>
      <c r="JC15177" s="4" t="s">
        <v>9</v>
      </c>
      <c r="JD15177" s="4" t="s">
        <v>9</v>
      </c>
      <c r="JE15177" s="4" t="s">
        <v>11</v>
      </c>
      <c r="JF15177" s="4" t="s">
        <v>12</v>
      </c>
      <c r="JG15177" s="4" t="s">
        <v>1341</v>
      </c>
      <c r="JH15177" s="4" t="s">
        <v>9</v>
      </c>
      <c r="JI15177" s="4" t="s">
        <v>9</v>
      </c>
      <c r="JJ15177" s="4" t="s">
        <v>11</v>
      </c>
      <c r="JK15177" s="4" t="s">
        <v>12</v>
      </c>
      <c r="JL15177" s="4" t="s">
        <v>1341</v>
      </c>
      <c r="JM15177" s="4" t="s">
        <v>9</v>
      </c>
      <c r="JN15177" s="4" t="s">
        <v>9</v>
      </c>
      <c r="JO15177" s="4" t="s">
        <v>11</v>
      </c>
      <c r="JP15177" s="4" t="s">
        <v>12</v>
      </c>
      <c r="JQ15177" s="4" t="s">
        <v>1341</v>
      </c>
      <c r="JR15177" s="4" t="s">
        <v>9</v>
      </c>
      <c r="JS15177" s="4" t="s">
        <v>9</v>
      </c>
      <c r="JT15177" s="4" t="s">
        <v>11</v>
      </c>
      <c r="JU15177" s="4" t="s">
        <v>12</v>
      </c>
      <c r="JV15177" s="4" t="s">
        <v>1341</v>
      </c>
      <c r="JW15177" s="4" t="s">
        <v>9</v>
      </c>
      <c r="JX15177" s="4" t="s">
        <v>9</v>
      </c>
      <c r="JY15177" s="4" t="s">
        <v>11</v>
      </c>
      <c r="JZ15177" s="4" t="s">
        <v>12</v>
      </c>
      <c r="KA15177" s="4" t="s">
        <v>1341</v>
      </c>
      <c r="KB15177" s="4" t="s">
        <v>9</v>
      </c>
      <c r="KC15177" s="4" t="s">
        <v>9</v>
      </c>
      <c r="KD15177" s="4" t="s">
        <v>11</v>
      </c>
      <c r="KE15177" s="4" t="s">
        <v>12</v>
      </c>
      <c r="KF15177" s="4" t="s">
        <v>1341</v>
      </c>
      <c r="KG15177" s="4" t="s">
        <v>9</v>
      </c>
      <c r="KH15177" s="4" t="s">
        <v>9</v>
      </c>
      <c r="KI15177" s="4" t="s">
        <v>11</v>
      </c>
      <c r="KJ15177" s="4" t="s">
        <v>12</v>
      </c>
      <c r="KK15177" s="4" t="s">
        <v>1341</v>
      </c>
      <c r="KL15177" s="4" t="s">
        <v>9</v>
      </c>
      <c r="KM15177" s="4" t="s">
        <v>9</v>
      </c>
      <c r="KN15177" s="4" t="s">
        <v>11</v>
      </c>
      <c r="KO15177" s="4" t="s">
        <v>12</v>
      </c>
      <c r="KP15177" s="4" t="s">
        <v>1341</v>
      </c>
      <c r="KQ15177" s="4" t="s">
        <v>9</v>
      </c>
      <c r="KR15177" s="4" t="s">
        <v>9</v>
      </c>
      <c r="KS15177" s="4" t="s">
        <v>11</v>
      </c>
      <c r="KT15177" s="4" t="s">
        <v>12</v>
      </c>
      <c r="KU15177" s="4" t="s">
        <v>1341</v>
      </c>
      <c r="KV15177" s="4" t="s">
        <v>9</v>
      </c>
      <c r="KW15177" s="4" t="s">
        <v>9</v>
      </c>
      <c r="KX15177" s="4" t="s">
        <v>11</v>
      </c>
      <c r="KY15177" s="4" t="s">
        <v>12</v>
      </c>
      <c r="KZ15177" s="4" t="s">
        <v>1341</v>
      </c>
      <c r="LA15177" s="4" t="s">
        <v>9</v>
      </c>
      <c r="LB15177" s="4" t="s">
        <v>9</v>
      </c>
      <c r="LC15177" s="4" t="s">
        <v>11</v>
      </c>
      <c r="LD15177" s="4" t="s">
        <v>12</v>
      </c>
      <c r="LE15177" s="4" t="s">
        <v>1341</v>
      </c>
      <c r="LF15177" s="4" t="s">
        <v>9</v>
      </c>
      <c r="LG15177" s="4" t="s">
        <v>9</v>
      </c>
      <c r="LH15177" s="4" t="s">
        <v>11</v>
      </c>
      <c r="LI15177" s="4" t="s">
        <v>12</v>
      </c>
      <c r="LJ15177" s="4" t="s">
        <v>1341</v>
      </c>
    </row>
    <row r="15178" spans="1:302">
      <c r="A15178" t="n">
        <v>149104</v>
      </c>
      <c r="B15178" s="86" t="n">
        <v>257</v>
      </c>
      <c r="C15178" s="7" t="n">
        <v>7</v>
      </c>
      <c r="D15178" s="7" t="n">
        <v>65533</v>
      </c>
      <c r="E15178" s="7" t="n">
        <v>62123</v>
      </c>
      <c r="F15178" s="7" t="s">
        <v>13</v>
      </c>
      <c r="G15178" s="7" t="n">
        <f t="normal" ca="1">32-LENB(INDIRECT(ADDRESS(15178,6)))</f>
        <v>0</v>
      </c>
      <c r="H15178" s="7" t="n">
        <v>7</v>
      </c>
      <c r="I15178" s="7" t="n">
        <v>65533</v>
      </c>
      <c r="J15178" s="7" t="n">
        <v>27326</v>
      </c>
      <c r="K15178" s="7" t="s">
        <v>13</v>
      </c>
      <c r="L15178" s="7" t="n">
        <f t="normal" ca="1">32-LENB(INDIRECT(ADDRESS(15178,11)))</f>
        <v>0</v>
      </c>
      <c r="M15178" s="7" t="n">
        <v>7</v>
      </c>
      <c r="N15178" s="7" t="n">
        <v>65533</v>
      </c>
      <c r="O15178" s="7" t="n">
        <v>34315</v>
      </c>
      <c r="P15178" s="7" t="s">
        <v>13</v>
      </c>
      <c r="Q15178" s="7" t="n">
        <f t="normal" ca="1">32-LENB(INDIRECT(ADDRESS(15178,16)))</f>
        <v>0</v>
      </c>
      <c r="R15178" s="7" t="n">
        <v>7</v>
      </c>
      <c r="S15178" s="7" t="n">
        <v>65533</v>
      </c>
      <c r="T15178" s="7" t="n">
        <v>62026</v>
      </c>
      <c r="U15178" s="7" t="s">
        <v>13</v>
      </c>
      <c r="V15178" s="7" t="n">
        <f t="normal" ca="1">32-LENB(INDIRECT(ADDRESS(15178,21)))</f>
        <v>0</v>
      </c>
      <c r="W15178" s="7" t="n">
        <v>7</v>
      </c>
      <c r="X15178" s="7" t="n">
        <v>65533</v>
      </c>
      <c r="Y15178" s="7" t="n">
        <v>27327</v>
      </c>
      <c r="Z15178" s="7" t="s">
        <v>13</v>
      </c>
      <c r="AA15178" s="7" t="n">
        <f t="normal" ca="1">32-LENB(INDIRECT(ADDRESS(15178,26)))</f>
        <v>0</v>
      </c>
      <c r="AB15178" s="7" t="n">
        <v>7</v>
      </c>
      <c r="AC15178" s="7" t="n">
        <v>65533</v>
      </c>
      <c r="AD15178" s="7" t="n">
        <v>34316</v>
      </c>
      <c r="AE15178" s="7" t="s">
        <v>13</v>
      </c>
      <c r="AF15178" s="7" t="n">
        <f t="normal" ca="1">32-LENB(INDIRECT(ADDRESS(15178,31)))</f>
        <v>0</v>
      </c>
      <c r="AG15178" s="7" t="n">
        <v>7</v>
      </c>
      <c r="AH15178" s="7" t="n">
        <v>65533</v>
      </c>
      <c r="AI15178" s="7" t="n">
        <v>34317</v>
      </c>
      <c r="AJ15178" s="7" t="s">
        <v>13</v>
      </c>
      <c r="AK15178" s="7" t="n">
        <f t="normal" ca="1">32-LENB(INDIRECT(ADDRESS(15178,36)))</f>
        <v>0</v>
      </c>
      <c r="AL15178" s="7" t="n">
        <v>7</v>
      </c>
      <c r="AM15178" s="7" t="n">
        <v>65533</v>
      </c>
      <c r="AN15178" s="7" t="n">
        <v>62124</v>
      </c>
      <c r="AO15178" s="7" t="s">
        <v>13</v>
      </c>
      <c r="AP15178" s="7" t="n">
        <f t="normal" ca="1">32-LENB(INDIRECT(ADDRESS(15178,41)))</f>
        <v>0</v>
      </c>
      <c r="AQ15178" s="7" t="n">
        <v>7</v>
      </c>
      <c r="AR15178" s="7" t="n">
        <v>65533</v>
      </c>
      <c r="AS15178" s="7" t="n">
        <v>62125</v>
      </c>
      <c r="AT15178" s="7" t="s">
        <v>13</v>
      </c>
      <c r="AU15178" s="7" t="n">
        <f t="normal" ca="1">32-LENB(INDIRECT(ADDRESS(15178,46)))</f>
        <v>0</v>
      </c>
      <c r="AV15178" s="7" t="n">
        <v>7</v>
      </c>
      <c r="AW15178" s="7" t="n">
        <v>65533</v>
      </c>
      <c r="AX15178" s="7" t="n">
        <v>62126</v>
      </c>
      <c r="AY15178" s="7" t="s">
        <v>13</v>
      </c>
      <c r="AZ15178" s="7" t="n">
        <f t="normal" ca="1">32-LENB(INDIRECT(ADDRESS(15178,51)))</f>
        <v>0</v>
      </c>
      <c r="BA15178" s="7" t="n">
        <v>7</v>
      </c>
      <c r="BB15178" s="7" t="n">
        <v>65533</v>
      </c>
      <c r="BC15178" s="7" t="n">
        <v>27328</v>
      </c>
      <c r="BD15178" s="7" t="s">
        <v>13</v>
      </c>
      <c r="BE15178" s="7" t="n">
        <f t="normal" ca="1">32-LENB(INDIRECT(ADDRESS(15178,56)))</f>
        <v>0</v>
      </c>
      <c r="BF15178" s="7" t="n">
        <v>7</v>
      </c>
      <c r="BG15178" s="7" t="n">
        <v>65533</v>
      </c>
      <c r="BH15178" s="7" t="n">
        <v>27329</v>
      </c>
      <c r="BI15178" s="7" t="s">
        <v>13</v>
      </c>
      <c r="BJ15178" s="7" t="n">
        <f t="normal" ca="1">32-LENB(INDIRECT(ADDRESS(15178,61)))</f>
        <v>0</v>
      </c>
      <c r="BK15178" s="7" t="n">
        <v>7</v>
      </c>
      <c r="BL15178" s="7" t="n">
        <v>65533</v>
      </c>
      <c r="BM15178" s="7" t="n">
        <v>34318</v>
      </c>
      <c r="BN15178" s="7" t="s">
        <v>13</v>
      </c>
      <c r="BO15178" s="7" t="n">
        <f t="normal" ca="1">32-LENB(INDIRECT(ADDRESS(15178,66)))</f>
        <v>0</v>
      </c>
      <c r="BP15178" s="7" t="n">
        <v>7</v>
      </c>
      <c r="BQ15178" s="7" t="n">
        <v>65533</v>
      </c>
      <c r="BR15178" s="7" t="n">
        <v>62127</v>
      </c>
      <c r="BS15178" s="7" t="s">
        <v>13</v>
      </c>
      <c r="BT15178" s="7" t="n">
        <f t="normal" ca="1">32-LENB(INDIRECT(ADDRESS(15178,71)))</f>
        <v>0</v>
      </c>
      <c r="BU15178" s="7" t="n">
        <v>7</v>
      </c>
      <c r="BV15178" s="7" t="n">
        <v>65533</v>
      </c>
      <c r="BW15178" s="7" t="n">
        <v>62128</v>
      </c>
      <c r="BX15178" s="7" t="s">
        <v>13</v>
      </c>
      <c r="BY15178" s="7" t="n">
        <f t="normal" ca="1">32-LENB(INDIRECT(ADDRESS(15178,76)))</f>
        <v>0</v>
      </c>
      <c r="BZ15178" s="7" t="n">
        <v>7</v>
      </c>
      <c r="CA15178" s="7" t="n">
        <v>65533</v>
      </c>
      <c r="CB15178" s="7" t="n">
        <v>27330</v>
      </c>
      <c r="CC15178" s="7" t="s">
        <v>13</v>
      </c>
      <c r="CD15178" s="7" t="n">
        <f t="normal" ca="1">32-LENB(INDIRECT(ADDRESS(15178,81)))</f>
        <v>0</v>
      </c>
      <c r="CE15178" s="7" t="n">
        <v>7</v>
      </c>
      <c r="CF15178" s="7" t="n">
        <v>65533</v>
      </c>
      <c r="CG15178" s="7" t="n">
        <v>27331</v>
      </c>
      <c r="CH15178" s="7" t="s">
        <v>13</v>
      </c>
      <c r="CI15178" s="7" t="n">
        <f t="normal" ca="1">32-LENB(INDIRECT(ADDRESS(15178,86)))</f>
        <v>0</v>
      </c>
      <c r="CJ15178" s="7" t="n">
        <v>7</v>
      </c>
      <c r="CK15178" s="7" t="n">
        <v>65533</v>
      </c>
      <c r="CL15178" s="7" t="n">
        <v>34319</v>
      </c>
      <c r="CM15178" s="7" t="s">
        <v>13</v>
      </c>
      <c r="CN15178" s="7" t="n">
        <f t="normal" ca="1">32-LENB(INDIRECT(ADDRESS(15178,91)))</f>
        <v>0</v>
      </c>
      <c r="CO15178" s="7" t="n">
        <v>7</v>
      </c>
      <c r="CP15178" s="7" t="n">
        <v>65533</v>
      </c>
      <c r="CQ15178" s="7" t="n">
        <v>34320</v>
      </c>
      <c r="CR15178" s="7" t="s">
        <v>13</v>
      </c>
      <c r="CS15178" s="7" t="n">
        <f t="normal" ca="1">32-LENB(INDIRECT(ADDRESS(15178,96)))</f>
        <v>0</v>
      </c>
      <c r="CT15178" s="7" t="n">
        <v>7</v>
      </c>
      <c r="CU15178" s="7" t="n">
        <v>65533</v>
      </c>
      <c r="CV15178" s="7" t="n">
        <v>62129</v>
      </c>
      <c r="CW15178" s="7" t="s">
        <v>13</v>
      </c>
      <c r="CX15178" s="7" t="n">
        <f t="normal" ca="1">32-LENB(INDIRECT(ADDRESS(15178,101)))</f>
        <v>0</v>
      </c>
      <c r="CY15178" s="7" t="n">
        <v>7</v>
      </c>
      <c r="CZ15178" s="7" t="n">
        <v>65533</v>
      </c>
      <c r="DA15178" s="7" t="n">
        <v>62130</v>
      </c>
      <c r="DB15178" s="7" t="s">
        <v>13</v>
      </c>
      <c r="DC15178" s="7" t="n">
        <f t="normal" ca="1">32-LENB(INDIRECT(ADDRESS(15178,106)))</f>
        <v>0</v>
      </c>
      <c r="DD15178" s="7" t="n">
        <v>7</v>
      </c>
      <c r="DE15178" s="7" t="n">
        <v>65533</v>
      </c>
      <c r="DF15178" s="7" t="n">
        <v>27332</v>
      </c>
      <c r="DG15178" s="7" t="s">
        <v>13</v>
      </c>
      <c r="DH15178" s="7" t="n">
        <f t="normal" ca="1">32-LENB(INDIRECT(ADDRESS(15178,111)))</f>
        <v>0</v>
      </c>
      <c r="DI15178" s="7" t="n">
        <v>7</v>
      </c>
      <c r="DJ15178" s="7" t="n">
        <v>65533</v>
      </c>
      <c r="DK15178" s="7" t="n">
        <v>27333</v>
      </c>
      <c r="DL15178" s="7" t="s">
        <v>13</v>
      </c>
      <c r="DM15178" s="7" t="n">
        <f t="normal" ca="1">32-LENB(INDIRECT(ADDRESS(15178,116)))</f>
        <v>0</v>
      </c>
      <c r="DN15178" s="7" t="n">
        <v>7</v>
      </c>
      <c r="DO15178" s="7" t="n">
        <v>65533</v>
      </c>
      <c r="DP15178" s="7" t="n">
        <v>27334</v>
      </c>
      <c r="DQ15178" s="7" t="s">
        <v>13</v>
      </c>
      <c r="DR15178" s="7" t="n">
        <f t="normal" ca="1">32-LENB(INDIRECT(ADDRESS(15178,121)))</f>
        <v>0</v>
      </c>
      <c r="DS15178" s="7" t="n">
        <v>7</v>
      </c>
      <c r="DT15178" s="7" t="n">
        <v>65533</v>
      </c>
      <c r="DU15178" s="7" t="n">
        <v>34321</v>
      </c>
      <c r="DV15178" s="7" t="s">
        <v>13</v>
      </c>
      <c r="DW15178" s="7" t="n">
        <f t="normal" ca="1">32-LENB(INDIRECT(ADDRESS(15178,126)))</f>
        <v>0</v>
      </c>
      <c r="DX15178" s="7" t="n">
        <v>7</v>
      </c>
      <c r="DY15178" s="7" t="n">
        <v>65533</v>
      </c>
      <c r="DZ15178" s="7" t="n">
        <v>34322</v>
      </c>
      <c r="EA15178" s="7" t="s">
        <v>13</v>
      </c>
      <c r="EB15178" s="7" t="n">
        <f t="normal" ca="1">32-LENB(INDIRECT(ADDRESS(15178,131)))</f>
        <v>0</v>
      </c>
      <c r="EC15178" s="7" t="n">
        <v>7</v>
      </c>
      <c r="ED15178" s="7" t="n">
        <v>65533</v>
      </c>
      <c r="EE15178" s="7" t="n">
        <v>27335</v>
      </c>
      <c r="EF15178" s="7" t="s">
        <v>13</v>
      </c>
      <c r="EG15178" s="7" t="n">
        <f t="normal" ca="1">32-LENB(INDIRECT(ADDRESS(15178,136)))</f>
        <v>0</v>
      </c>
      <c r="EH15178" s="7" t="n">
        <v>7</v>
      </c>
      <c r="EI15178" s="7" t="n">
        <v>65533</v>
      </c>
      <c r="EJ15178" s="7" t="n">
        <v>27336</v>
      </c>
      <c r="EK15178" s="7" t="s">
        <v>13</v>
      </c>
      <c r="EL15178" s="7" t="n">
        <f t="normal" ca="1">32-LENB(INDIRECT(ADDRESS(15178,141)))</f>
        <v>0</v>
      </c>
      <c r="EM15178" s="7" t="n">
        <v>7</v>
      </c>
      <c r="EN15178" s="7" t="n">
        <v>65533</v>
      </c>
      <c r="EO15178" s="7" t="n">
        <v>27337</v>
      </c>
      <c r="EP15178" s="7" t="s">
        <v>13</v>
      </c>
      <c r="EQ15178" s="7" t="n">
        <f t="normal" ca="1">32-LENB(INDIRECT(ADDRESS(15178,146)))</f>
        <v>0</v>
      </c>
      <c r="ER15178" s="7" t="n">
        <v>7</v>
      </c>
      <c r="ES15178" s="7" t="n">
        <v>65533</v>
      </c>
      <c r="ET15178" s="7" t="n">
        <v>34323</v>
      </c>
      <c r="EU15178" s="7" t="s">
        <v>13</v>
      </c>
      <c r="EV15178" s="7" t="n">
        <f t="normal" ca="1">32-LENB(INDIRECT(ADDRESS(15178,151)))</f>
        <v>0</v>
      </c>
      <c r="EW15178" s="7" t="n">
        <v>7</v>
      </c>
      <c r="EX15178" s="7" t="n">
        <v>65533</v>
      </c>
      <c r="EY15178" s="7" t="n">
        <v>62131</v>
      </c>
      <c r="EZ15178" s="7" t="s">
        <v>13</v>
      </c>
      <c r="FA15178" s="7" t="n">
        <f t="normal" ca="1">32-LENB(INDIRECT(ADDRESS(15178,156)))</f>
        <v>0</v>
      </c>
      <c r="FB15178" s="7" t="n">
        <v>7</v>
      </c>
      <c r="FC15178" s="7" t="n">
        <v>65533</v>
      </c>
      <c r="FD15178" s="7" t="n">
        <v>62132</v>
      </c>
      <c r="FE15178" s="7" t="s">
        <v>13</v>
      </c>
      <c r="FF15178" s="7" t="n">
        <f t="normal" ca="1">32-LENB(INDIRECT(ADDRESS(15178,161)))</f>
        <v>0</v>
      </c>
      <c r="FG15178" s="7" t="n">
        <v>7</v>
      </c>
      <c r="FH15178" s="7" t="n">
        <v>65533</v>
      </c>
      <c r="FI15178" s="7" t="n">
        <v>62133</v>
      </c>
      <c r="FJ15178" s="7" t="s">
        <v>13</v>
      </c>
      <c r="FK15178" s="7" t="n">
        <f t="normal" ca="1">32-LENB(INDIRECT(ADDRESS(15178,166)))</f>
        <v>0</v>
      </c>
      <c r="FL15178" s="7" t="n">
        <v>7</v>
      </c>
      <c r="FM15178" s="7" t="n">
        <v>65533</v>
      </c>
      <c r="FN15178" s="7" t="n">
        <v>62134</v>
      </c>
      <c r="FO15178" s="7" t="s">
        <v>13</v>
      </c>
      <c r="FP15178" s="7" t="n">
        <f t="normal" ca="1">32-LENB(INDIRECT(ADDRESS(15178,171)))</f>
        <v>0</v>
      </c>
      <c r="FQ15178" s="7" t="n">
        <v>7</v>
      </c>
      <c r="FR15178" s="7" t="n">
        <v>65533</v>
      </c>
      <c r="FS15178" s="7" t="n">
        <v>62135</v>
      </c>
      <c r="FT15178" s="7" t="s">
        <v>13</v>
      </c>
      <c r="FU15178" s="7" t="n">
        <f t="normal" ca="1">32-LENB(INDIRECT(ADDRESS(15178,176)))</f>
        <v>0</v>
      </c>
      <c r="FV15178" s="7" t="n">
        <v>7</v>
      </c>
      <c r="FW15178" s="7" t="n">
        <v>65533</v>
      </c>
      <c r="FX15178" s="7" t="n">
        <v>27338</v>
      </c>
      <c r="FY15178" s="7" t="s">
        <v>13</v>
      </c>
      <c r="FZ15178" s="7" t="n">
        <f t="normal" ca="1">32-LENB(INDIRECT(ADDRESS(15178,181)))</f>
        <v>0</v>
      </c>
      <c r="GA15178" s="7" t="n">
        <v>7</v>
      </c>
      <c r="GB15178" s="7" t="n">
        <v>65533</v>
      </c>
      <c r="GC15178" s="7" t="n">
        <v>27339</v>
      </c>
      <c r="GD15178" s="7" t="s">
        <v>13</v>
      </c>
      <c r="GE15178" s="7" t="n">
        <f t="normal" ca="1">32-LENB(INDIRECT(ADDRESS(15178,186)))</f>
        <v>0</v>
      </c>
      <c r="GF15178" s="7" t="n">
        <v>7</v>
      </c>
      <c r="GG15178" s="7" t="n">
        <v>65533</v>
      </c>
      <c r="GH15178" s="7" t="n">
        <v>34324</v>
      </c>
      <c r="GI15178" s="7" t="s">
        <v>13</v>
      </c>
      <c r="GJ15178" s="7" t="n">
        <f t="normal" ca="1">32-LENB(INDIRECT(ADDRESS(15178,191)))</f>
        <v>0</v>
      </c>
      <c r="GK15178" s="7" t="n">
        <v>4</v>
      </c>
      <c r="GL15178" s="7" t="n">
        <v>65533</v>
      </c>
      <c r="GM15178" s="7" t="n">
        <v>4255</v>
      </c>
      <c r="GN15178" s="7" t="s">
        <v>13</v>
      </c>
      <c r="GO15178" s="7" t="n">
        <f t="normal" ca="1">32-LENB(INDIRECT(ADDRESS(15178,196)))</f>
        <v>0</v>
      </c>
      <c r="GP15178" s="7" t="n">
        <v>7</v>
      </c>
      <c r="GQ15178" s="7" t="n">
        <v>65533</v>
      </c>
      <c r="GR15178" s="7" t="n">
        <v>34325</v>
      </c>
      <c r="GS15178" s="7" t="s">
        <v>13</v>
      </c>
      <c r="GT15178" s="7" t="n">
        <f t="normal" ca="1">32-LENB(INDIRECT(ADDRESS(15178,201)))</f>
        <v>0</v>
      </c>
      <c r="GU15178" s="7" t="n">
        <v>7</v>
      </c>
      <c r="GV15178" s="7" t="n">
        <v>65533</v>
      </c>
      <c r="GW15178" s="7" t="n">
        <v>62136</v>
      </c>
      <c r="GX15178" s="7" t="s">
        <v>13</v>
      </c>
      <c r="GY15178" s="7" t="n">
        <f t="normal" ca="1">32-LENB(INDIRECT(ADDRESS(15178,206)))</f>
        <v>0</v>
      </c>
      <c r="GZ15178" s="7" t="n">
        <v>7</v>
      </c>
      <c r="HA15178" s="7" t="n">
        <v>65533</v>
      </c>
      <c r="HB15178" s="7" t="n">
        <v>62137</v>
      </c>
      <c r="HC15178" s="7" t="s">
        <v>13</v>
      </c>
      <c r="HD15178" s="7" t="n">
        <f t="normal" ca="1">32-LENB(INDIRECT(ADDRESS(15178,211)))</f>
        <v>0</v>
      </c>
      <c r="HE15178" s="7" t="n">
        <v>7</v>
      </c>
      <c r="HF15178" s="7" t="n">
        <v>65533</v>
      </c>
      <c r="HG15178" s="7" t="n">
        <v>62138</v>
      </c>
      <c r="HH15178" s="7" t="s">
        <v>13</v>
      </c>
      <c r="HI15178" s="7" t="n">
        <f t="normal" ca="1">32-LENB(INDIRECT(ADDRESS(15178,216)))</f>
        <v>0</v>
      </c>
      <c r="HJ15178" s="7" t="n">
        <v>7</v>
      </c>
      <c r="HK15178" s="7" t="n">
        <v>65533</v>
      </c>
      <c r="HL15178" s="7" t="n">
        <v>27340</v>
      </c>
      <c r="HM15178" s="7" t="s">
        <v>13</v>
      </c>
      <c r="HN15178" s="7" t="n">
        <f t="normal" ca="1">32-LENB(INDIRECT(ADDRESS(15178,221)))</f>
        <v>0</v>
      </c>
      <c r="HO15178" s="7" t="n">
        <v>7</v>
      </c>
      <c r="HP15178" s="7" t="n">
        <v>65533</v>
      </c>
      <c r="HQ15178" s="7" t="n">
        <v>34326</v>
      </c>
      <c r="HR15178" s="7" t="s">
        <v>13</v>
      </c>
      <c r="HS15178" s="7" t="n">
        <f t="normal" ca="1">32-LENB(INDIRECT(ADDRESS(15178,226)))</f>
        <v>0</v>
      </c>
      <c r="HT15178" s="7" t="n">
        <v>7</v>
      </c>
      <c r="HU15178" s="7" t="n">
        <v>65533</v>
      </c>
      <c r="HV15178" s="7" t="n">
        <v>27341</v>
      </c>
      <c r="HW15178" s="7" t="s">
        <v>13</v>
      </c>
      <c r="HX15178" s="7" t="n">
        <f t="normal" ca="1">32-LENB(INDIRECT(ADDRESS(15178,231)))</f>
        <v>0</v>
      </c>
      <c r="HY15178" s="7" t="n">
        <v>7</v>
      </c>
      <c r="HZ15178" s="7" t="n">
        <v>65533</v>
      </c>
      <c r="IA15178" s="7" t="n">
        <v>27342</v>
      </c>
      <c r="IB15178" s="7" t="s">
        <v>13</v>
      </c>
      <c r="IC15178" s="7" t="n">
        <f t="normal" ca="1">32-LENB(INDIRECT(ADDRESS(15178,236)))</f>
        <v>0</v>
      </c>
      <c r="ID15178" s="7" t="n">
        <v>7</v>
      </c>
      <c r="IE15178" s="7" t="n">
        <v>65533</v>
      </c>
      <c r="IF15178" s="7" t="n">
        <v>34327</v>
      </c>
      <c r="IG15178" s="7" t="s">
        <v>13</v>
      </c>
      <c r="IH15178" s="7" t="n">
        <f t="normal" ca="1">32-LENB(INDIRECT(ADDRESS(15178,241)))</f>
        <v>0</v>
      </c>
      <c r="II15178" s="7" t="n">
        <v>7</v>
      </c>
      <c r="IJ15178" s="7" t="n">
        <v>65533</v>
      </c>
      <c r="IK15178" s="7" t="n">
        <v>34328</v>
      </c>
      <c r="IL15178" s="7" t="s">
        <v>13</v>
      </c>
      <c r="IM15178" s="7" t="n">
        <f t="normal" ca="1">32-LENB(INDIRECT(ADDRESS(15178,246)))</f>
        <v>0</v>
      </c>
      <c r="IN15178" s="7" t="n">
        <v>7</v>
      </c>
      <c r="IO15178" s="7" t="n">
        <v>65533</v>
      </c>
      <c r="IP15178" s="7" t="n">
        <v>62139</v>
      </c>
      <c r="IQ15178" s="7" t="s">
        <v>13</v>
      </c>
      <c r="IR15178" s="7" t="n">
        <f t="normal" ca="1">32-LENB(INDIRECT(ADDRESS(15178,251)))</f>
        <v>0</v>
      </c>
      <c r="IS15178" s="7" t="n">
        <v>7</v>
      </c>
      <c r="IT15178" s="7" t="n">
        <v>65533</v>
      </c>
      <c r="IU15178" s="7" t="n">
        <v>62140</v>
      </c>
      <c r="IV15178" s="7" t="s">
        <v>13</v>
      </c>
      <c r="IW15178" s="7" t="n">
        <f t="normal" ca="1">32-LENB(INDIRECT(ADDRESS(15178,256)))</f>
        <v>0</v>
      </c>
      <c r="IX15178" s="7" t="n">
        <v>7</v>
      </c>
      <c r="IY15178" s="7" t="n">
        <v>65533</v>
      </c>
      <c r="IZ15178" s="7" t="n">
        <v>62141</v>
      </c>
      <c r="JA15178" s="7" t="s">
        <v>13</v>
      </c>
      <c r="JB15178" s="7" t="n">
        <f t="normal" ca="1">32-LENB(INDIRECT(ADDRESS(15178,261)))</f>
        <v>0</v>
      </c>
      <c r="JC15178" s="7" t="n">
        <v>7</v>
      </c>
      <c r="JD15178" s="7" t="n">
        <v>65533</v>
      </c>
      <c r="JE15178" s="7" t="n">
        <v>62142</v>
      </c>
      <c r="JF15178" s="7" t="s">
        <v>13</v>
      </c>
      <c r="JG15178" s="7" t="n">
        <f t="normal" ca="1">32-LENB(INDIRECT(ADDRESS(15178,266)))</f>
        <v>0</v>
      </c>
      <c r="JH15178" s="7" t="n">
        <v>7</v>
      </c>
      <c r="JI15178" s="7" t="n">
        <v>65533</v>
      </c>
      <c r="JJ15178" s="7" t="n">
        <v>27343</v>
      </c>
      <c r="JK15178" s="7" t="s">
        <v>13</v>
      </c>
      <c r="JL15178" s="7" t="n">
        <f t="normal" ca="1">32-LENB(INDIRECT(ADDRESS(15178,271)))</f>
        <v>0</v>
      </c>
      <c r="JM15178" s="7" t="n">
        <v>7</v>
      </c>
      <c r="JN15178" s="7" t="n">
        <v>65533</v>
      </c>
      <c r="JO15178" s="7" t="n">
        <v>34329</v>
      </c>
      <c r="JP15178" s="7" t="s">
        <v>13</v>
      </c>
      <c r="JQ15178" s="7" t="n">
        <f t="normal" ca="1">32-LENB(INDIRECT(ADDRESS(15178,276)))</f>
        <v>0</v>
      </c>
      <c r="JR15178" s="7" t="n">
        <v>4</v>
      </c>
      <c r="JS15178" s="7" t="n">
        <v>65533</v>
      </c>
      <c r="JT15178" s="7" t="n">
        <v>4255</v>
      </c>
      <c r="JU15178" s="7" t="s">
        <v>13</v>
      </c>
      <c r="JV15178" s="7" t="n">
        <f t="normal" ca="1">32-LENB(INDIRECT(ADDRESS(15178,281)))</f>
        <v>0</v>
      </c>
      <c r="JW15178" s="7" t="n">
        <v>7</v>
      </c>
      <c r="JX15178" s="7" t="n">
        <v>65533</v>
      </c>
      <c r="JY15178" s="7" t="n">
        <v>34330</v>
      </c>
      <c r="JZ15178" s="7" t="s">
        <v>13</v>
      </c>
      <c r="KA15178" s="7" t="n">
        <f t="normal" ca="1">32-LENB(INDIRECT(ADDRESS(15178,286)))</f>
        <v>0</v>
      </c>
      <c r="KB15178" s="7" t="n">
        <v>7</v>
      </c>
      <c r="KC15178" s="7" t="n">
        <v>65533</v>
      </c>
      <c r="KD15178" s="7" t="n">
        <v>27344</v>
      </c>
      <c r="KE15178" s="7" t="s">
        <v>13</v>
      </c>
      <c r="KF15178" s="7" t="n">
        <f t="normal" ca="1">32-LENB(INDIRECT(ADDRESS(15178,291)))</f>
        <v>0</v>
      </c>
      <c r="KG15178" s="7" t="n">
        <v>7</v>
      </c>
      <c r="KH15178" s="7" t="n">
        <v>65533</v>
      </c>
      <c r="KI15178" s="7" t="n">
        <v>62143</v>
      </c>
      <c r="KJ15178" s="7" t="s">
        <v>13</v>
      </c>
      <c r="KK15178" s="7" t="n">
        <f t="normal" ca="1">32-LENB(INDIRECT(ADDRESS(15178,296)))</f>
        <v>0</v>
      </c>
      <c r="KL15178" s="7" t="n">
        <v>7</v>
      </c>
      <c r="KM15178" s="7" t="n">
        <v>65533</v>
      </c>
      <c r="KN15178" s="7" t="n">
        <v>62144</v>
      </c>
      <c r="KO15178" s="7" t="s">
        <v>13</v>
      </c>
      <c r="KP15178" s="7" t="n">
        <f t="normal" ca="1">32-LENB(INDIRECT(ADDRESS(15178,301)))</f>
        <v>0</v>
      </c>
      <c r="KQ15178" s="7" t="n">
        <v>7</v>
      </c>
      <c r="KR15178" s="7" t="n">
        <v>65533</v>
      </c>
      <c r="KS15178" s="7" t="n">
        <v>62145</v>
      </c>
      <c r="KT15178" s="7" t="s">
        <v>13</v>
      </c>
      <c r="KU15178" s="7" t="n">
        <f t="normal" ca="1">32-LENB(INDIRECT(ADDRESS(15178,306)))</f>
        <v>0</v>
      </c>
      <c r="KV15178" s="7" t="n">
        <v>7</v>
      </c>
      <c r="KW15178" s="7" t="n">
        <v>65533</v>
      </c>
      <c r="KX15178" s="7" t="n">
        <v>62146</v>
      </c>
      <c r="KY15178" s="7" t="s">
        <v>13</v>
      </c>
      <c r="KZ15178" s="7" t="n">
        <f t="normal" ca="1">32-LENB(INDIRECT(ADDRESS(15178,311)))</f>
        <v>0</v>
      </c>
      <c r="LA15178" s="7" t="n">
        <v>7</v>
      </c>
      <c r="LB15178" s="7" t="n">
        <v>65533</v>
      </c>
      <c r="LC15178" s="7" t="n">
        <v>62147</v>
      </c>
      <c r="LD15178" s="7" t="s">
        <v>13</v>
      </c>
      <c r="LE15178" s="7" t="n">
        <f t="normal" ca="1">32-LENB(INDIRECT(ADDRESS(15178,316)))</f>
        <v>0</v>
      </c>
      <c r="LF15178" s="7" t="n">
        <v>0</v>
      </c>
      <c r="LG15178" s="7" t="n">
        <v>65533</v>
      </c>
      <c r="LH15178" s="7" t="n">
        <v>0</v>
      </c>
      <c r="LI15178" s="7" t="s">
        <v>13</v>
      </c>
      <c r="LJ15178" s="7" t="n">
        <f t="normal" ca="1">32-LENB(INDIRECT(ADDRESS(15178,321)))</f>
        <v>0</v>
      </c>
    </row>
    <row r="15179" spans="1:302">
      <c r="A15179" t="s">
        <v>4</v>
      </c>
      <c r="B15179" s="4" t="s">
        <v>5</v>
      </c>
    </row>
    <row r="15180" spans="1:302">
      <c r="A15180" t="n">
        <v>151664</v>
      </c>
      <c r="B15180" s="5" t="n">
        <v>1</v>
      </c>
    </row>
    <row r="15181" spans="1:302" s="3" customFormat="1" customHeight="0">
      <c r="A15181" s="3" t="s">
        <v>2</v>
      </c>
      <c r="B15181" s="3" t="s">
        <v>1350</v>
      </c>
    </row>
    <row r="15182" spans="1:302">
      <c r="A15182" t="s">
        <v>4</v>
      </c>
      <c r="B15182" s="4" t="s">
        <v>5</v>
      </c>
      <c r="C15182" s="4" t="s">
        <v>9</v>
      </c>
      <c r="D15182" s="4" t="s">
        <v>9</v>
      </c>
      <c r="E15182" s="4" t="s">
        <v>11</v>
      </c>
      <c r="F15182" s="4" t="s">
        <v>12</v>
      </c>
      <c r="G15182" s="4" t="s">
        <v>1341</v>
      </c>
      <c r="H15182" s="4" t="s">
        <v>9</v>
      </c>
      <c r="I15182" s="4" t="s">
        <v>9</v>
      </c>
      <c r="J15182" s="4" t="s">
        <v>11</v>
      </c>
      <c r="K15182" s="4" t="s">
        <v>12</v>
      </c>
      <c r="L15182" s="4" t="s">
        <v>1341</v>
      </c>
      <c r="M15182" s="4" t="s">
        <v>9</v>
      </c>
      <c r="N15182" s="4" t="s">
        <v>9</v>
      </c>
      <c r="O15182" s="4" t="s">
        <v>11</v>
      </c>
      <c r="P15182" s="4" t="s">
        <v>12</v>
      </c>
      <c r="Q15182" s="4" t="s">
        <v>1341</v>
      </c>
      <c r="R15182" s="4" t="s">
        <v>9</v>
      </c>
      <c r="S15182" s="4" t="s">
        <v>9</v>
      </c>
      <c r="T15182" s="4" t="s">
        <v>11</v>
      </c>
      <c r="U15182" s="4" t="s">
        <v>12</v>
      </c>
      <c r="V15182" s="4" t="s">
        <v>1341</v>
      </c>
      <c r="W15182" s="4" t="s">
        <v>9</v>
      </c>
      <c r="X15182" s="4" t="s">
        <v>9</v>
      </c>
      <c r="Y15182" s="4" t="s">
        <v>11</v>
      </c>
      <c r="Z15182" s="4" t="s">
        <v>12</v>
      </c>
      <c r="AA15182" s="4" t="s">
        <v>1341</v>
      </c>
      <c r="AB15182" s="4" t="s">
        <v>9</v>
      </c>
      <c r="AC15182" s="4" t="s">
        <v>9</v>
      </c>
      <c r="AD15182" s="4" t="s">
        <v>11</v>
      </c>
      <c r="AE15182" s="4" t="s">
        <v>12</v>
      </c>
      <c r="AF15182" s="4" t="s">
        <v>1341</v>
      </c>
      <c r="AG15182" s="4" t="s">
        <v>9</v>
      </c>
      <c r="AH15182" s="4" t="s">
        <v>9</v>
      </c>
      <c r="AI15182" s="4" t="s">
        <v>11</v>
      </c>
      <c r="AJ15182" s="4" t="s">
        <v>12</v>
      </c>
      <c r="AK15182" s="4" t="s">
        <v>1341</v>
      </c>
      <c r="AL15182" s="4" t="s">
        <v>9</v>
      </c>
      <c r="AM15182" s="4" t="s">
        <v>9</v>
      </c>
      <c r="AN15182" s="4" t="s">
        <v>11</v>
      </c>
      <c r="AO15182" s="4" t="s">
        <v>12</v>
      </c>
      <c r="AP15182" s="4" t="s">
        <v>1341</v>
      </c>
      <c r="AQ15182" s="4" t="s">
        <v>9</v>
      </c>
      <c r="AR15182" s="4" t="s">
        <v>9</v>
      </c>
      <c r="AS15182" s="4" t="s">
        <v>11</v>
      </c>
      <c r="AT15182" s="4" t="s">
        <v>12</v>
      </c>
      <c r="AU15182" s="4" t="s">
        <v>1341</v>
      </c>
      <c r="AV15182" s="4" t="s">
        <v>9</v>
      </c>
      <c r="AW15182" s="4" t="s">
        <v>9</v>
      </c>
      <c r="AX15182" s="4" t="s">
        <v>11</v>
      </c>
      <c r="AY15182" s="4" t="s">
        <v>12</v>
      </c>
      <c r="AZ15182" s="4" t="s">
        <v>1341</v>
      </c>
      <c r="BA15182" s="4" t="s">
        <v>9</v>
      </c>
      <c r="BB15182" s="4" t="s">
        <v>9</v>
      </c>
      <c r="BC15182" s="4" t="s">
        <v>11</v>
      </c>
      <c r="BD15182" s="4" t="s">
        <v>12</v>
      </c>
      <c r="BE15182" s="4" t="s">
        <v>1341</v>
      </c>
      <c r="BF15182" s="4" t="s">
        <v>9</v>
      </c>
      <c r="BG15182" s="4" t="s">
        <v>9</v>
      </c>
      <c r="BH15182" s="4" t="s">
        <v>11</v>
      </c>
      <c r="BI15182" s="4" t="s">
        <v>12</v>
      </c>
      <c r="BJ15182" s="4" t="s">
        <v>1341</v>
      </c>
      <c r="BK15182" s="4" t="s">
        <v>9</v>
      </c>
      <c r="BL15182" s="4" t="s">
        <v>9</v>
      </c>
      <c r="BM15182" s="4" t="s">
        <v>11</v>
      </c>
      <c r="BN15182" s="4" t="s">
        <v>12</v>
      </c>
      <c r="BO15182" s="4" t="s">
        <v>1341</v>
      </c>
      <c r="BP15182" s="4" t="s">
        <v>9</v>
      </c>
      <c r="BQ15182" s="4" t="s">
        <v>9</v>
      </c>
      <c r="BR15182" s="4" t="s">
        <v>11</v>
      </c>
      <c r="BS15182" s="4" t="s">
        <v>12</v>
      </c>
      <c r="BT15182" s="4" t="s">
        <v>1341</v>
      </c>
      <c r="BU15182" s="4" t="s">
        <v>9</v>
      </c>
      <c r="BV15182" s="4" t="s">
        <v>9</v>
      </c>
      <c r="BW15182" s="4" t="s">
        <v>11</v>
      </c>
      <c r="BX15182" s="4" t="s">
        <v>12</v>
      </c>
      <c r="BY15182" s="4" t="s">
        <v>1341</v>
      </c>
      <c r="BZ15182" s="4" t="s">
        <v>9</v>
      </c>
      <c r="CA15182" s="4" t="s">
        <v>9</v>
      </c>
      <c r="CB15182" s="4" t="s">
        <v>11</v>
      </c>
      <c r="CC15182" s="4" t="s">
        <v>12</v>
      </c>
      <c r="CD15182" s="4" t="s">
        <v>1341</v>
      </c>
      <c r="CE15182" s="4" t="s">
        <v>9</v>
      </c>
      <c r="CF15182" s="4" t="s">
        <v>9</v>
      </c>
      <c r="CG15182" s="4" t="s">
        <v>11</v>
      </c>
      <c r="CH15182" s="4" t="s">
        <v>12</v>
      </c>
      <c r="CI15182" s="4" t="s">
        <v>1341</v>
      </c>
      <c r="CJ15182" s="4" t="s">
        <v>9</v>
      </c>
      <c r="CK15182" s="4" t="s">
        <v>9</v>
      </c>
      <c r="CL15182" s="4" t="s">
        <v>11</v>
      </c>
      <c r="CM15182" s="4" t="s">
        <v>12</v>
      </c>
      <c r="CN15182" s="4" t="s">
        <v>1341</v>
      </c>
      <c r="CO15182" s="4" t="s">
        <v>9</v>
      </c>
      <c r="CP15182" s="4" t="s">
        <v>9</v>
      </c>
      <c r="CQ15182" s="4" t="s">
        <v>11</v>
      </c>
      <c r="CR15182" s="4" t="s">
        <v>12</v>
      </c>
      <c r="CS15182" s="4" t="s">
        <v>1341</v>
      </c>
      <c r="CT15182" s="4" t="s">
        <v>9</v>
      </c>
      <c r="CU15182" s="4" t="s">
        <v>9</v>
      </c>
      <c r="CV15182" s="4" t="s">
        <v>11</v>
      </c>
      <c r="CW15182" s="4" t="s">
        <v>12</v>
      </c>
      <c r="CX15182" s="4" t="s">
        <v>1341</v>
      </c>
      <c r="CY15182" s="4" t="s">
        <v>9</v>
      </c>
      <c r="CZ15182" s="4" t="s">
        <v>9</v>
      </c>
      <c r="DA15182" s="4" t="s">
        <v>11</v>
      </c>
      <c r="DB15182" s="4" t="s">
        <v>12</v>
      </c>
      <c r="DC15182" s="4" t="s">
        <v>1341</v>
      </c>
      <c r="DD15182" s="4" t="s">
        <v>9</v>
      </c>
      <c r="DE15182" s="4" t="s">
        <v>9</v>
      </c>
      <c r="DF15182" s="4" t="s">
        <v>11</v>
      </c>
      <c r="DG15182" s="4" t="s">
        <v>12</v>
      </c>
      <c r="DH15182" s="4" t="s">
        <v>1341</v>
      </c>
      <c r="DI15182" s="4" t="s">
        <v>9</v>
      </c>
      <c r="DJ15182" s="4" t="s">
        <v>9</v>
      </c>
      <c r="DK15182" s="4" t="s">
        <v>11</v>
      </c>
      <c r="DL15182" s="4" t="s">
        <v>12</v>
      </c>
      <c r="DM15182" s="4" t="s">
        <v>1341</v>
      </c>
      <c r="DN15182" s="4" t="s">
        <v>9</v>
      </c>
      <c r="DO15182" s="4" t="s">
        <v>9</v>
      </c>
      <c r="DP15182" s="4" t="s">
        <v>11</v>
      </c>
      <c r="DQ15182" s="4" t="s">
        <v>12</v>
      </c>
      <c r="DR15182" s="4" t="s">
        <v>1341</v>
      </c>
      <c r="DS15182" s="4" t="s">
        <v>9</v>
      </c>
      <c r="DT15182" s="4" t="s">
        <v>9</v>
      </c>
      <c r="DU15182" s="4" t="s">
        <v>11</v>
      </c>
      <c r="DV15182" s="4" t="s">
        <v>12</v>
      </c>
      <c r="DW15182" s="4" t="s">
        <v>1341</v>
      </c>
      <c r="DX15182" s="4" t="s">
        <v>9</v>
      </c>
      <c r="DY15182" s="4" t="s">
        <v>9</v>
      </c>
      <c r="DZ15182" s="4" t="s">
        <v>11</v>
      </c>
      <c r="EA15182" s="4" t="s">
        <v>12</v>
      </c>
      <c r="EB15182" s="4" t="s">
        <v>1341</v>
      </c>
      <c r="EC15182" s="4" t="s">
        <v>9</v>
      </c>
      <c r="ED15182" s="4" t="s">
        <v>9</v>
      </c>
      <c r="EE15182" s="4" t="s">
        <v>11</v>
      </c>
      <c r="EF15182" s="4" t="s">
        <v>12</v>
      </c>
      <c r="EG15182" s="4" t="s">
        <v>1341</v>
      </c>
      <c r="EH15182" s="4" t="s">
        <v>9</v>
      </c>
      <c r="EI15182" s="4" t="s">
        <v>9</v>
      </c>
      <c r="EJ15182" s="4" t="s">
        <v>11</v>
      </c>
      <c r="EK15182" s="4" t="s">
        <v>12</v>
      </c>
      <c r="EL15182" s="4" t="s">
        <v>1341</v>
      </c>
      <c r="EM15182" s="4" t="s">
        <v>9</v>
      </c>
      <c r="EN15182" s="4" t="s">
        <v>9</v>
      </c>
      <c r="EO15182" s="4" t="s">
        <v>11</v>
      </c>
      <c r="EP15182" s="4" t="s">
        <v>12</v>
      </c>
      <c r="EQ15182" s="4" t="s">
        <v>1341</v>
      </c>
      <c r="ER15182" s="4" t="s">
        <v>9</v>
      </c>
      <c r="ES15182" s="4" t="s">
        <v>9</v>
      </c>
      <c r="ET15182" s="4" t="s">
        <v>11</v>
      </c>
      <c r="EU15182" s="4" t="s">
        <v>12</v>
      </c>
      <c r="EV15182" s="4" t="s">
        <v>1341</v>
      </c>
      <c r="EW15182" s="4" t="s">
        <v>9</v>
      </c>
      <c r="EX15182" s="4" t="s">
        <v>9</v>
      </c>
      <c r="EY15182" s="4" t="s">
        <v>11</v>
      </c>
      <c r="EZ15182" s="4" t="s">
        <v>12</v>
      </c>
      <c r="FA15182" s="4" t="s">
        <v>1341</v>
      </c>
      <c r="FB15182" s="4" t="s">
        <v>9</v>
      </c>
      <c r="FC15182" s="4" t="s">
        <v>9</v>
      </c>
      <c r="FD15182" s="4" t="s">
        <v>11</v>
      </c>
      <c r="FE15182" s="4" t="s">
        <v>12</v>
      </c>
      <c r="FF15182" s="4" t="s">
        <v>1341</v>
      </c>
      <c r="FG15182" s="4" t="s">
        <v>9</v>
      </c>
      <c r="FH15182" s="4" t="s">
        <v>9</v>
      </c>
      <c r="FI15182" s="4" t="s">
        <v>11</v>
      </c>
      <c r="FJ15182" s="4" t="s">
        <v>12</v>
      </c>
      <c r="FK15182" s="4" t="s">
        <v>1341</v>
      </c>
      <c r="FL15182" s="4" t="s">
        <v>9</v>
      </c>
      <c r="FM15182" s="4" t="s">
        <v>9</v>
      </c>
      <c r="FN15182" s="4" t="s">
        <v>11</v>
      </c>
      <c r="FO15182" s="4" t="s">
        <v>12</v>
      </c>
      <c r="FP15182" s="4" t="s">
        <v>1341</v>
      </c>
      <c r="FQ15182" s="4" t="s">
        <v>9</v>
      </c>
      <c r="FR15182" s="4" t="s">
        <v>9</v>
      </c>
      <c r="FS15182" s="4" t="s">
        <v>11</v>
      </c>
      <c r="FT15182" s="4" t="s">
        <v>12</v>
      </c>
      <c r="FU15182" s="4" t="s">
        <v>1341</v>
      </c>
      <c r="FV15182" s="4" t="s">
        <v>9</v>
      </c>
      <c r="FW15182" s="4" t="s">
        <v>9</v>
      </c>
      <c r="FX15182" s="4" t="s">
        <v>11</v>
      </c>
      <c r="FY15182" s="4" t="s">
        <v>12</v>
      </c>
      <c r="FZ15182" s="4" t="s">
        <v>1341</v>
      </c>
      <c r="GA15182" s="4" t="s">
        <v>9</v>
      </c>
      <c r="GB15182" s="4" t="s">
        <v>9</v>
      </c>
      <c r="GC15182" s="4" t="s">
        <v>11</v>
      </c>
      <c r="GD15182" s="4" t="s">
        <v>12</v>
      </c>
      <c r="GE15182" s="4" t="s">
        <v>1341</v>
      </c>
      <c r="GF15182" s="4" t="s">
        <v>9</v>
      </c>
      <c r="GG15182" s="4" t="s">
        <v>9</v>
      </c>
      <c r="GH15182" s="4" t="s">
        <v>11</v>
      </c>
      <c r="GI15182" s="4" t="s">
        <v>12</v>
      </c>
      <c r="GJ15182" s="4" t="s">
        <v>1341</v>
      </c>
      <c r="GK15182" s="4" t="s">
        <v>9</v>
      </c>
      <c r="GL15182" s="4" t="s">
        <v>9</v>
      </c>
      <c r="GM15182" s="4" t="s">
        <v>11</v>
      </c>
      <c r="GN15182" s="4" t="s">
        <v>12</v>
      </c>
      <c r="GO15182" s="4" t="s">
        <v>1341</v>
      </c>
      <c r="GP15182" s="4" t="s">
        <v>9</v>
      </c>
      <c r="GQ15182" s="4" t="s">
        <v>9</v>
      </c>
      <c r="GR15182" s="4" t="s">
        <v>11</v>
      </c>
      <c r="GS15182" s="4" t="s">
        <v>12</v>
      </c>
      <c r="GT15182" s="4" t="s">
        <v>1341</v>
      </c>
      <c r="GU15182" s="4" t="s">
        <v>9</v>
      </c>
      <c r="GV15182" s="4" t="s">
        <v>9</v>
      </c>
      <c r="GW15182" s="4" t="s">
        <v>11</v>
      </c>
      <c r="GX15182" s="4" t="s">
        <v>12</v>
      </c>
      <c r="GY15182" s="4" t="s">
        <v>1341</v>
      </c>
      <c r="GZ15182" s="4" t="s">
        <v>9</v>
      </c>
      <c r="HA15182" s="4" t="s">
        <v>9</v>
      </c>
      <c r="HB15182" s="4" t="s">
        <v>11</v>
      </c>
      <c r="HC15182" s="4" t="s">
        <v>12</v>
      </c>
      <c r="HD15182" s="4" t="s">
        <v>1341</v>
      </c>
      <c r="HE15182" s="4" t="s">
        <v>9</v>
      </c>
      <c r="HF15182" s="4" t="s">
        <v>9</v>
      </c>
      <c r="HG15182" s="4" t="s">
        <v>11</v>
      </c>
      <c r="HH15182" s="4" t="s">
        <v>12</v>
      </c>
      <c r="HI15182" s="4" t="s">
        <v>1341</v>
      </c>
      <c r="HJ15182" s="4" t="s">
        <v>9</v>
      </c>
      <c r="HK15182" s="4" t="s">
        <v>9</v>
      </c>
      <c r="HL15182" s="4" t="s">
        <v>11</v>
      </c>
      <c r="HM15182" s="4" t="s">
        <v>12</v>
      </c>
      <c r="HN15182" s="4" t="s">
        <v>1341</v>
      </c>
      <c r="HO15182" s="4" t="s">
        <v>9</v>
      </c>
      <c r="HP15182" s="4" t="s">
        <v>9</v>
      </c>
      <c r="HQ15182" s="4" t="s">
        <v>11</v>
      </c>
      <c r="HR15182" s="4" t="s">
        <v>12</v>
      </c>
      <c r="HS15182" s="4" t="s">
        <v>1341</v>
      </c>
      <c r="HT15182" s="4" t="s">
        <v>9</v>
      </c>
      <c r="HU15182" s="4" t="s">
        <v>9</v>
      </c>
      <c r="HV15182" s="4" t="s">
        <v>11</v>
      </c>
      <c r="HW15182" s="4" t="s">
        <v>12</v>
      </c>
      <c r="HX15182" s="4" t="s">
        <v>1341</v>
      </c>
      <c r="HY15182" s="4" t="s">
        <v>9</v>
      </c>
      <c r="HZ15182" s="4" t="s">
        <v>9</v>
      </c>
      <c r="IA15182" s="4" t="s">
        <v>11</v>
      </c>
      <c r="IB15182" s="4" t="s">
        <v>12</v>
      </c>
      <c r="IC15182" s="4" t="s">
        <v>1341</v>
      </c>
      <c r="ID15182" s="4" t="s">
        <v>9</v>
      </c>
      <c r="IE15182" s="4" t="s">
        <v>9</v>
      </c>
      <c r="IF15182" s="4" t="s">
        <v>11</v>
      </c>
      <c r="IG15182" s="4" t="s">
        <v>12</v>
      </c>
      <c r="IH15182" s="4" t="s">
        <v>1341</v>
      </c>
      <c r="II15182" s="4" t="s">
        <v>9</v>
      </c>
      <c r="IJ15182" s="4" t="s">
        <v>9</v>
      </c>
      <c r="IK15182" s="4" t="s">
        <v>11</v>
      </c>
      <c r="IL15182" s="4" t="s">
        <v>12</v>
      </c>
      <c r="IM15182" s="4" t="s">
        <v>1341</v>
      </c>
      <c r="IN15182" s="4" t="s">
        <v>9</v>
      </c>
      <c r="IO15182" s="4" t="s">
        <v>9</v>
      </c>
      <c r="IP15182" s="4" t="s">
        <v>11</v>
      </c>
      <c r="IQ15182" s="4" t="s">
        <v>12</v>
      </c>
      <c r="IR15182" s="4" t="s">
        <v>1341</v>
      </c>
      <c r="IS15182" s="4" t="s">
        <v>9</v>
      </c>
      <c r="IT15182" s="4" t="s">
        <v>9</v>
      </c>
      <c r="IU15182" s="4" t="s">
        <v>11</v>
      </c>
      <c r="IV15182" s="4" t="s">
        <v>12</v>
      </c>
      <c r="IW15182" s="4" t="s">
        <v>1341</v>
      </c>
      <c r="IX15182" s="4" t="s">
        <v>9</v>
      </c>
      <c r="IY15182" s="4" t="s">
        <v>9</v>
      </c>
      <c r="IZ15182" s="4" t="s">
        <v>11</v>
      </c>
      <c r="JA15182" s="4" t="s">
        <v>12</v>
      </c>
      <c r="JB15182" s="4" t="s">
        <v>1341</v>
      </c>
      <c r="JC15182" s="4" t="s">
        <v>9</v>
      </c>
      <c r="JD15182" s="4" t="s">
        <v>9</v>
      </c>
      <c r="JE15182" s="4" t="s">
        <v>11</v>
      </c>
      <c r="JF15182" s="4" t="s">
        <v>12</v>
      </c>
      <c r="JG15182" s="4" t="s">
        <v>1341</v>
      </c>
      <c r="JH15182" s="4" t="s">
        <v>9</v>
      </c>
      <c r="JI15182" s="4" t="s">
        <v>9</v>
      </c>
      <c r="JJ15182" s="4" t="s">
        <v>11</v>
      </c>
      <c r="JK15182" s="4" t="s">
        <v>12</v>
      </c>
      <c r="JL15182" s="4" t="s">
        <v>1341</v>
      </c>
      <c r="JM15182" s="4" t="s">
        <v>9</v>
      </c>
      <c r="JN15182" s="4" t="s">
        <v>9</v>
      </c>
      <c r="JO15182" s="4" t="s">
        <v>11</v>
      </c>
      <c r="JP15182" s="4" t="s">
        <v>12</v>
      </c>
      <c r="JQ15182" s="4" t="s">
        <v>1341</v>
      </c>
      <c r="JR15182" s="4" t="s">
        <v>9</v>
      </c>
      <c r="JS15182" s="4" t="s">
        <v>9</v>
      </c>
      <c r="JT15182" s="4" t="s">
        <v>11</v>
      </c>
      <c r="JU15182" s="4" t="s">
        <v>12</v>
      </c>
      <c r="JV15182" s="4" t="s">
        <v>1341</v>
      </c>
      <c r="JW15182" s="4" t="s">
        <v>9</v>
      </c>
      <c r="JX15182" s="4" t="s">
        <v>9</v>
      </c>
      <c r="JY15182" s="4" t="s">
        <v>11</v>
      </c>
      <c r="JZ15182" s="4" t="s">
        <v>12</v>
      </c>
      <c r="KA15182" s="4" t="s">
        <v>1341</v>
      </c>
      <c r="KB15182" s="4" t="s">
        <v>9</v>
      </c>
      <c r="KC15182" s="4" t="s">
        <v>9</v>
      </c>
      <c r="KD15182" s="4" t="s">
        <v>11</v>
      </c>
      <c r="KE15182" s="4" t="s">
        <v>12</v>
      </c>
      <c r="KF15182" s="4" t="s">
        <v>1341</v>
      </c>
      <c r="KG15182" s="4" t="s">
        <v>9</v>
      </c>
      <c r="KH15182" s="4" t="s">
        <v>9</v>
      </c>
      <c r="KI15182" s="4" t="s">
        <v>11</v>
      </c>
      <c r="KJ15182" s="4" t="s">
        <v>12</v>
      </c>
      <c r="KK15182" s="4" t="s">
        <v>1341</v>
      </c>
      <c r="KL15182" s="4" t="s">
        <v>9</v>
      </c>
      <c r="KM15182" s="4" t="s">
        <v>9</v>
      </c>
      <c r="KN15182" s="4" t="s">
        <v>11</v>
      </c>
      <c r="KO15182" s="4" t="s">
        <v>12</v>
      </c>
      <c r="KP15182" s="4" t="s">
        <v>1341</v>
      </c>
      <c r="KQ15182" s="4" t="s">
        <v>9</v>
      </c>
      <c r="KR15182" s="4" t="s">
        <v>9</v>
      </c>
      <c r="KS15182" s="4" t="s">
        <v>11</v>
      </c>
      <c r="KT15182" s="4" t="s">
        <v>12</v>
      </c>
      <c r="KU15182" s="4" t="s">
        <v>1341</v>
      </c>
      <c r="KV15182" s="4" t="s">
        <v>9</v>
      </c>
      <c r="KW15182" s="4" t="s">
        <v>9</v>
      </c>
      <c r="KX15182" s="4" t="s">
        <v>11</v>
      </c>
      <c r="KY15182" s="4" t="s">
        <v>12</v>
      </c>
      <c r="KZ15182" s="4" t="s">
        <v>1341</v>
      </c>
      <c r="LA15182" s="4" t="s">
        <v>9</v>
      </c>
      <c r="LB15182" s="4" t="s">
        <v>9</v>
      </c>
      <c r="LC15182" s="4" t="s">
        <v>11</v>
      </c>
      <c r="LD15182" s="4" t="s">
        <v>12</v>
      </c>
      <c r="LE15182" s="4" t="s">
        <v>1341</v>
      </c>
      <c r="LF15182" s="4" t="s">
        <v>9</v>
      </c>
      <c r="LG15182" s="4" t="s">
        <v>9</v>
      </c>
      <c r="LH15182" s="4" t="s">
        <v>11</v>
      </c>
      <c r="LI15182" s="4" t="s">
        <v>12</v>
      </c>
      <c r="LJ15182" s="4" t="s">
        <v>1341</v>
      </c>
      <c r="LK15182" s="4" t="s">
        <v>9</v>
      </c>
      <c r="LL15182" s="4" t="s">
        <v>9</v>
      </c>
      <c r="LM15182" s="4" t="s">
        <v>11</v>
      </c>
      <c r="LN15182" s="4" t="s">
        <v>12</v>
      </c>
      <c r="LO15182" s="4" t="s">
        <v>1341</v>
      </c>
      <c r="LP15182" s="4" t="s">
        <v>9</v>
      </c>
      <c r="LQ15182" s="4" t="s">
        <v>9</v>
      </c>
      <c r="LR15182" s="4" t="s">
        <v>11</v>
      </c>
      <c r="LS15182" s="4" t="s">
        <v>12</v>
      </c>
      <c r="LT15182" s="4" t="s">
        <v>1341</v>
      </c>
      <c r="LU15182" s="4" t="s">
        <v>9</v>
      </c>
      <c r="LV15182" s="4" t="s">
        <v>9</v>
      </c>
      <c r="LW15182" s="4" t="s">
        <v>11</v>
      </c>
      <c r="LX15182" s="4" t="s">
        <v>12</v>
      </c>
      <c r="LY15182" s="4" t="s">
        <v>1341</v>
      </c>
      <c r="LZ15182" s="4" t="s">
        <v>9</v>
      </c>
      <c r="MA15182" s="4" t="s">
        <v>9</v>
      </c>
      <c r="MB15182" s="4" t="s">
        <v>11</v>
      </c>
      <c r="MC15182" s="4" t="s">
        <v>12</v>
      </c>
      <c r="MD15182" s="4" t="s">
        <v>1341</v>
      </c>
    </row>
    <row r="15183" spans="1:302">
      <c r="A15183" t="n">
        <v>151680</v>
      </c>
      <c r="B15183" s="86" t="n">
        <v>257</v>
      </c>
      <c r="C15183" s="7" t="n">
        <v>3</v>
      </c>
      <c r="D15183" s="7" t="n">
        <v>65533</v>
      </c>
      <c r="E15183" s="7" t="n">
        <v>0</v>
      </c>
      <c r="F15183" s="7" t="s">
        <v>891</v>
      </c>
      <c r="G15183" s="7" t="n">
        <f t="normal" ca="1">32-LENB(INDIRECT(ADDRESS(15183,6)))</f>
        <v>0</v>
      </c>
      <c r="H15183" s="7" t="n">
        <v>7</v>
      </c>
      <c r="I15183" s="7" t="n">
        <v>65533</v>
      </c>
      <c r="J15183" s="7" t="n">
        <v>61977</v>
      </c>
      <c r="K15183" s="7" t="s">
        <v>13</v>
      </c>
      <c r="L15183" s="7" t="n">
        <f t="normal" ca="1">32-LENB(INDIRECT(ADDRESS(15183,11)))</f>
        <v>0</v>
      </c>
      <c r="M15183" s="7" t="n">
        <v>4</v>
      </c>
      <c r="N15183" s="7" t="n">
        <v>65533</v>
      </c>
      <c r="O15183" s="7" t="n">
        <v>2053</v>
      </c>
      <c r="P15183" s="7" t="s">
        <v>13</v>
      </c>
      <c r="Q15183" s="7" t="n">
        <f t="normal" ca="1">32-LENB(INDIRECT(ADDRESS(15183,16)))</f>
        <v>0</v>
      </c>
      <c r="R15183" s="7" t="n">
        <v>7</v>
      </c>
      <c r="S15183" s="7" t="n">
        <v>65533</v>
      </c>
      <c r="T15183" s="7" t="n">
        <v>62148</v>
      </c>
      <c r="U15183" s="7" t="s">
        <v>13</v>
      </c>
      <c r="V15183" s="7" t="n">
        <f t="normal" ca="1">32-LENB(INDIRECT(ADDRESS(15183,21)))</f>
        <v>0</v>
      </c>
      <c r="W15183" s="7" t="n">
        <v>7</v>
      </c>
      <c r="X15183" s="7" t="n">
        <v>65533</v>
      </c>
      <c r="Y15183" s="7" t="n">
        <v>31439</v>
      </c>
      <c r="Z15183" s="7" t="s">
        <v>13</v>
      </c>
      <c r="AA15183" s="7" t="n">
        <f t="normal" ca="1">32-LENB(INDIRECT(ADDRESS(15183,26)))</f>
        <v>0</v>
      </c>
      <c r="AB15183" s="7" t="n">
        <v>7</v>
      </c>
      <c r="AC15183" s="7" t="n">
        <v>65533</v>
      </c>
      <c r="AD15183" s="7" t="n">
        <v>31343</v>
      </c>
      <c r="AE15183" s="7" t="s">
        <v>13</v>
      </c>
      <c r="AF15183" s="7" t="n">
        <f t="normal" ca="1">32-LENB(INDIRECT(ADDRESS(15183,31)))</f>
        <v>0</v>
      </c>
      <c r="AG15183" s="7" t="n">
        <v>7</v>
      </c>
      <c r="AH15183" s="7" t="n">
        <v>65533</v>
      </c>
      <c r="AI15183" s="7" t="n">
        <v>31344</v>
      </c>
      <c r="AJ15183" s="7" t="s">
        <v>13</v>
      </c>
      <c r="AK15183" s="7" t="n">
        <f t="normal" ca="1">32-LENB(INDIRECT(ADDRESS(15183,36)))</f>
        <v>0</v>
      </c>
      <c r="AL15183" s="7" t="n">
        <v>7</v>
      </c>
      <c r="AM15183" s="7" t="n">
        <v>65533</v>
      </c>
      <c r="AN15183" s="7" t="n">
        <v>65291</v>
      </c>
      <c r="AO15183" s="7" t="s">
        <v>13</v>
      </c>
      <c r="AP15183" s="7" t="n">
        <f t="normal" ca="1">32-LENB(INDIRECT(ADDRESS(15183,41)))</f>
        <v>0</v>
      </c>
      <c r="AQ15183" s="7" t="n">
        <v>7</v>
      </c>
      <c r="AR15183" s="7" t="n">
        <v>65533</v>
      </c>
      <c r="AS15183" s="7" t="n">
        <v>62149</v>
      </c>
      <c r="AT15183" s="7" t="s">
        <v>13</v>
      </c>
      <c r="AU15183" s="7" t="n">
        <f t="normal" ca="1">32-LENB(INDIRECT(ADDRESS(15183,46)))</f>
        <v>0</v>
      </c>
      <c r="AV15183" s="7" t="n">
        <v>7</v>
      </c>
      <c r="AW15183" s="7" t="n">
        <v>65533</v>
      </c>
      <c r="AX15183" s="7" t="n">
        <v>62150</v>
      </c>
      <c r="AY15183" s="7" t="s">
        <v>13</v>
      </c>
      <c r="AZ15183" s="7" t="n">
        <f t="normal" ca="1">32-LENB(INDIRECT(ADDRESS(15183,51)))</f>
        <v>0</v>
      </c>
      <c r="BA15183" s="7" t="n">
        <v>7</v>
      </c>
      <c r="BB15183" s="7" t="n">
        <v>65533</v>
      </c>
      <c r="BC15183" s="7" t="n">
        <v>31345</v>
      </c>
      <c r="BD15183" s="7" t="s">
        <v>13</v>
      </c>
      <c r="BE15183" s="7" t="n">
        <f t="normal" ca="1">32-LENB(INDIRECT(ADDRESS(15183,56)))</f>
        <v>0</v>
      </c>
      <c r="BF15183" s="7" t="n">
        <v>7</v>
      </c>
      <c r="BG15183" s="7" t="n">
        <v>65533</v>
      </c>
      <c r="BH15183" s="7" t="n">
        <v>31346</v>
      </c>
      <c r="BI15183" s="7" t="s">
        <v>13</v>
      </c>
      <c r="BJ15183" s="7" t="n">
        <f t="normal" ca="1">32-LENB(INDIRECT(ADDRESS(15183,61)))</f>
        <v>0</v>
      </c>
      <c r="BK15183" s="7" t="n">
        <v>7</v>
      </c>
      <c r="BL15183" s="7" t="n">
        <v>65533</v>
      </c>
      <c r="BM15183" s="7" t="n">
        <v>62151</v>
      </c>
      <c r="BN15183" s="7" t="s">
        <v>13</v>
      </c>
      <c r="BO15183" s="7" t="n">
        <f t="normal" ca="1">32-LENB(INDIRECT(ADDRESS(15183,66)))</f>
        <v>0</v>
      </c>
      <c r="BP15183" s="7" t="n">
        <v>7</v>
      </c>
      <c r="BQ15183" s="7" t="n">
        <v>65533</v>
      </c>
      <c r="BR15183" s="7" t="n">
        <v>31437</v>
      </c>
      <c r="BS15183" s="7" t="s">
        <v>13</v>
      </c>
      <c r="BT15183" s="7" t="n">
        <f t="normal" ca="1">32-LENB(INDIRECT(ADDRESS(15183,71)))</f>
        <v>0</v>
      </c>
      <c r="BU15183" s="7" t="n">
        <v>7</v>
      </c>
      <c r="BV15183" s="7" t="n">
        <v>65533</v>
      </c>
      <c r="BW15183" s="7" t="n">
        <v>31438</v>
      </c>
      <c r="BX15183" s="7" t="s">
        <v>13</v>
      </c>
      <c r="BY15183" s="7" t="n">
        <f t="normal" ca="1">32-LENB(INDIRECT(ADDRESS(15183,76)))</f>
        <v>0</v>
      </c>
      <c r="BZ15183" s="7" t="n">
        <v>7</v>
      </c>
      <c r="CA15183" s="7" t="n">
        <v>65533</v>
      </c>
      <c r="CB15183" s="7" t="n">
        <v>62152</v>
      </c>
      <c r="CC15183" s="7" t="s">
        <v>13</v>
      </c>
      <c r="CD15183" s="7" t="n">
        <f t="normal" ca="1">32-LENB(INDIRECT(ADDRESS(15183,81)))</f>
        <v>0</v>
      </c>
      <c r="CE15183" s="7" t="n">
        <v>7</v>
      </c>
      <c r="CF15183" s="7" t="n">
        <v>65533</v>
      </c>
      <c r="CG15183" s="7" t="n">
        <v>31347</v>
      </c>
      <c r="CH15183" s="7" t="s">
        <v>13</v>
      </c>
      <c r="CI15183" s="7" t="n">
        <f t="normal" ca="1">32-LENB(INDIRECT(ADDRESS(15183,86)))</f>
        <v>0</v>
      </c>
      <c r="CJ15183" s="7" t="n">
        <v>7</v>
      </c>
      <c r="CK15183" s="7" t="n">
        <v>65533</v>
      </c>
      <c r="CL15183" s="7" t="n">
        <v>31348</v>
      </c>
      <c r="CM15183" s="7" t="s">
        <v>13</v>
      </c>
      <c r="CN15183" s="7" t="n">
        <f t="normal" ca="1">32-LENB(INDIRECT(ADDRESS(15183,91)))</f>
        <v>0</v>
      </c>
      <c r="CO15183" s="7" t="n">
        <v>7</v>
      </c>
      <c r="CP15183" s="7" t="n">
        <v>65533</v>
      </c>
      <c r="CQ15183" s="7" t="n">
        <v>62153</v>
      </c>
      <c r="CR15183" s="7" t="s">
        <v>13</v>
      </c>
      <c r="CS15183" s="7" t="n">
        <f t="normal" ca="1">32-LENB(INDIRECT(ADDRESS(15183,96)))</f>
        <v>0</v>
      </c>
      <c r="CT15183" s="7" t="n">
        <v>7</v>
      </c>
      <c r="CU15183" s="7" t="n">
        <v>65533</v>
      </c>
      <c r="CV15183" s="7" t="n">
        <v>62154</v>
      </c>
      <c r="CW15183" s="7" t="s">
        <v>13</v>
      </c>
      <c r="CX15183" s="7" t="n">
        <f t="normal" ca="1">32-LENB(INDIRECT(ADDRESS(15183,101)))</f>
        <v>0</v>
      </c>
      <c r="CY15183" s="7" t="n">
        <v>7</v>
      </c>
      <c r="CZ15183" s="7" t="n">
        <v>65533</v>
      </c>
      <c r="DA15183" s="7" t="n">
        <v>31349</v>
      </c>
      <c r="DB15183" s="7" t="s">
        <v>13</v>
      </c>
      <c r="DC15183" s="7" t="n">
        <f t="normal" ca="1">32-LENB(INDIRECT(ADDRESS(15183,106)))</f>
        <v>0</v>
      </c>
      <c r="DD15183" s="7" t="n">
        <v>7</v>
      </c>
      <c r="DE15183" s="7" t="n">
        <v>65533</v>
      </c>
      <c r="DF15183" s="7" t="n">
        <v>62155</v>
      </c>
      <c r="DG15183" s="7" t="s">
        <v>13</v>
      </c>
      <c r="DH15183" s="7" t="n">
        <f t="normal" ca="1">32-LENB(INDIRECT(ADDRESS(15183,111)))</f>
        <v>0</v>
      </c>
      <c r="DI15183" s="7" t="n">
        <v>7</v>
      </c>
      <c r="DJ15183" s="7" t="n">
        <v>65533</v>
      </c>
      <c r="DK15183" s="7" t="n">
        <v>62156</v>
      </c>
      <c r="DL15183" s="7" t="s">
        <v>13</v>
      </c>
      <c r="DM15183" s="7" t="n">
        <f t="normal" ca="1">32-LENB(INDIRECT(ADDRESS(15183,116)))</f>
        <v>0</v>
      </c>
      <c r="DN15183" s="7" t="n">
        <v>7</v>
      </c>
      <c r="DO15183" s="7" t="n">
        <v>65533</v>
      </c>
      <c r="DP15183" s="7" t="n">
        <v>31350</v>
      </c>
      <c r="DQ15183" s="7" t="s">
        <v>13</v>
      </c>
      <c r="DR15183" s="7" t="n">
        <f t="normal" ca="1">32-LENB(INDIRECT(ADDRESS(15183,121)))</f>
        <v>0</v>
      </c>
      <c r="DS15183" s="7" t="n">
        <v>7</v>
      </c>
      <c r="DT15183" s="7" t="n">
        <v>65533</v>
      </c>
      <c r="DU15183" s="7" t="n">
        <v>31351</v>
      </c>
      <c r="DV15183" s="7" t="s">
        <v>13</v>
      </c>
      <c r="DW15183" s="7" t="n">
        <f t="normal" ca="1">32-LENB(INDIRECT(ADDRESS(15183,126)))</f>
        <v>0</v>
      </c>
      <c r="DX15183" s="7" t="n">
        <v>7</v>
      </c>
      <c r="DY15183" s="7" t="n">
        <v>65533</v>
      </c>
      <c r="DZ15183" s="7" t="n">
        <v>31352</v>
      </c>
      <c r="EA15183" s="7" t="s">
        <v>13</v>
      </c>
      <c r="EB15183" s="7" t="n">
        <f t="normal" ca="1">32-LENB(INDIRECT(ADDRESS(15183,131)))</f>
        <v>0</v>
      </c>
      <c r="EC15183" s="7" t="n">
        <v>7</v>
      </c>
      <c r="ED15183" s="7" t="n">
        <v>65533</v>
      </c>
      <c r="EE15183" s="7" t="n">
        <v>31353</v>
      </c>
      <c r="EF15183" s="7" t="s">
        <v>13</v>
      </c>
      <c r="EG15183" s="7" t="n">
        <f t="normal" ca="1">32-LENB(INDIRECT(ADDRESS(15183,136)))</f>
        <v>0</v>
      </c>
      <c r="EH15183" s="7" t="n">
        <v>7</v>
      </c>
      <c r="EI15183" s="7" t="n">
        <v>65533</v>
      </c>
      <c r="EJ15183" s="7" t="n">
        <v>62157</v>
      </c>
      <c r="EK15183" s="7" t="s">
        <v>13</v>
      </c>
      <c r="EL15183" s="7" t="n">
        <f t="normal" ca="1">32-LENB(INDIRECT(ADDRESS(15183,141)))</f>
        <v>0</v>
      </c>
      <c r="EM15183" s="7" t="n">
        <v>7</v>
      </c>
      <c r="EN15183" s="7" t="n">
        <v>65533</v>
      </c>
      <c r="EO15183" s="7" t="n">
        <v>62158</v>
      </c>
      <c r="EP15183" s="7" t="s">
        <v>13</v>
      </c>
      <c r="EQ15183" s="7" t="n">
        <f t="normal" ca="1">32-LENB(INDIRECT(ADDRESS(15183,146)))</f>
        <v>0</v>
      </c>
      <c r="ER15183" s="7" t="n">
        <v>7</v>
      </c>
      <c r="ES15183" s="7" t="n">
        <v>65533</v>
      </c>
      <c r="ET15183" s="7" t="n">
        <v>31354</v>
      </c>
      <c r="EU15183" s="7" t="s">
        <v>13</v>
      </c>
      <c r="EV15183" s="7" t="n">
        <f t="normal" ca="1">32-LENB(INDIRECT(ADDRESS(15183,151)))</f>
        <v>0</v>
      </c>
      <c r="EW15183" s="7" t="n">
        <v>7</v>
      </c>
      <c r="EX15183" s="7" t="n">
        <v>65533</v>
      </c>
      <c r="EY15183" s="7" t="n">
        <v>62159</v>
      </c>
      <c r="EZ15183" s="7" t="s">
        <v>13</v>
      </c>
      <c r="FA15183" s="7" t="n">
        <f t="normal" ca="1">32-LENB(INDIRECT(ADDRESS(15183,156)))</f>
        <v>0</v>
      </c>
      <c r="FB15183" s="7" t="n">
        <v>4</v>
      </c>
      <c r="FC15183" s="7" t="n">
        <v>65533</v>
      </c>
      <c r="FD15183" s="7" t="n">
        <v>4284</v>
      </c>
      <c r="FE15183" s="7" t="s">
        <v>13</v>
      </c>
      <c r="FF15183" s="7" t="n">
        <f t="normal" ca="1">32-LENB(INDIRECT(ADDRESS(15183,161)))</f>
        <v>0</v>
      </c>
      <c r="FG15183" s="7" t="n">
        <v>4</v>
      </c>
      <c r="FH15183" s="7" t="n">
        <v>65533</v>
      </c>
      <c r="FI15183" s="7" t="n">
        <v>2216</v>
      </c>
      <c r="FJ15183" s="7" t="s">
        <v>13</v>
      </c>
      <c r="FK15183" s="7" t="n">
        <f t="normal" ca="1">32-LENB(INDIRECT(ADDRESS(15183,166)))</f>
        <v>0</v>
      </c>
      <c r="FL15183" s="7" t="n">
        <v>7</v>
      </c>
      <c r="FM15183" s="7" t="n">
        <v>65533</v>
      </c>
      <c r="FN15183" s="7" t="n">
        <v>65292</v>
      </c>
      <c r="FO15183" s="7" t="s">
        <v>13</v>
      </c>
      <c r="FP15183" s="7" t="n">
        <f t="normal" ca="1">32-LENB(INDIRECT(ADDRESS(15183,171)))</f>
        <v>0</v>
      </c>
      <c r="FQ15183" s="7" t="n">
        <v>7</v>
      </c>
      <c r="FR15183" s="7" t="n">
        <v>65533</v>
      </c>
      <c r="FS15183" s="7" t="n">
        <v>31355</v>
      </c>
      <c r="FT15183" s="7" t="s">
        <v>13</v>
      </c>
      <c r="FU15183" s="7" t="n">
        <f t="normal" ca="1">32-LENB(INDIRECT(ADDRESS(15183,176)))</f>
        <v>0</v>
      </c>
      <c r="FV15183" s="7" t="n">
        <v>7</v>
      </c>
      <c r="FW15183" s="7" t="n">
        <v>65533</v>
      </c>
      <c r="FX15183" s="7" t="n">
        <v>31356</v>
      </c>
      <c r="FY15183" s="7" t="s">
        <v>13</v>
      </c>
      <c r="FZ15183" s="7" t="n">
        <f t="normal" ca="1">32-LENB(INDIRECT(ADDRESS(15183,181)))</f>
        <v>0</v>
      </c>
      <c r="GA15183" s="7" t="n">
        <v>7</v>
      </c>
      <c r="GB15183" s="7" t="n">
        <v>65533</v>
      </c>
      <c r="GC15183" s="7" t="n">
        <v>31357</v>
      </c>
      <c r="GD15183" s="7" t="s">
        <v>13</v>
      </c>
      <c r="GE15183" s="7" t="n">
        <f t="normal" ca="1">32-LENB(INDIRECT(ADDRESS(15183,186)))</f>
        <v>0</v>
      </c>
      <c r="GF15183" s="7" t="n">
        <v>7</v>
      </c>
      <c r="GG15183" s="7" t="n">
        <v>65533</v>
      </c>
      <c r="GH15183" s="7" t="n">
        <v>62160</v>
      </c>
      <c r="GI15183" s="7" t="s">
        <v>13</v>
      </c>
      <c r="GJ15183" s="7" t="n">
        <f t="normal" ca="1">32-LENB(INDIRECT(ADDRESS(15183,191)))</f>
        <v>0</v>
      </c>
      <c r="GK15183" s="7" t="n">
        <v>7</v>
      </c>
      <c r="GL15183" s="7" t="n">
        <v>65533</v>
      </c>
      <c r="GM15183" s="7" t="n">
        <v>31358</v>
      </c>
      <c r="GN15183" s="7" t="s">
        <v>13</v>
      </c>
      <c r="GO15183" s="7" t="n">
        <f t="normal" ca="1">32-LENB(INDIRECT(ADDRESS(15183,196)))</f>
        <v>0</v>
      </c>
      <c r="GP15183" s="7" t="n">
        <v>7</v>
      </c>
      <c r="GQ15183" s="7" t="n">
        <v>65533</v>
      </c>
      <c r="GR15183" s="7" t="n">
        <v>31359</v>
      </c>
      <c r="GS15183" s="7" t="s">
        <v>13</v>
      </c>
      <c r="GT15183" s="7" t="n">
        <f t="normal" ca="1">32-LENB(INDIRECT(ADDRESS(15183,201)))</f>
        <v>0</v>
      </c>
      <c r="GU15183" s="7" t="n">
        <v>7</v>
      </c>
      <c r="GV15183" s="7" t="n">
        <v>65533</v>
      </c>
      <c r="GW15183" s="7" t="n">
        <v>31360</v>
      </c>
      <c r="GX15183" s="7" t="s">
        <v>13</v>
      </c>
      <c r="GY15183" s="7" t="n">
        <f t="normal" ca="1">32-LENB(INDIRECT(ADDRESS(15183,206)))</f>
        <v>0</v>
      </c>
      <c r="GZ15183" s="7" t="n">
        <v>7</v>
      </c>
      <c r="HA15183" s="7" t="n">
        <v>65533</v>
      </c>
      <c r="HB15183" s="7" t="n">
        <v>62161</v>
      </c>
      <c r="HC15183" s="7" t="s">
        <v>13</v>
      </c>
      <c r="HD15183" s="7" t="n">
        <f t="normal" ca="1">32-LENB(INDIRECT(ADDRESS(15183,211)))</f>
        <v>0</v>
      </c>
      <c r="HE15183" s="7" t="n">
        <v>7</v>
      </c>
      <c r="HF15183" s="7" t="n">
        <v>65533</v>
      </c>
      <c r="HG15183" s="7" t="n">
        <v>62162</v>
      </c>
      <c r="HH15183" s="7" t="s">
        <v>13</v>
      </c>
      <c r="HI15183" s="7" t="n">
        <f t="normal" ca="1">32-LENB(INDIRECT(ADDRESS(15183,216)))</f>
        <v>0</v>
      </c>
      <c r="HJ15183" s="7" t="n">
        <v>7</v>
      </c>
      <c r="HK15183" s="7" t="n">
        <v>65533</v>
      </c>
      <c r="HL15183" s="7" t="n">
        <v>62163</v>
      </c>
      <c r="HM15183" s="7" t="s">
        <v>13</v>
      </c>
      <c r="HN15183" s="7" t="n">
        <f t="normal" ca="1">32-LENB(INDIRECT(ADDRESS(15183,221)))</f>
        <v>0</v>
      </c>
      <c r="HO15183" s="7" t="n">
        <v>7</v>
      </c>
      <c r="HP15183" s="7" t="n">
        <v>65533</v>
      </c>
      <c r="HQ15183" s="7" t="n">
        <v>31361</v>
      </c>
      <c r="HR15183" s="7" t="s">
        <v>13</v>
      </c>
      <c r="HS15183" s="7" t="n">
        <f t="normal" ca="1">32-LENB(INDIRECT(ADDRESS(15183,226)))</f>
        <v>0</v>
      </c>
      <c r="HT15183" s="7" t="n">
        <v>7</v>
      </c>
      <c r="HU15183" s="7" t="n">
        <v>65533</v>
      </c>
      <c r="HV15183" s="7" t="n">
        <v>31362</v>
      </c>
      <c r="HW15183" s="7" t="s">
        <v>13</v>
      </c>
      <c r="HX15183" s="7" t="n">
        <f t="normal" ca="1">32-LENB(INDIRECT(ADDRESS(15183,231)))</f>
        <v>0</v>
      </c>
      <c r="HY15183" s="7" t="n">
        <v>7</v>
      </c>
      <c r="HZ15183" s="7" t="n">
        <v>65533</v>
      </c>
      <c r="IA15183" s="7" t="n">
        <v>31363</v>
      </c>
      <c r="IB15183" s="7" t="s">
        <v>13</v>
      </c>
      <c r="IC15183" s="7" t="n">
        <f t="normal" ca="1">32-LENB(INDIRECT(ADDRESS(15183,236)))</f>
        <v>0</v>
      </c>
      <c r="ID15183" s="7" t="n">
        <v>7</v>
      </c>
      <c r="IE15183" s="7" t="n">
        <v>65533</v>
      </c>
      <c r="IF15183" s="7" t="n">
        <v>31364</v>
      </c>
      <c r="IG15183" s="7" t="s">
        <v>13</v>
      </c>
      <c r="IH15183" s="7" t="n">
        <f t="normal" ca="1">32-LENB(INDIRECT(ADDRESS(15183,241)))</f>
        <v>0</v>
      </c>
      <c r="II15183" s="7" t="n">
        <v>7</v>
      </c>
      <c r="IJ15183" s="7" t="n">
        <v>65533</v>
      </c>
      <c r="IK15183" s="7" t="n">
        <v>65293</v>
      </c>
      <c r="IL15183" s="7" t="s">
        <v>13</v>
      </c>
      <c r="IM15183" s="7" t="n">
        <f t="normal" ca="1">32-LENB(INDIRECT(ADDRESS(15183,246)))</f>
        <v>0</v>
      </c>
      <c r="IN15183" s="7" t="n">
        <v>7</v>
      </c>
      <c r="IO15183" s="7" t="n">
        <v>65533</v>
      </c>
      <c r="IP15183" s="7" t="n">
        <v>31365</v>
      </c>
      <c r="IQ15183" s="7" t="s">
        <v>13</v>
      </c>
      <c r="IR15183" s="7" t="n">
        <f t="normal" ca="1">32-LENB(INDIRECT(ADDRESS(15183,251)))</f>
        <v>0</v>
      </c>
      <c r="IS15183" s="7" t="n">
        <v>7</v>
      </c>
      <c r="IT15183" s="7" t="n">
        <v>65533</v>
      </c>
      <c r="IU15183" s="7" t="n">
        <v>31366</v>
      </c>
      <c r="IV15183" s="7" t="s">
        <v>13</v>
      </c>
      <c r="IW15183" s="7" t="n">
        <f t="normal" ca="1">32-LENB(INDIRECT(ADDRESS(15183,256)))</f>
        <v>0</v>
      </c>
      <c r="IX15183" s="7" t="n">
        <v>7</v>
      </c>
      <c r="IY15183" s="7" t="n">
        <v>65533</v>
      </c>
      <c r="IZ15183" s="7" t="n">
        <v>31367</v>
      </c>
      <c r="JA15183" s="7" t="s">
        <v>13</v>
      </c>
      <c r="JB15183" s="7" t="n">
        <f t="normal" ca="1">32-LENB(INDIRECT(ADDRESS(15183,261)))</f>
        <v>0</v>
      </c>
      <c r="JC15183" s="7" t="n">
        <v>7</v>
      </c>
      <c r="JD15183" s="7" t="n">
        <v>65533</v>
      </c>
      <c r="JE15183" s="7" t="n">
        <v>62164</v>
      </c>
      <c r="JF15183" s="7" t="s">
        <v>13</v>
      </c>
      <c r="JG15183" s="7" t="n">
        <f t="normal" ca="1">32-LENB(INDIRECT(ADDRESS(15183,266)))</f>
        <v>0</v>
      </c>
      <c r="JH15183" s="7" t="n">
        <v>7</v>
      </c>
      <c r="JI15183" s="7" t="n">
        <v>65533</v>
      </c>
      <c r="JJ15183" s="7" t="n">
        <v>62165</v>
      </c>
      <c r="JK15183" s="7" t="s">
        <v>13</v>
      </c>
      <c r="JL15183" s="7" t="n">
        <f t="normal" ca="1">32-LENB(INDIRECT(ADDRESS(15183,271)))</f>
        <v>0</v>
      </c>
      <c r="JM15183" s="7" t="n">
        <v>7</v>
      </c>
      <c r="JN15183" s="7" t="n">
        <v>65533</v>
      </c>
      <c r="JO15183" s="7" t="n">
        <v>31368</v>
      </c>
      <c r="JP15183" s="7" t="s">
        <v>13</v>
      </c>
      <c r="JQ15183" s="7" t="n">
        <f t="normal" ca="1">32-LENB(INDIRECT(ADDRESS(15183,276)))</f>
        <v>0</v>
      </c>
      <c r="JR15183" s="7" t="n">
        <v>7</v>
      </c>
      <c r="JS15183" s="7" t="n">
        <v>65533</v>
      </c>
      <c r="JT15183" s="7" t="n">
        <v>31369</v>
      </c>
      <c r="JU15183" s="7" t="s">
        <v>13</v>
      </c>
      <c r="JV15183" s="7" t="n">
        <f t="normal" ca="1">32-LENB(INDIRECT(ADDRESS(15183,281)))</f>
        <v>0</v>
      </c>
      <c r="JW15183" s="7" t="n">
        <v>7</v>
      </c>
      <c r="JX15183" s="7" t="n">
        <v>65533</v>
      </c>
      <c r="JY15183" s="7" t="n">
        <v>62166</v>
      </c>
      <c r="JZ15183" s="7" t="s">
        <v>13</v>
      </c>
      <c r="KA15183" s="7" t="n">
        <f t="normal" ca="1">32-LENB(INDIRECT(ADDRESS(15183,286)))</f>
        <v>0</v>
      </c>
      <c r="KB15183" s="7" t="n">
        <v>4</v>
      </c>
      <c r="KC15183" s="7" t="n">
        <v>65533</v>
      </c>
      <c r="KD15183" s="7" t="n">
        <v>2000</v>
      </c>
      <c r="KE15183" s="7" t="s">
        <v>13</v>
      </c>
      <c r="KF15183" s="7" t="n">
        <f t="normal" ca="1">32-LENB(INDIRECT(ADDRESS(15183,291)))</f>
        <v>0</v>
      </c>
      <c r="KG15183" s="7" t="n">
        <v>7</v>
      </c>
      <c r="KH15183" s="7" t="n">
        <v>65533</v>
      </c>
      <c r="KI15183" s="7" t="n">
        <v>62167</v>
      </c>
      <c r="KJ15183" s="7" t="s">
        <v>13</v>
      </c>
      <c r="KK15183" s="7" t="n">
        <f t="normal" ca="1">32-LENB(INDIRECT(ADDRESS(15183,296)))</f>
        <v>0</v>
      </c>
      <c r="KL15183" s="7" t="n">
        <v>7</v>
      </c>
      <c r="KM15183" s="7" t="n">
        <v>65533</v>
      </c>
      <c r="KN15183" s="7" t="n">
        <v>62168</v>
      </c>
      <c r="KO15183" s="7" t="s">
        <v>13</v>
      </c>
      <c r="KP15183" s="7" t="n">
        <f t="normal" ca="1">32-LENB(INDIRECT(ADDRESS(15183,301)))</f>
        <v>0</v>
      </c>
      <c r="KQ15183" s="7" t="n">
        <v>7</v>
      </c>
      <c r="KR15183" s="7" t="n">
        <v>65533</v>
      </c>
      <c r="KS15183" s="7" t="n">
        <v>31370</v>
      </c>
      <c r="KT15183" s="7" t="s">
        <v>13</v>
      </c>
      <c r="KU15183" s="7" t="n">
        <f t="normal" ca="1">32-LENB(INDIRECT(ADDRESS(15183,306)))</f>
        <v>0</v>
      </c>
      <c r="KV15183" s="7" t="n">
        <v>7</v>
      </c>
      <c r="KW15183" s="7" t="n">
        <v>65533</v>
      </c>
      <c r="KX15183" s="7" t="n">
        <v>31371</v>
      </c>
      <c r="KY15183" s="7" t="s">
        <v>13</v>
      </c>
      <c r="KZ15183" s="7" t="n">
        <f t="normal" ca="1">32-LENB(INDIRECT(ADDRESS(15183,311)))</f>
        <v>0</v>
      </c>
      <c r="LA15183" s="7" t="n">
        <v>7</v>
      </c>
      <c r="LB15183" s="7" t="n">
        <v>65533</v>
      </c>
      <c r="LC15183" s="7" t="n">
        <v>62169</v>
      </c>
      <c r="LD15183" s="7" t="s">
        <v>13</v>
      </c>
      <c r="LE15183" s="7" t="n">
        <f t="normal" ca="1">32-LENB(INDIRECT(ADDRESS(15183,316)))</f>
        <v>0</v>
      </c>
      <c r="LF15183" s="7" t="n">
        <v>7</v>
      </c>
      <c r="LG15183" s="7" t="n">
        <v>65533</v>
      </c>
      <c r="LH15183" s="7" t="n">
        <v>62170</v>
      </c>
      <c r="LI15183" s="7" t="s">
        <v>13</v>
      </c>
      <c r="LJ15183" s="7" t="n">
        <f t="normal" ca="1">32-LENB(INDIRECT(ADDRESS(15183,321)))</f>
        <v>0</v>
      </c>
      <c r="LK15183" s="7" t="n">
        <v>7</v>
      </c>
      <c r="LL15183" s="7" t="n">
        <v>65533</v>
      </c>
      <c r="LM15183" s="7" t="n">
        <v>62171</v>
      </c>
      <c r="LN15183" s="7" t="s">
        <v>13</v>
      </c>
      <c r="LO15183" s="7" t="n">
        <f t="normal" ca="1">32-LENB(INDIRECT(ADDRESS(15183,326)))</f>
        <v>0</v>
      </c>
      <c r="LP15183" s="7" t="n">
        <v>7</v>
      </c>
      <c r="LQ15183" s="7" t="n">
        <v>65533</v>
      </c>
      <c r="LR15183" s="7" t="n">
        <v>62172</v>
      </c>
      <c r="LS15183" s="7" t="s">
        <v>13</v>
      </c>
      <c r="LT15183" s="7" t="n">
        <f t="normal" ca="1">32-LENB(INDIRECT(ADDRESS(15183,331)))</f>
        <v>0</v>
      </c>
      <c r="LU15183" s="7" t="n">
        <v>7</v>
      </c>
      <c r="LV15183" s="7" t="n">
        <v>65533</v>
      </c>
      <c r="LW15183" s="7" t="n">
        <v>62173</v>
      </c>
      <c r="LX15183" s="7" t="s">
        <v>13</v>
      </c>
      <c r="LY15183" s="7" t="n">
        <f t="normal" ca="1">32-LENB(INDIRECT(ADDRESS(15183,336)))</f>
        <v>0</v>
      </c>
      <c r="LZ15183" s="7" t="n">
        <v>0</v>
      </c>
      <c r="MA15183" s="7" t="n">
        <v>65533</v>
      </c>
      <c r="MB15183" s="7" t="n">
        <v>0</v>
      </c>
      <c r="MC15183" s="7" t="s">
        <v>13</v>
      </c>
      <c r="MD15183" s="7" t="n">
        <f t="normal" ca="1">32-LENB(INDIRECT(ADDRESS(15183,341)))</f>
        <v>0</v>
      </c>
    </row>
    <row r="15184" spans="1:302">
      <c r="A15184" t="s">
        <v>4</v>
      </c>
      <c r="B15184" s="4" t="s">
        <v>5</v>
      </c>
    </row>
    <row r="15185" spans="1:477">
      <c r="A15185" t="n">
        <v>154400</v>
      </c>
      <c r="B15185" s="5" t="n">
        <v>1</v>
      </c>
    </row>
    <row r="15186" spans="1:477" s="3" customFormat="1" customHeight="0">
      <c r="A15186" s="3" t="s">
        <v>2</v>
      </c>
      <c r="B15186" s="3" t="s">
        <v>1351</v>
      </c>
    </row>
    <row r="15187" spans="1:477">
      <c r="A15187" t="s">
        <v>4</v>
      </c>
      <c r="B15187" s="4" t="s">
        <v>5</v>
      </c>
      <c r="C15187" s="4" t="s">
        <v>9</v>
      </c>
      <c r="D15187" s="4" t="s">
        <v>9</v>
      </c>
      <c r="E15187" s="4" t="s">
        <v>11</v>
      </c>
      <c r="F15187" s="4" t="s">
        <v>12</v>
      </c>
      <c r="G15187" s="4" t="s">
        <v>1341</v>
      </c>
      <c r="H15187" s="4" t="s">
        <v>9</v>
      </c>
      <c r="I15187" s="4" t="s">
        <v>9</v>
      </c>
      <c r="J15187" s="4" t="s">
        <v>11</v>
      </c>
      <c r="K15187" s="4" t="s">
        <v>12</v>
      </c>
      <c r="L15187" s="4" t="s">
        <v>1341</v>
      </c>
      <c r="M15187" s="4" t="s">
        <v>9</v>
      </c>
      <c r="N15187" s="4" t="s">
        <v>9</v>
      </c>
      <c r="O15187" s="4" t="s">
        <v>11</v>
      </c>
      <c r="P15187" s="4" t="s">
        <v>12</v>
      </c>
      <c r="Q15187" s="4" t="s">
        <v>1341</v>
      </c>
      <c r="R15187" s="4" t="s">
        <v>9</v>
      </c>
      <c r="S15187" s="4" t="s">
        <v>9</v>
      </c>
      <c r="T15187" s="4" t="s">
        <v>11</v>
      </c>
      <c r="U15187" s="4" t="s">
        <v>12</v>
      </c>
      <c r="V15187" s="4" t="s">
        <v>1341</v>
      </c>
      <c r="W15187" s="4" t="s">
        <v>9</v>
      </c>
      <c r="X15187" s="4" t="s">
        <v>9</v>
      </c>
      <c r="Y15187" s="4" t="s">
        <v>11</v>
      </c>
      <c r="Z15187" s="4" t="s">
        <v>12</v>
      </c>
      <c r="AA15187" s="4" t="s">
        <v>1341</v>
      </c>
      <c r="AB15187" s="4" t="s">
        <v>9</v>
      </c>
      <c r="AC15187" s="4" t="s">
        <v>9</v>
      </c>
      <c r="AD15187" s="4" t="s">
        <v>11</v>
      </c>
      <c r="AE15187" s="4" t="s">
        <v>12</v>
      </c>
      <c r="AF15187" s="4" t="s">
        <v>1341</v>
      </c>
      <c r="AG15187" s="4" t="s">
        <v>9</v>
      </c>
      <c r="AH15187" s="4" t="s">
        <v>9</v>
      </c>
      <c r="AI15187" s="4" t="s">
        <v>11</v>
      </c>
      <c r="AJ15187" s="4" t="s">
        <v>12</v>
      </c>
      <c r="AK15187" s="4" t="s">
        <v>1341</v>
      </c>
      <c r="AL15187" s="4" t="s">
        <v>9</v>
      </c>
      <c r="AM15187" s="4" t="s">
        <v>9</v>
      </c>
      <c r="AN15187" s="4" t="s">
        <v>11</v>
      </c>
      <c r="AO15187" s="4" t="s">
        <v>12</v>
      </c>
      <c r="AP15187" s="4" t="s">
        <v>1341</v>
      </c>
      <c r="AQ15187" s="4" t="s">
        <v>9</v>
      </c>
      <c r="AR15187" s="4" t="s">
        <v>9</v>
      </c>
      <c r="AS15187" s="4" t="s">
        <v>11</v>
      </c>
      <c r="AT15187" s="4" t="s">
        <v>12</v>
      </c>
      <c r="AU15187" s="4" t="s">
        <v>1341</v>
      </c>
      <c r="AV15187" s="4" t="s">
        <v>9</v>
      </c>
      <c r="AW15187" s="4" t="s">
        <v>9</v>
      </c>
      <c r="AX15187" s="4" t="s">
        <v>11</v>
      </c>
      <c r="AY15187" s="4" t="s">
        <v>12</v>
      </c>
      <c r="AZ15187" s="4" t="s">
        <v>1341</v>
      </c>
      <c r="BA15187" s="4" t="s">
        <v>9</v>
      </c>
      <c r="BB15187" s="4" t="s">
        <v>9</v>
      </c>
      <c r="BC15187" s="4" t="s">
        <v>11</v>
      </c>
      <c r="BD15187" s="4" t="s">
        <v>12</v>
      </c>
      <c r="BE15187" s="4" t="s">
        <v>1341</v>
      </c>
      <c r="BF15187" s="4" t="s">
        <v>9</v>
      </c>
      <c r="BG15187" s="4" t="s">
        <v>9</v>
      </c>
      <c r="BH15187" s="4" t="s">
        <v>11</v>
      </c>
      <c r="BI15187" s="4" t="s">
        <v>12</v>
      </c>
      <c r="BJ15187" s="4" t="s">
        <v>1341</v>
      </c>
      <c r="BK15187" s="4" t="s">
        <v>9</v>
      </c>
      <c r="BL15187" s="4" t="s">
        <v>9</v>
      </c>
      <c r="BM15187" s="4" t="s">
        <v>11</v>
      </c>
      <c r="BN15187" s="4" t="s">
        <v>12</v>
      </c>
      <c r="BO15187" s="4" t="s">
        <v>1341</v>
      </c>
      <c r="BP15187" s="4" t="s">
        <v>9</v>
      </c>
      <c r="BQ15187" s="4" t="s">
        <v>9</v>
      </c>
      <c r="BR15187" s="4" t="s">
        <v>11</v>
      </c>
      <c r="BS15187" s="4" t="s">
        <v>12</v>
      </c>
      <c r="BT15187" s="4" t="s">
        <v>1341</v>
      </c>
      <c r="BU15187" s="4" t="s">
        <v>9</v>
      </c>
      <c r="BV15187" s="4" t="s">
        <v>9</v>
      </c>
      <c r="BW15187" s="4" t="s">
        <v>11</v>
      </c>
      <c r="BX15187" s="4" t="s">
        <v>12</v>
      </c>
      <c r="BY15187" s="4" t="s">
        <v>1341</v>
      </c>
      <c r="BZ15187" s="4" t="s">
        <v>9</v>
      </c>
      <c r="CA15187" s="4" t="s">
        <v>9</v>
      </c>
      <c r="CB15187" s="4" t="s">
        <v>11</v>
      </c>
      <c r="CC15187" s="4" t="s">
        <v>12</v>
      </c>
      <c r="CD15187" s="4" t="s">
        <v>1341</v>
      </c>
      <c r="CE15187" s="4" t="s">
        <v>9</v>
      </c>
      <c r="CF15187" s="4" t="s">
        <v>9</v>
      </c>
      <c r="CG15187" s="4" t="s">
        <v>11</v>
      </c>
      <c r="CH15187" s="4" t="s">
        <v>12</v>
      </c>
      <c r="CI15187" s="4" t="s">
        <v>1341</v>
      </c>
      <c r="CJ15187" s="4" t="s">
        <v>9</v>
      </c>
      <c r="CK15187" s="4" t="s">
        <v>9</v>
      </c>
      <c r="CL15187" s="4" t="s">
        <v>11</v>
      </c>
      <c r="CM15187" s="4" t="s">
        <v>12</v>
      </c>
      <c r="CN15187" s="4" t="s">
        <v>1341</v>
      </c>
      <c r="CO15187" s="4" t="s">
        <v>9</v>
      </c>
      <c r="CP15187" s="4" t="s">
        <v>9</v>
      </c>
      <c r="CQ15187" s="4" t="s">
        <v>11</v>
      </c>
      <c r="CR15187" s="4" t="s">
        <v>12</v>
      </c>
      <c r="CS15187" s="4" t="s">
        <v>1341</v>
      </c>
      <c r="CT15187" s="4" t="s">
        <v>9</v>
      </c>
      <c r="CU15187" s="4" t="s">
        <v>9</v>
      </c>
      <c r="CV15187" s="4" t="s">
        <v>11</v>
      </c>
      <c r="CW15187" s="4" t="s">
        <v>12</v>
      </c>
      <c r="CX15187" s="4" t="s">
        <v>1341</v>
      </c>
      <c r="CY15187" s="4" t="s">
        <v>9</v>
      </c>
      <c r="CZ15187" s="4" t="s">
        <v>9</v>
      </c>
      <c r="DA15187" s="4" t="s">
        <v>11</v>
      </c>
      <c r="DB15187" s="4" t="s">
        <v>12</v>
      </c>
      <c r="DC15187" s="4" t="s">
        <v>1341</v>
      </c>
      <c r="DD15187" s="4" t="s">
        <v>9</v>
      </c>
      <c r="DE15187" s="4" t="s">
        <v>9</v>
      </c>
      <c r="DF15187" s="4" t="s">
        <v>11</v>
      </c>
      <c r="DG15187" s="4" t="s">
        <v>12</v>
      </c>
      <c r="DH15187" s="4" t="s">
        <v>1341</v>
      </c>
      <c r="DI15187" s="4" t="s">
        <v>9</v>
      </c>
      <c r="DJ15187" s="4" t="s">
        <v>9</v>
      </c>
      <c r="DK15187" s="4" t="s">
        <v>11</v>
      </c>
      <c r="DL15187" s="4" t="s">
        <v>12</v>
      </c>
      <c r="DM15187" s="4" t="s">
        <v>1341</v>
      </c>
      <c r="DN15187" s="4" t="s">
        <v>9</v>
      </c>
      <c r="DO15187" s="4" t="s">
        <v>9</v>
      </c>
      <c r="DP15187" s="4" t="s">
        <v>11</v>
      </c>
      <c r="DQ15187" s="4" t="s">
        <v>12</v>
      </c>
      <c r="DR15187" s="4" t="s">
        <v>1341</v>
      </c>
      <c r="DS15187" s="4" t="s">
        <v>9</v>
      </c>
      <c r="DT15187" s="4" t="s">
        <v>9</v>
      </c>
      <c r="DU15187" s="4" t="s">
        <v>11</v>
      </c>
      <c r="DV15187" s="4" t="s">
        <v>12</v>
      </c>
      <c r="DW15187" s="4" t="s">
        <v>1341</v>
      </c>
      <c r="DX15187" s="4" t="s">
        <v>9</v>
      </c>
      <c r="DY15187" s="4" t="s">
        <v>9</v>
      </c>
      <c r="DZ15187" s="4" t="s">
        <v>11</v>
      </c>
      <c r="EA15187" s="4" t="s">
        <v>12</v>
      </c>
      <c r="EB15187" s="4" t="s">
        <v>1341</v>
      </c>
      <c r="EC15187" s="4" t="s">
        <v>9</v>
      </c>
      <c r="ED15187" s="4" t="s">
        <v>9</v>
      </c>
      <c r="EE15187" s="4" t="s">
        <v>11</v>
      </c>
      <c r="EF15187" s="4" t="s">
        <v>12</v>
      </c>
      <c r="EG15187" s="4" t="s">
        <v>1341</v>
      </c>
      <c r="EH15187" s="4" t="s">
        <v>9</v>
      </c>
      <c r="EI15187" s="4" t="s">
        <v>9</v>
      </c>
      <c r="EJ15187" s="4" t="s">
        <v>11</v>
      </c>
      <c r="EK15187" s="4" t="s">
        <v>12</v>
      </c>
      <c r="EL15187" s="4" t="s">
        <v>1341</v>
      </c>
      <c r="EM15187" s="4" t="s">
        <v>9</v>
      </c>
      <c r="EN15187" s="4" t="s">
        <v>9</v>
      </c>
      <c r="EO15187" s="4" t="s">
        <v>11</v>
      </c>
      <c r="EP15187" s="4" t="s">
        <v>12</v>
      </c>
      <c r="EQ15187" s="4" t="s">
        <v>1341</v>
      </c>
      <c r="ER15187" s="4" t="s">
        <v>9</v>
      </c>
      <c r="ES15187" s="4" t="s">
        <v>9</v>
      </c>
      <c r="ET15187" s="4" t="s">
        <v>11</v>
      </c>
      <c r="EU15187" s="4" t="s">
        <v>12</v>
      </c>
      <c r="EV15187" s="4" t="s">
        <v>1341</v>
      </c>
      <c r="EW15187" s="4" t="s">
        <v>9</v>
      </c>
      <c r="EX15187" s="4" t="s">
        <v>9</v>
      </c>
      <c r="EY15187" s="4" t="s">
        <v>11</v>
      </c>
      <c r="EZ15187" s="4" t="s">
        <v>12</v>
      </c>
      <c r="FA15187" s="4" t="s">
        <v>1341</v>
      </c>
      <c r="FB15187" s="4" t="s">
        <v>9</v>
      </c>
      <c r="FC15187" s="4" t="s">
        <v>9</v>
      </c>
      <c r="FD15187" s="4" t="s">
        <v>11</v>
      </c>
      <c r="FE15187" s="4" t="s">
        <v>12</v>
      </c>
      <c r="FF15187" s="4" t="s">
        <v>1341</v>
      </c>
      <c r="FG15187" s="4" t="s">
        <v>9</v>
      </c>
      <c r="FH15187" s="4" t="s">
        <v>9</v>
      </c>
      <c r="FI15187" s="4" t="s">
        <v>11</v>
      </c>
      <c r="FJ15187" s="4" t="s">
        <v>12</v>
      </c>
      <c r="FK15187" s="4" t="s">
        <v>1341</v>
      </c>
      <c r="FL15187" s="4" t="s">
        <v>9</v>
      </c>
      <c r="FM15187" s="4" t="s">
        <v>9</v>
      </c>
      <c r="FN15187" s="4" t="s">
        <v>11</v>
      </c>
      <c r="FO15187" s="4" t="s">
        <v>12</v>
      </c>
      <c r="FP15187" s="4" t="s">
        <v>1341</v>
      </c>
      <c r="FQ15187" s="4" t="s">
        <v>9</v>
      </c>
      <c r="FR15187" s="4" t="s">
        <v>9</v>
      </c>
      <c r="FS15187" s="4" t="s">
        <v>11</v>
      </c>
      <c r="FT15187" s="4" t="s">
        <v>12</v>
      </c>
      <c r="FU15187" s="4" t="s">
        <v>1341</v>
      </c>
      <c r="FV15187" s="4" t="s">
        <v>9</v>
      </c>
      <c r="FW15187" s="4" t="s">
        <v>9</v>
      </c>
      <c r="FX15187" s="4" t="s">
        <v>11</v>
      </c>
      <c r="FY15187" s="4" t="s">
        <v>12</v>
      </c>
      <c r="FZ15187" s="4" t="s">
        <v>1341</v>
      </c>
      <c r="GA15187" s="4" t="s">
        <v>9</v>
      </c>
      <c r="GB15187" s="4" t="s">
        <v>9</v>
      </c>
      <c r="GC15187" s="4" t="s">
        <v>11</v>
      </c>
      <c r="GD15187" s="4" t="s">
        <v>12</v>
      </c>
      <c r="GE15187" s="4" t="s">
        <v>1341</v>
      </c>
      <c r="GF15187" s="4" t="s">
        <v>9</v>
      </c>
      <c r="GG15187" s="4" t="s">
        <v>9</v>
      </c>
      <c r="GH15187" s="4" t="s">
        <v>11</v>
      </c>
      <c r="GI15187" s="4" t="s">
        <v>12</v>
      </c>
      <c r="GJ15187" s="4" t="s">
        <v>1341</v>
      </c>
      <c r="GK15187" s="4" t="s">
        <v>9</v>
      </c>
      <c r="GL15187" s="4" t="s">
        <v>9</v>
      </c>
      <c r="GM15187" s="4" t="s">
        <v>11</v>
      </c>
      <c r="GN15187" s="4" t="s">
        <v>12</v>
      </c>
      <c r="GO15187" s="4" t="s">
        <v>1341</v>
      </c>
      <c r="GP15187" s="4" t="s">
        <v>9</v>
      </c>
      <c r="GQ15187" s="4" t="s">
        <v>9</v>
      </c>
      <c r="GR15187" s="4" t="s">
        <v>11</v>
      </c>
      <c r="GS15187" s="4" t="s">
        <v>12</v>
      </c>
      <c r="GT15187" s="4" t="s">
        <v>1341</v>
      </c>
      <c r="GU15187" s="4" t="s">
        <v>9</v>
      </c>
      <c r="GV15187" s="4" t="s">
        <v>9</v>
      </c>
      <c r="GW15187" s="4" t="s">
        <v>11</v>
      </c>
      <c r="GX15187" s="4" t="s">
        <v>12</v>
      </c>
      <c r="GY15187" s="4" t="s">
        <v>1341</v>
      </c>
      <c r="GZ15187" s="4" t="s">
        <v>9</v>
      </c>
      <c r="HA15187" s="4" t="s">
        <v>9</v>
      </c>
      <c r="HB15187" s="4" t="s">
        <v>11</v>
      </c>
      <c r="HC15187" s="4" t="s">
        <v>12</v>
      </c>
      <c r="HD15187" s="4" t="s">
        <v>1341</v>
      </c>
      <c r="HE15187" s="4" t="s">
        <v>9</v>
      </c>
      <c r="HF15187" s="4" t="s">
        <v>9</v>
      </c>
      <c r="HG15187" s="4" t="s">
        <v>11</v>
      </c>
      <c r="HH15187" s="4" t="s">
        <v>12</v>
      </c>
      <c r="HI15187" s="4" t="s">
        <v>1341</v>
      </c>
      <c r="HJ15187" s="4" t="s">
        <v>9</v>
      </c>
      <c r="HK15187" s="4" t="s">
        <v>9</v>
      </c>
      <c r="HL15187" s="4" t="s">
        <v>11</v>
      </c>
      <c r="HM15187" s="4" t="s">
        <v>12</v>
      </c>
      <c r="HN15187" s="4" t="s">
        <v>1341</v>
      </c>
      <c r="HO15187" s="4" t="s">
        <v>9</v>
      </c>
      <c r="HP15187" s="4" t="s">
        <v>9</v>
      </c>
      <c r="HQ15187" s="4" t="s">
        <v>11</v>
      </c>
      <c r="HR15187" s="4" t="s">
        <v>12</v>
      </c>
      <c r="HS15187" s="4" t="s">
        <v>1341</v>
      </c>
      <c r="HT15187" s="4" t="s">
        <v>9</v>
      </c>
      <c r="HU15187" s="4" t="s">
        <v>9</v>
      </c>
      <c r="HV15187" s="4" t="s">
        <v>11</v>
      </c>
      <c r="HW15187" s="4" t="s">
        <v>12</v>
      </c>
      <c r="HX15187" s="4" t="s">
        <v>1341</v>
      </c>
      <c r="HY15187" s="4" t="s">
        <v>9</v>
      </c>
      <c r="HZ15187" s="4" t="s">
        <v>9</v>
      </c>
      <c r="IA15187" s="4" t="s">
        <v>11</v>
      </c>
      <c r="IB15187" s="4" t="s">
        <v>12</v>
      </c>
      <c r="IC15187" s="4" t="s">
        <v>1341</v>
      </c>
      <c r="ID15187" s="4" t="s">
        <v>9</v>
      </c>
      <c r="IE15187" s="4" t="s">
        <v>9</v>
      </c>
      <c r="IF15187" s="4" t="s">
        <v>11</v>
      </c>
      <c r="IG15187" s="4" t="s">
        <v>12</v>
      </c>
      <c r="IH15187" s="4" t="s">
        <v>1341</v>
      </c>
      <c r="II15187" s="4" t="s">
        <v>9</v>
      </c>
      <c r="IJ15187" s="4" t="s">
        <v>9</v>
      </c>
      <c r="IK15187" s="4" t="s">
        <v>11</v>
      </c>
      <c r="IL15187" s="4" t="s">
        <v>12</v>
      </c>
      <c r="IM15187" s="4" t="s">
        <v>1341</v>
      </c>
      <c r="IN15187" s="4" t="s">
        <v>9</v>
      </c>
      <c r="IO15187" s="4" t="s">
        <v>9</v>
      </c>
      <c r="IP15187" s="4" t="s">
        <v>11</v>
      </c>
      <c r="IQ15187" s="4" t="s">
        <v>12</v>
      </c>
      <c r="IR15187" s="4" t="s">
        <v>1341</v>
      </c>
      <c r="IS15187" s="4" t="s">
        <v>9</v>
      </c>
      <c r="IT15187" s="4" t="s">
        <v>9</v>
      </c>
      <c r="IU15187" s="4" t="s">
        <v>11</v>
      </c>
      <c r="IV15187" s="4" t="s">
        <v>12</v>
      </c>
      <c r="IW15187" s="4" t="s">
        <v>1341</v>
      </c>
      <c r="IX15187" s="4" t="s">
        <v>9</v>
      </c>
      <c r="IY15187" s="4" t="s">
        <v>9</v>
      </c>
      <c r="IZ15187" s="4" t="s">
        <v>11</v>
      </c>
      <c r="JA15187" s="4" t="s">
        <v>12</v>
      </c>
      <c r="JB15187" s="4" t="s">
        <v>1341</v>
      </c>
      <c r="JC15187" s="4" t="s">
        <v>9</v>
      </c>
      <c r="JD15187" s="4" t="s">
        <v>9</v>
      </c>
      <c r="JE15187" s="4" t="s">
        <v>11</v>
      </c>
      <c r="JF15187" s="4" t="s">
        <v>12</v>
      </c>
      <c r="JG15187" s="4" t="s">
        <v>1341</v>
      </c>
      <c r="JH15187" s="4" t="s">
        <v>9</v>
      </c>
      <c r="JI15187" s="4" t="s">
        <v>9</v>
      </c>
      <c r="JJ15187" s="4" t="s">
        <v>11</v>
      </c>
      <c r="JK15187" s="4" t="s">
        <v>12</v>
      </c>
      <c r="JL15187" s="4" t="s">
        <v>1341</v>
      </c>
      <c r="JM15187" s="4" t="s">
        <v>9</v>
      </c>
      <c r="JN15187" s="4" t="s">
        <v>9</v>
      </c>
      <c r="JO15187" s="4" t="s">
        <v>11</v>
      </c>
      <c r="JP15187" s="4" t="s">
        <v>12</v>
      </c>
      <c r="JQ15187" s="4" t="s">
        <v>1341</v>
      </c>
      <c r="JR15187" s="4" t="s">
        <v>9</v>
      </c>
      <c r="JS15187" s="4" t="s">
        <v>9</v>
      </c>
      <c r="JT15187" s="4" t="s">
        <v>11</v>
      </c>
      <c r="JU15187" s="4" t="s">
        <v>12</v>
      </c>
      <c r="JV15187" s="4" t="s">
        <v>1341</v>
      </c>
      <c r="JW15187" s="4" t="s">
        <v>9</v>
      </c>
      <c r="JX15187" s="4" t="s">
        <v>9</v>
      </c>
      <c r="JY15187" s="4" t="s">
        <v>11</v>
      </c>
      <c r="JZ15187" s="4" t="s">
        <v>12</v>
      </c>
      <c r="KA15187" s="4" t="s">
        <v>1341</v>
      </c>
      <c r="KB15187" s="4" t="s">
        <v>9</v>
      </c>
      <c r="KC15187" s="4" t="s">
        <v>9</v>
      </c>
      <c r="KD15187" s="4" t="s">
        <v>11</v>
      </c>
      <c r="KE15187" s="4" t="s">
        <v>12</v>
      </c>
      <c r="KF15187" s="4" t="s">
        <v>1341</v>
      </c>
      <c r="KG15187" s="4" t="s">
        <v>9</v>
      </c>
      <c r="KH15187" s="4" t="s">
        <v>9</v>
      </c>
      <c r="KI15187" s="4" t="s">
        <v>11</v>
      </c>
      <c r="KJ15187" s="4" t="s">
        <v>12</v>
      </c>
      <c r="KK15187" s="4" t="s">
        <v>1341</v>
      </c>
      <c r="KL15187" s="4" t="s">
        <v>9</v>
      </c>
      <c r="KM15187" s="4" t="s">
        <v>9</v>
      </c>
      <c r="KN15187" s="4" t="s">
        <v>11</v>
      </c>
      <c r="KO15187" s="4" t="s">
        <v>12</v>
      </c>
      <c r="KP15187" s="4" t="s">
        <v>1341</v>
      </c>
      <c r="KQ15187" s="4" t="s">
        <v>9</v>
      </c>
      <c r="KR15187" s="4" t="s">
        <v>9</v>
      </c>
      <c r="KS15187" s="4" t="s">
        <v>11</v>
      </c>
      <c r="KT15187" s="4" t="s">
        <v>12</v>
      </c>
      <c r="KU15187" s="4" t="s">
        <v>1341</v>
      </c>
      <c r="KV15187" s="4" t="s">
        <v>9</v>
      </c>
      <c r="KW15187" s="4" t="s">
        <v>9</v>
      </c>
      <c r="KX15187" s="4" t="s">
        <v>11</v>
      </c>
      <c r="KY15187" s="4" t="s">
        <v>12</v>
      </c>
      <c r="KZ15187" s="4" t="s">
        <v>1341</v>
      </c>
      <c r="LA15187" s="4" t="s">
        <v>9</v>
      </c>
      <c r="LB15187" s="4" t="s">
        <v>9</v>
      </c>
      <c r="LC15187" s="4" t="s">
        <v>11</v>
      </c>
      <c r="LD15187" s="4" t="s">
        <v>12</v>
      </c>
      <c r="LE15187" s="4" t="s">
        <v>1341</v>
      </c>
      <c r="LF15187" s="4" t="s">
        <v>9</v>
      </c>
      <c r="LG15187" s="4" t="s">
        <v>9</v>
      </c>
      <c r="LH15187" s="4" t="s">
        <v>11</v>
      </c>
      <c r="LI15187" s="4" t="s">
        <v>12</v>
      </c>
      <c r="LJ15187" s="4" t="s">
        <v>1341</v>
      </c>
      <c r="LK15187" s="4" t="s">
        <v>9</v>
      </c>
      <c r="LL15187" s="4" t="s">
        <v>9</v>
      </c>
      <c r="LM15187" s="4" t="s">
        <v>11</v>
      </c>
      <c r="LN15187" s="4" t="s">
        <v>12</v>
      </c>
      <c r="LO15187" s="4" t="s">
        <v>1341</v>
      </c>
      <c r="LP15187" s="4" t="s">
        <v>9</v>
      </c>
      <c r="LQ15187" s="4" t="s">
        <v>9</v>
      </c>
      <c r="LR15187" s="4" t="s">
        <v>11</v>
      </c>
      <c r="LS15187" s="4" t="s">
        <v>12</v>
      </c>
      <c r="LT15187" s="4" t="s">
        <v>1341</v>
      </c>
      <c r="LU15187" s="4" t="s">
        <v>9</v>
      </c>
      <c r="LV15187" s="4" t="s">
        <v>9</v>
      </c>
      <c r="LW15187" s="4" t="s">
        <v>11</v>
      </c>
      <c r="LX15187" s="4" t="s">
        <v>12</v>
      </c>
      <c r="LY15187" s="4" t="s">
        <v>1341</v>
      </c>
      <c r="LZ15187" s="4" t="s">
        <v>9</v>
      </c>
      <c r="MA15187" s="4" t="s">
        <v>9</v>
      </c>
      <c r="MB15187" s="4" t="s">
        <v>11</v>
      </c>
      <c r="MC15187" s="4" t="s">
        <v>12</v>
      </c>
      <c r="MD15187" s="4" t="s">
        <v>1341</v>
      </c>
    </row>
    <row r="15188" spans="1:477">
      <c r="A15188" t="n">
        <v>154416</v>
      </c>
      <c r="B15188" s="86" t="n">
        <v>257</v>
      </c>
      <c r="C15188" s="7" t="n">
        <v>7</v>
      </c>
      <c r="D15188" s="7" t="n">
        <v>65533</v>
      </c>
      <c r="E15188" s="7" t="n">
        <v>61977</v>
      </c>
      <c r="F15188" s="7" t="s">
        <v>13</v>
      </c>
      <c r="G15188" s="7" t="n">
        <f t="normal" ca="1">32-LENB(INDIRECT(ADDRESS(15188,6)))</f>
        <v>0</v>
      </c>
      <c r="H15188" s="7" t="n">
        <v>7</v>
      </c>
      <c r="I15188" s="7" t="n">
        <v>65533</v>
      </c>
      <c r="J15188" s="7" t="n">
        <v>61978</v>
      </c>
      <c r="K15188" s="7" t="s">
        <v>13</v>
      </c>
      <c r="L15188" s="7" t="n">
        <f t="normal" ca="1">32-LENB(INDIRECT(ADDRESS(15188,11)))</f>
        <v>0</v>
      </c>
      <c r="M15188" s="7" t="n">
        <v>4</v>
      </c>
      <c r="N15188" s="7" t="n">
        <v>65533</v>
      </c>
      <c r="O15188" s="7" t="n">
        <v>2052</v>
      </c>
      <c r="P15188" s="7" t="s">
        <v>13</v>
      </c>
      <c r="Q15188" s="7" t="n">
        <f t="normal" ca="1">32-LENB(INDIRECT(ADDRESS(15188,16)))</f>
        <v>0</v>
      </c>
      <c r="R15188" s="7" t="n">
        <v>7</v>
      </c>
      <c r="S15188" s="7" t="n">
        <v>65533</v>
      </c>
      <c r="T15188" s="7" t="n">
        <v>61979</v>
      </c>
      <c r="U15188" s="7" t="s">
        <v>13</v>
      </c>
      <c r="V15188" s="7" t="n">
        <f t="normal" ca="1">32-LENB(INDIRECT(ADDRESS(15188,21)))</f>
        <v>0</v>
      </c>
      <c r="W15188" s="7" t="n">
        <v>7</v>
      </c>
      <c r="X15188" s="7" t="n">
        <v>65533</v>
      </c>
      <c r="Y15188" s="7" t="n">
        <v>61980</v>
      </c>
      <c r="Z15188" s="7" t="s">
        <v>13</v>
      </c>
      <c r="AA15188" s="7" t="n">
        <f t="normal" ca="1">32-LENB(INDIRECT(ADDRESS(15188,26)))</f>
        <v>0</v>
      </c>
      <c r="AB15188" s="7" t="n">
        <v>7</v>
      </c>
      <c r="AC15188" s="7" t="n">
        <v>65533</v>
      </c>
      <c r="AD15188" s="7" t="n">
        <v>61981</v>
      </c>
      <c r="AE15188" s="7" t="s">
        <v>13</v>
      </c>
      <c r="AF15188" s="7" t="n">
        <f t="normal" ca="1">32-LENB(INDIRECT(ADDRESS(15188,31)))</f>
        <v>0</v>
      </c>
      <c r="AG15188" s="7" t="n">
        <v>7</v>
      </c>
      <c r="AH15188" s="7" t="n">
        <v>65533</v>
      </c>
      <c r="AI15188" s="7" t="n">
        <v>61982</v>
      </c>
      <c r="AJ15188" s="7" t="s">
        <v>13</v>
      </c>
      <c r="AK15188" s="7" t="n">
        <f t="normal" ca="1">32-LENB(INDIRECT(ADDRESS(15188,36)))</f>
        <v>0</v>
      </c>
      <c r="AL15188" s="7" t="n">
        <v>4</v>
      </c>
      <c r="AM15188" s="7" t="n">
        <v>65533</v>
      </c>
      <c r="AN15188" s="7" t="n">
        <v>13000</v>
      </c>
      <c r="AO15188" s="7" t="s">
        <v>13</v>
      </c>
      <c r="AP15188" s="7" t="n">
        <f t="normal" ca="1">32-LENB(INDIRECT(ADDRESS(15188,41)))</f>
        <v>0</v>
      </c>
      <c r="AQ15188" s="7" t="n">
        <v>4</v>
      </c>
      <c r="AR15188" s="7" t="n">
        <v>65533</v>
      </c>
      <c r="AS15188" s="7" t="n">
        <v>13001</v>
      </c>
      <c r="AT15188" s="7" t="s">
        <v>13</v>
      </c>
      <c r="AU15188" s="7" t="n">
        <f t="normal" ca="1">32-LENB(INDIRECT(ADDRESS(15188,46)))</f>
        <v>0</v>
      </c>
      <c r="AV15188" s="7" t="n">
        <v>8</v>
      </c>
      <c r="AW15188" s="7" t="n">
        <v>65533</v>
      </c>
      <c r="AX15188" s="7" t="n">
        <v>0</v>
      </c>
      <c r="AY15188" s="7" t="s">
        <v>989</v>
      </c>
      <c r="AZ15188" s="7" t="n">
        <f t="normal" ca="1">32-LENB(INDIRECT(ADDRESS(15188,51)))</f>
        <v>0</v>
      </c>
      <c r="BA15188" s="7" t="n">
        <v>7</v>
      </c>
      <c r="BB15188" s="7" t="n">
        <v>65533</v>
      </c>
      <c r="BC15188" s="7" t="n">
        <v>61983</v>
      </c>
      <c r="BD15188" s="7" t="s">
        <v>13</v>
      </c>
      <c r="BE15188" s="7" t="n">
        <f t="normal" ca="1">32-LENB(INDIRECT(ADDRESS(15188,56)))</f>
        <v>0</v>
      </c>
      <c r="BF15188" s="7" t="n">
        <v>7</v>
      </c>
      <c r="BG15188" s="7" t="n">
        <v>65533</v>
      </c>
      <c r="BH15188" s="7" t="n">
        <v>61984</v>
      </c>
      <c r="BI15188" s="7" t="s">
        <v>13</v>
      </c>
      <c r="BJ15188" s="7" t="n">
        <f t="normal" ca="1">32-LENB(INDIRECT(ADDRESS(15188,61)))</f>
        <v>0</v>
      </c>
      <c r="BK15188" s="7" t="n">
        <v>7</v>
      </c>
      <c r="BL15188" s="7" t="n">
        <v>65533</v>
      </c>
      <c r="BM15188" s="7" t="n">
        <v>61985</v>
      </c>
      <c r="BN15188" s="7" t="s">
        <v>13</v>
      </c>
      <c r="BO15188" s="7" t="n">
        <f t="normal" ca="1">32-LENB(INDIRECT(ADDRESS(15188,66)))</f>
        <v>0</v>
      </c>
      <c r="BP15188" s="7" t="n">
        <v>7</v>
      </c>
      <c r="BQ15188" s="7" t="n">
        <v>65533</v>
      </c>
      <c r="BR15188" s="7" t="n">
        <v>61986</v>
      </c>
      <c r="BS15188" s="7" t="s">
        <v>13</v>
      </c>
      <c r="BT15188" s="7" t="n">
        <f t="normal" ca="1">32-LENB(INDIRECT(ADDRESS(15188,71)))</f>
        <v>0</v>
      </c>
      <c r="BU15188" s="7" t="n">
        <v>7</v>
      </c>
      <c r="BV15188" s="7" t="n">
        <v>65533</v>
      </c>
      <c r="BW15188" s="7" t="n">
        <v>61987</v>
      </c>
      <c r="BX15188" s="7" t="s">
        <v>13</v>
      </c>
      <c r="BY15188" s="7" t="n">
        <f t="normal" ca="1">32-LENB(INDIRECT(ADDRESS(15188,76)))</f>
        <v>0</v>
      </c>
      <c r="BZ15188" s="7" t="n">
        <v>7</v>
      </c>
      <c r="CA15188" s="7" t="n">
        <v>65533</v>
      </c>
      <c r="CB15188" s="7" t="n">
        <v>61988</v>
      </c>
      <c r="CC15188" s="7" t="s">
        <v>13</v>
      </c>
      <c r="CD15188" s="7" t="n">
        <f t="normal" ca="1">32-LENB(INDIRECT(ADDRESS(15188,81)))</f>
        <v>0</v>
      </c>
      <c r="CE15188" s="7" t="n">
        <v>7</v>
      </c>
      <c r="CF15188" s="7" t="n">
        <v>65533</v>
      </c>
      <c r="CG15188" s="7" t="n">
        <v>61989</v>
      </c>
      <c r="CH15188" s="7" t="s">
        <v>13</v>
      </c>
      <c r="CI15188" s="7" t="n">
        <f t="normal" ca="1">32-LENB(INDIRECT(ADDRESS(15188,86)))</f>
        <v>0</v>
      </c>
      <c r="CJ15188" s="7" t="n">
        <v>7</v>
      </c>
      <c r="CK15188" s="7" t="n">
        <v>65533</v>
      </c>
      <c r="CL15188" s="7" t="n">
        <v>61990</v>
      </c>
      <c r="CM15188" s="7" t="s">
        <v>13</v>
      </c>
      <c r="CN15188" s="7" t="n">
        <f t="normal" ca="1">32-LENB(INDIRECT(ADDRESS(15188,91)))</f>
        <v>0</v>
      </c>
      <c r="CO15188" s="7" t="n">
        <v>7</v>
      </c>
      <c r="CP15188" s="7" t="n">
        <v>65533</v>
      </c>
      <c r="CQ15188" s="7" t="n">
        <v>61991</v>
      </c>
      <c r="CR15188" s="7" t="s">
        <v>13</v>
      </c>
      <c r="CS15188" s="7" t="n">
        <f t="normal" ca="1">32-LENB(INDIRECT(ADDRESS(15188,96)))</f>
        <v>0</v>
      </c>
      <c r="CT15188" s="7" t="n">
        <v>7</v>
      </c>
      <c r="CU15188" s="7" t="n">
        <v>65533</v>
      </c>
      <c r="CV15188" s="7" t="n">
        <v>61992</v>
      </c>
      <c r="CW15188" s="7" t="s">
        <v>13</v>
      </c>
      <c r="CX15188" s="7" t="n">
        <f t="normal" ca="1">32-LENB(INDIRECT(ADDRESS(15188,101)))</f>
        <v>0</v>
      </c>
      <c r="CY15188" s="7" t="n">
        <v>7</v>
      </c>
      <c r="CZ15188" s="7" t="n">
        <v>65533</v>
      </c>
      <c r="DA15188" s="7" t="n">
        <v>61993</v>
      </c>
      <c r="DB15188" s="7" t="s">
        <v>13</v>
      </c>
      <c r="DC15188" s="7" t="n">
        <f t="normal" ca="1">32-LENB(INDIRECT(ADDRESS(15188,106)))</f>
        <v>0</v>
      </c>
      <c r="DD15188" s="7" t="n">
        <v>7</v>
      </c>
      <c r="DE15188" s="7" t="n">
        <v>65533</v>
      </c>
      <c r="DF15188" s="7" t="n">
        <v>61994</v>
      </c>
      <c r="DG15188" s="7" t="s">
        <v>13</v>
      </c>
      <c r="DH15188" s="7" t="n">
        <f t="normal" ca="1">32-LENB(INDIRECT(ADDRESS(15188,111)))</f>
        <v>0</v>
      </c>
      <c r="DI15188" s="7" t="n">
        <v>7</v>
      </c>
      <c r="DJ15188" s="7" t="n">
        <v>65533</v>
      </c>
      <c r="DK15188" s="7" t="n">
        <v>61995</v>
      </c>
      <c r="DL15188" s="7" t="s">
        <v>13</v>
      </c>
      <c r="DM15188" s="7" t="n">
        <f t="normal" ca="1">32-LENB(INDIRECT(ADDRESS(15188,116)))</f>
        <v>0</v>
      </c>
      <c r="DN15188" s="7" t="n">
        <v>7</v>
      </c>
      <c r="DO15188" s="7" t="n">
        <v>65533</v>
      </c>
      <c r="DP15188" s="7" t="n">
        <v>61996</v>
      </c>
      <c r="DQ15188" s="7" t="s">
        <v>13</v>
      </c>
      <c r="DR15188" s="7" t="n">
        <f t="normal" ca="1">32-LENB(INDIRECT(ADDRESS(15188,121)))</f>
        <v>0</v>
      </c>
      <c r="DS15188" s="7" t="n">
        <v>7</v>
      </c>
      <c r="DT15188" s="7" t="n">
        <v>65533</v>
      </c>
      <c r="DU15188" s="7" t="n">
        <v>61997</v>
      </c>
      <c r="DV15188" s="7" t="s">
        <v>13</v>
      </c>
      <c r="DW15188" s="7" t="n">
        <f t="normal" ca="1">32-LENB(INDIRECT(ADDRESS(15188,126)))</f>
        <v>0</v>
      </c>
      <c r="DX15188" s="7" t="n">
        <v>7</v>
      </c>
      <c r="DY15188" s="7" t="n">
        <v>65533</v>
      </c>
      <c r="DZ15188" s="7" t="n">
        <v>61998</v>
      </c>
      <c r="EA15188" s="7" t="s">
        <v>13</v>
      </c>
      <c r="EB15188" s="7" t="n">
        <f t="normal" ca="1">32-LENB(INDIRECT(ADDRESS(15188,131)))</f>
        <v>0</v>
      </c>
      <c r="EC15188" s="7" t="n">
        <v>7</v>
      </c>
      <c r="ED15188" s="7" t="n">
        <v>65533</v>
      </c>
      <c r="EE15188" s="7" t="n">
        <v>65299</v>
      </c>
      <c r="EF15188" s="7" t="s">
        <v>13</v>
      </c>
      <c r="EG15188" s="7" t="n">
        <f t="normal" ca="1">32-LENB(INDIRECT(ADDRESS(15188,136)))</f>
        <v>0</v>
      </c>
      <c r="EH15188" s="7" t="n">
        <v>7</v>
      </c>
      <c r="EI15188" s="7" t="n">
        <v>65533</v>
      </c>
      <c r="EJ15188" s="7" t="n">
        <v>61999</v>
      </c>
      <c r="EK15188" s="7" t="s">
        <v>13</v>
      </c>
      <c r="EL15188" s="7" t="n">
        <f t="normal" ca="1">32-LENB(INDIRECT(ADDRESS(15188,141)))</f>
        <v>0</v>
      </c>
      <c r="EM15188" s="7" t="n">
        <v>7</v>
      </c>
      <c r="EN15188" s="7" t="n">
        <v>65533</v>
      </c>
      <c r="EO15188" s="7" t="n">
        <v>62000</v>
      </c>
      <c r="EP15188" s="7" t="s">
        <v>13</v>
      </c>
      <c r="EQ15188" s="7" t="n">
        <f t="normal" ca="1">32-LENB(INDIRECT(ADDRESS(15188,146)))</f>
        <v>0</v>
      </c>
      <c r="ER15188" s="7" t="n">
        <v>7</v>
      </c>
      <c r="ES15188" s="7" t="n">
        <v>65533</v>
      </c>
      <c r="ET15188" s="7" t="n">
        <v>62001</v>
      </c>
      <c r="EU15188" s="7" t="s">
        <v>13</v>
      </c>
      <c r="EV15188" s="7" t="n">
        <f t="normal" ca="1">32-LENB(INDIRECT(ADDRESS(15188,151)))</f>
        <v>0</v>
      </c>
      <c r="EW15188" s="7" t="n">
        <v>7</v>
      </c>
      <c r="EX15188" s="7" t="n">
        <v>65533</v>
      </c>
      <c r="EY15188" s="7" t="n">
        <v>62002</v>
      </c>
      <c r="EZ15188" s="7" t="s">
        <v>13</v>
      </c>
      <c r="FA15188" s="7" t="n">
        <f t="normal" ca="1">32-LENB(INDIRECT(ADDRESS(15188,156)))</f>
        <v>0</v>
      </c>
      <c r="FB15188" s="7" t="n">
        <v>7</v>
      </c>
      <c r="FC15188" s="7" t="n">
        <v>65533</v>
      </c>
      <c r="FD15188" s="7" t="n">
        <v>62003</v>
      </c>
      <c r="FE15188" s="7" t="s">
        <v>13</v>
      </c>
      <c r="FF15188" s="7" t="n">
        <f t="normal" ca="1">32-LENB(INDIRECT(ADDRESS(15188,161)))</f>
        <v>0</v>
      </c>
      <c r="FG15188" s="7" t="n">
        <v>7</v>
      </c>
      <c r="FH15188" s="7" t="n">
        <v>65533</v>
      </c>
      <c r="FI15188" s="7" t="n">
        <v>62004</v>
      </c>
      <c r="FJ15188" s="7" t="s">
        <v>13</v>
      </c>
      <c r="FK15188" s="7" t="n">
        <f t="normal" ca="1">32-LENB(INDIRECT(ADDRESS(15188,166)))</f>
        <v>0</v>
      </c>
      <c r="FL15188" s="7" t="n">
        <v>7</v>
      </c>
      <c r="FM15188" s="7" t="n">
        <v>65533</v>
      </c>
      <c r="FN15188" s="7" t="n">
        <v>62005</v>
      </c>
      <c r="FO15188" s="7" t="s">
        <v>13</v>
      </c>
      <c r="FP15188" s="7" t="n">
        <f t="normal" ca="1">32-LENB(INDIRECT(ADDRESS(15188,171)))</f>
        <v>0</v>
      </c>
      <c r="FQ15188" s="7" t="n">
        <v>7</v>
      </c>
      <c r="FR15188" s="7" t="n">
        <v>65533</v>
      </c>
      <c r="FS15188" s="7" t="n">
        <v>62006</v>
      </c>
      <c r="FT15188" s="7" t="s">
        <v>13</v>
      </c>
      <c r="FU15188" s="7" t="n">
        <f t="normal" ca="1">32-LENB(INDIRECT(ADDRESS(15188,176)))</f>
        <v>0</v>
      </c>
      <c r="FV15188" s="7" t="n">
        <v>7</v>
      </c>
      <c r="FW15188" s="7" t="n">
        <v>65533</v>
      </c>
      <c r="FX15188" s="7" t="n">
        <v>62007</v>
      </c>
      <c r="FY15188" s="7" t="s">
        <v>13</v>
      </c>
      <c r="FZ15188" s="7" t="n">
        <f t="normal" ca="1">32-LENB(INDIRECT(ADDRESS(15188,181)))</f>
        <v>0</v>
      </c>
      <c r="GA15188" s="7" t="n">
        <v>7</v>
      </c>
      <c r="GB15188" s="7" t="n">
        <v>65533</v>
      </c>
      <c r="GC15188" s="7" t="n">
        <v>62008</v>
      </c>
      <c r="GD15188" s="7" t="s">
        <v>13</v>
      </c>
      <c r="GE15188" s="7" t="n">
        <f t="normal" ca="1">32-LENB(INDIRECT(ADDRESS(15188,186)))</f>
        <v>0</v>
      </c>
      <c r="GF15188" s="7" t="n">
        <v>7</v>
      </c>
      <c r="GG15188" s="7" t="n">
        <v>65533</v>
      </c>
      <c r="GH15188" s="7" t="n">
        <v>62009</v>
      </c>
      <c r="GI15188" s="7" t="s">
        <v>13</v>
      </c>
      <c r="GJ15188" s="7" t="n">
        <f t="normal" ca="1">32-LENB(INDIRECT(ADDRESS(15188,191)))</f>
        <v>0</v>
      </c>
      <c r="GK15188" s="7" t="n">
        <v>7</v>
      </c>
      <c r="GL15188" s="7" t="n">
        <v>65533</v>
      </c>
      <c r="GM15188" s="7" t="n">
        <v>62010</v>
      </c>
      <c r="GN15188" s="7" t="s">
        <v>13</v>
      </c>
      <c r="GO15188" s="7" t="n">
        <f t="normal" ca="1">32-LENB(INDIRECT(ADDRESS(15188,196)))</f>
        <v>0</v>
      </c>
      <c r="GP15188" s="7" t="n">
        <v>7</v>
      </c>
      <c r="GQ15188" s="7" t="n">
        <v>65533</v>
      </c>
      <c r="GR15188" s="7" t="n">
        <v>62011</v>
      </c>
      <c r="GS15188" s="7" t="s">
        <v>13</v>
      </c>
      <c r="GT15188" s="7" t="n">
        <f t="normal" ca="1">32-LENB(INDIRECT(ADDRESS(15188,201)))</f>
        <v>0</v>
      </c>
      <c r="GU15188" s="7" t="n">
        <v>7</v>
      </c>
      <c r="GV15188" s="7" t="n">
        <v>65533</v>
      </c>
      <c r="GW15188" s="7" t="n">
        <v>62012</v>
      </c>
      <c r="GX15188" s="7" t="s">
        <v>13</v>
      </c>
      <c r="GY15188" s="7" t="n">
        <f t="normal" ca="1">32-LENB(INDIRECT(ADDRESS(15188,206)))</f>
        <v>0</v>
      </c>
      <c r="GZ15188" s="7" t="n">
        <v>7</v>
      </c>
      <c r="HA15188" s="7" t="n">
        <v>65533</v>
      </c>
      <c r="HB15188" s="7" t="n">
        <v>62013</v>
      </c>
      <c r="HC15188" s="7" t="s">
        <v>13</v>
      </c>
      <c r="HD15188" s="7" t="n">
        <f t="normal" ca="1">32-LENB(INDIRECT(ADDRESS(15188,211)))</f>
        <v>0</v>
      </c>
      <c r="HE15188" s="7" t="n">
        <v>7</v>
      </c>
      <c r="HF15188" s="7" t="n">
        <v>65533</v>
      </c>
      <c r="HG15188" s="7" t="n">
        <v>62014</v>
      </c>
      <c r="HH15188" s="7" t="s">
        <v>13</v>
      </c>
      <c r="HI15188" s="7" t="n">
        <f t="normal" ca="1">32-LENB(INDIRECT(ADDRESS(15188,216)))</f>
        <v>0</v>
      </c>
      <c r="HJ15188" s="7" t="n">
        <v>7</v>
      </c>
      <c r="HK15188" s="7" t="n">
        <v>65533</v>
      </c>
      <c r="HL15188" s="7" t="n">
        <v>62015</v>
      </c>
      <c r="HM15188" s="7" t="s">
        <v>13</v>
      </c>
      <c r="HN15188" s="7" t="n">
        <f t="normal" ca="1">32-LENB(INDIRECT(ADDRESS(15188,221)))</f>
        <v>0</v>
      </c>
      <c r="HO15188" s="7" t="n">
        <v>7</v>
      </c>
      <c r="HP15188" s="7" t="n">
        <v>65533</v>
      </c>
      <c r="HQ15188" s="7" t="n">
        <v>62016</v>
      </c>
      <c r="HR15188" s="7" t="s">
        <v>13</v>
      </c>
      <c r="HS15188" s="7" t="n">
        <f t="normal" ca="1">32-LENB(INDIRECT(ADDRESS(15188,226)))</f>
        <v>0</v>
      </c>
      <c r="HT15188" s="7" t="n">
        <v>7</v>
      </c>
      <c r="HU15188" s="7" t="n">
        <v>65533</v>
      </c>
      <c r="HV15188" s="7" t="n">
        <v>62017</v>
      </c>
      <c r="HW15188" s="7" t="s">
        <v>13</v>
      </c>
      <c r="HX15188" s="7" t="n">
        <f t="normal" ca="1">32-LENB(INDIRECT(ADDRESS(15188,231)))</f>
        <v>0</v>
      </c>
      <c r="HY15188" s="7" t="n">
        <v>7</v>
      </c>
      <c r="HZ15188" s="7" t="n">
        <v>65533</v>
      </c>
      <c r="IA15188" s="7" t="n">
        <v>62018</v>
      </c>
      <c r="IB15188" s="7" t="s">
        <v>13</v>
      </c>
      <c r="IC15188" s="7" t="n">
        <f t="normal" ca="1">32-LENB(INDIRECT(ADDRESS(15188,236)))</f>
        <v>0</v>
      </c>
      <c r="ID15188" s="7" t="n">
        <v>7</v>
      </c>
      <c r="IE15188" s="7" t="n">
        <v>65533</v>
      </c>
      <c r="IF15188" s="7" t="n">
        <v>62019</v>
      </c>
      <c r="IG15188" s="7" t="s">
        <v>13</v>
      </c>
      <c r="IH15188" s="7" t="n">
        <f t="normal" ca="1">32-LENB(INDIRECT(ADDRESS(15188,241)))</f>
        <v>0</v>
      </c>
      <c r="II15188" s="7" t="n">
        <v>7</v>
      </c>
      <c r="IJ15188" s="7" t="n">
        <v>65533</v>
      </c>
      <c r="IK15188" s="7" t="n">
        <v>62020</v>
      </c>
      <c r="IL15188" s="7" t="s">
        <v>13</v>
      </c>
      <c r="IM15188" s="7" t="n">
        <f t="normal" ca="1">32-LENB(INDIRECT(ADDRESS(15188,246)))</f>
        <v>0</v>
      </c>
      <c r="IN15188" s="7" t="n">
        <v>7</v>
      </c>
      <c r="IO15188" s="7" t="n">
        <v>65533</v>
      </c>
      <c r="IP15188" s="7" t="n">
        <v>62021</v>
      </c>
      <c r="IQ15188" s="7" t="s">
        <v>13</v>
      </c>
      <c r="IR15188" s="7" t="n">
        <f t="normal" ca="1">32-LENB(INDIRECT(ADDRESS(15188,251)))</f>
        <v>0</v>
      </c>
      <c r="IS15188" s="7" t="n">
        <v>7</v>
      </c>
      <c r="IT15188" s="7" t="n">
        <v>65533</v>
      </c>
      <c r="IU15188" s="7" t="n">
        <v>62022</v>
      </c>
      <c r="IV15188" s="7" t="s">
        <v>13</v>
      </c>
      <c r="IW15188" s="7" t="n">
        <f t="normal" ca="1">32-LENB(INDIRECT(ADDRESS(15188,256)))</f>
        <v>0</v>
      </c>
      <c r="IX15188" s="7" t="n">
        <v>7</v>
      </c>
      <c r="IY15188" s="7" t="n">
        <v>65533</v>
      </c>
      <c r="IZ15188" s="7" t="n">
        <v>65298</v>
      </c>
      <c r="JA15188" s="7" t="s">
        <v>13</v>
      </c>
      <c r="JB15188" s="7" t="n">
        <f t="normal" ca="1">32-LENB(INDIRECT(ADDRESS(15188,261)))</f>
        <v>0</v>
      </c>
      <c r="JC15188" s="7" t="n">
        <v>7</v>
      </c>
      <c r="JD15188" s="7" t="n">
        <v>65533</v>
      </c>
      <c r="JE15188" s="7" t="n">
        <v>62023</v>
      </c>
      <c r="JF15188" s="7" t="s">
        <v>13</v>
      </c>
      <c r="JG15188" s="7" t="n">
        <f t="normal" ca="1">32-LENB(INDIRECT(ADDRESS(15188,266)))</f>
        <v>0</v>
      </c>
      <c r="JH15188" s="7" t="n">
        <v>7</v>
      </c>
      <c r="JI15188" s="7" t="n">
        <v>65533</v>
      </c>
      <c r="JJ15188" s="7" t="n">
        <v>62024</v>
      </c>
      <c r="JK15188" s="7" t="s">
        <v>13</v>
      </c>
      <c r="JL15188" s="7" t="n">
        <f t="normal" ca="1">32-LENB(INDIRECT(ADDRESS(15188,271)))</f>
        <v>0</v>
      </c>
      <c r="JM15188" s="7" t="n">
        <v>7</v>
      </c>
      <c r="JN15188" s="7" t="n">
        <v>65533</v>
      </c>
      <c r="JO15188" s="7" t="n">
        <v>62025</v>
      </c>
      <c r="JP15188" s="7" t="s">
        <v>13</v>
      </c>
      <c r="JQ15188" s="7" t="n">
        <f t="normal" ca="1">32-LENB(INDIRECT(ADDRESS(15188,276)))</f>
        <v>0</v>
      </c>
      <c r="JR15188" s="7" t="n">
        <v>4</v>
      </c>
      <c r="JS15188" s="7" t="n">
        <v>65533</v>
      </c>
      <c r="JT15188" s="7" t="n">
        <v>2000</v>
      </c>
      <c r="JU15188" s="7" t="s">
        <v>13</v>
      </c>
      <c r="JV15188" s="7" t="n">
        <f t="normal" ca="1">32-LENB(INDIRECT(ADDRESS(15188,281)))</f>
        <v>0</v>
      </c>
      <c r="JW15188" s="7" t="n">
        <v>7</v>
      </c>
      <c r="JX15188" s="7" t="n">
        <v>65533</v>
      </c>
      <c r="JY15188" s="7" t="n">
        <v>62026</v>
      </c>
      <c r="JZ15188" s="7" t="s">
        <v>13</v>
      </c>
      <c r="KA15188" s="7" t="n">
        <f t="normal" ca="1">32-LENB(INDIRECT(ADDRESS(15188,286)))</f>
        <v>0</v>
      </c>
      <c r="KB15188" s="7" t="n">
        <v>4</v>
      </c>
      <c r="KC15188" s="7" t="n">
        <v>65533</v>
      </c>
      <c r="KD15188" s="7" t="n">
        <v>13000</v>
      </c>
      <c r="KE15188" s="7" t="s">
        <v>13</v>
      </c>
      <c r="KF15188" s="7" t="n">
        <f t="normal" ca="1">32-LENB(INDIRECT(ADDRESS(15188,291)))</f>
        <v>0</v>
      </c>
      <c r="KG15188" s="7" t="n">
        <v>4</v>
      </c>
      <c r="KH15188" s="7" t="n">
        <v>65533</v>
      </c>
      <c r="KI15188" s="7" t="n">
        <v>13001</v>
      </c>
      <c r="KJ15188" s="7" t="s">
        <v>13</v>
      </c>
      <c r="KK15188" s="7" t="n">
        <f t="normal" ca="1">32-LENB(INDIRECT(ADDRESS(15188,296)))</f>
        <v>0</v>
      </c>
      <c r="KL15188" s="7" t="n">
        <v>7</v>
      </c>
      <c r="KM15188" s="7" t="n">
        <v>65533</v>
      </c>
      <c r="KN15188" s="7" t="n">
        <v>62027</v>
      </c>
      <c r="KO15188" s="7" t="s">
        <v>13</v>
      </c>
      <c r="KP15188" s="7" t="n">
        <f t="normal" ca="1">32-LENB(INDIRECT(ADDRESS(15188,301)))</f>
        <v>0</v>
      </c>
      <c r="KQ15188" s="7" t="n">
        <v>7</v>
      </c>
      <c r="KR15188" s="7" t="n">
        <v>65533</v>
      </c>
      <c r="KS15188" s="7" t="n">
        <v>62028</v>
      </c>
      <c r="KT15188" s="7" t="s">
        <v>13</v>
      </c>
      <c r="KU15188" s="7" t="n">
        <f t="normal" ca="1">32-LENB(INDIRECT(ADDRESS(15188,306)))</f>
        <v>0</v>
      </c>
      <c r="KV15188" s="7" t="n">
        <v>7</v>
      </c>
      <c r="KW15188" s="7" t="n">
        <v>65533</v>
      </c>
      <c r="KX15188" s="7" t="n">
        <v>62029</v>
      </c>
      <c r="KY15188" s="7" t="s">
        <v>13</v>
      </c>
      <c r="KZ15188" s="7" t="n">
        <f t="normal" ca="1">32-LENB(INDIRECT(ADDRESS(15188,311)))</f>
        <v>0</v>
      </c>
      <c r="LA15188" s="7" t="n">
        <v>7</v>
      </c>
      <c r="LB15188" s="7" t="n">
        <v>65533</v>
      </c>
      <c r="LC15188" s="7" t="n">
        <v>62030</v>
      </c>
      <c r="LD15188" s="7" t="s">
        <v>13</v>
      </c>
      <c r="LE15188" s="7" t="n">
        <f t="normal" ca="1">32-LENB(INDIRECT(ADDRESS(15188,316)))</f>
        <v>0</v>
      </c>
      <c r="LF15188" s="7" t="n">
        <v>7</v>
      </c>
      <c r="LG15188" s="7" t="n">
        <v>65533</v>
      </c>
      <c r="LH15188" s="7" t="n">
        <v>62031</v>
      </c>
      <c r="LI15188" s="7" t="s">
        <v>13</v>
      </c>
      <c r="LJ15188" s="7" t="n">
        <f t="normal" ca="1">32-LENB(INDIRECT(ADDRESS(15188,321)))</f>
        <v>0</v>
      </c>
      <c r="LK15188" s="7" t="n">
        <v>7</v>
      </c>
      <c r="LL15188" s="7" t="n">
        <v>65533</v>
      </c>
      <c r="LM15188" s="7" t="n">
        <v>62032</v>
      </c>
      <c r="LN15188" s="7" t="s">
        <v>13</v>
      </c>
      <c r="LO15188" s="7" t="n">
        <f t="normal" ca="1">32-LENB(INDIRECT(ADDRESS(15188,326)))</f>
        <v>0</v>
      </c>
      <c r="LP15188" s="7" t="n">
        <v>7</v>
      </c>
      <c r="LQ15188" s="7" t="n">
        <v>65533</v>
      </c>
      <c r="LR15188" s="7" t="n">
        <v>62033</v>
      </c>
      <c r="LS15188" s="7" t="s">
        <v>13</v>
      </c>
      <c r="LT15188" s="7" t="n">
        <f t="normal" ca="1">32-LENB(INDIRECT(ADDRESS(15188,331)))</f>
        <v>0</v>
      </c>
      <c r="LU15188" s="7" t="n">
        <v>7</v>
      </c>
      <c r="LV15188" s="7" t="n">
        <v>65533</v>
      </c>
      <c r="LW15188" s="7" t="n">
        <v>62034</v>
      </c>
      <c r="LX15188" s="7" t="s">
        <v>13</v>
      </c>
      <c r="LY15188" s="7" t="n">
        <f t="normal" ca="1">32-LENB(INDIRECT(ADDRESS(15188,336)))</f>
        <v>0</v>
      </c>
      <c r="LZ15188" s="7" t="n">
        <v>0</v>
      </c>
      <c r="MA15188" s="7" t="n">
        <v>65533</v>
      </c>
      <c r="MB15188" s="7" t="n">
        <v>0</v>
      </c>
      <c r="MC15188" s="7" t="s">
        <v>13</v>
      </c>
      <c r="MD15188" s="7" t="n">
        <f t="normal" ca="1">32-LENB(INDIRECT(ADDRESS(15188,341)))</f>
        <v>0</v>
      </c>
    </row>
    <row r="15189" spans="1:477">
      <c r="A15189" t="s">
        <v>4</v>
      </c>
      <c r="B15189" s="4" t="s">
        <v>5</v>
      </c>
    </row>
    <row r="15190" spans="1:477">
      <c r="A15190" t="n">
        <v>157136</v>
      </c>
      <c r="B15190" s="5" t="n">
        <v>1</v>
      </c>
    </row>
    <row r="15191" spans="1:477" s="3" customFormat="1" customHeight="0">
      <c r="A15191" s="3" t="s">
        <v>2</v>
      </c>
      <c r="B15191" s="3" t="s">
        <v>1352</v>
      </c>
    </row>
    <row r="15192" spans="1:477">
      <c r="A15192" t="s">
        <v>4</v>
      </c>
      <c r="B15192" s="4" t="s">
        <v>5</v>
      </c>
      <c r="C15192" s="4" t="s">
        <v>9</v>
      </c>
      <c r="D15192" s="4" t="s">
        <v>9</v>
      </c>
      <c r="E15192" s="4" t="s">
        <v>11</v>
      </c>
      <c r="F15192" s="4" t="s">
        <v>12</v>
      </c>
      <c r="G15192" s="4" t="s">
        <v>1341</v>
      </c>
      <c r="H15192" s="4" t="s">
        <v>9</v>
      </c>
      <c r="I15192" s="4" t="s">
        <v>9</v>
      </c>
      <c r="J15192" s="4" t="s">
        <v>11</v>
      </c>
      <c r="K15192" s="4" t="s">
        <v>12</v>
      </c>
      <c r="L15192" s="4" t="s">
        <v>1341</v>
      </c>
      <c r="M15192" s="4" t="s">
        <v>9</v>
      </c>
      <c r="N15192" s="4" t="s">
        <v>9</v>
      </c>
      <c r="O15192" s="4" t="s">
        <v>11</v>
      </c>
      <c r="P15192" s="4" t="s">
        <v>12</v>
      </c>
      <c r="Q15192" s="4" t="s">
        <v>1341</v>
      </c>
      <c r="R15192" s="4" t="s">
        <v>9</v>
      </c>
      <c r="S15192" s="4" t="s">
        <v>9</v>
      </c>
      <c r="T15192" s="4" t="s">
        <v>11</v>
      </c>
      <c r="U15192" s="4" t="s">
        <v>12</v>
      </c>
      <c r="V15192" s="4" t="s">
        <v>1341</v>
      </c>
      <c r="W15192" s="4" t="s">
        <v>9</v>
      </c>
      <c r="X15192" s="4" t="s">
        <v>9</v>
      </c>
      <c r="Y15192" s="4" t="s">
        <v>11</v>
      </c>
      <c r="Z15192" s="4" t="s">
        <v>12</v>
      </c>
      <c r="AA15192" s="4" t="s">
        <v>1341</v>
      </c>
      <c r="AB15192" s="4" t="s">
        <v>9</v>
      </c>
      <c r="AC15192" s="4" t="s">
        <v>9</v>
      </c>
      <c r="AD15192" s="4" t="s">
        <v>11</v>
      </c>
      <c r="AE15192" s="4" t="s">
        <v>12</v>
      </c>
      <c r="AF15192" s="4" t="s">
        <v>1341</v>
      </c>
      <c r="AG15192" s="4" t="s">
        <v>9</v>
      </c>
      <c r="AH15192" s="4" t="s">
        <v>9</v>
      </c>
      <c r="AI15192" s="4" t="s">
        <v>11</v>
      </c>
      <c r="AJ15192" s="4" t="s">
        <v>12</v>
      </c>
      <c r="AK15192" s="4" t="s">
        <v>1341</v>
      </c>
      <c r="AL15192" s="4" t="s">
        <v>9</v>
      </c>
      <c r="AM15192" s="4" t="s">
        <v>9</v>
      </c>
      <c r="AN15192" s="4" t="s">
        <v>11</v>
      </c>
      <c r="AO15192" s="4" t="s">
        <v>12</v>
      </c>
      <c r="AP15192" s="4" t="s">
        <v>1341</v>
      </c>
      <c r="AQ15192" s="4" t="s">
        <v>9</v>
      </c>
      <c r="AR15192" s="4" t="s">
        <v>9</v>
      </c>
      <c r="AS15192" s="4" t="s">
        <v>11</v>
      </c>
      <c r="AT15192" s="4" t="s">
        <v>12</v>
      </c>
      <c r="AU15192" s="4" t="s">
        <v>1341</v>
      </c>
      <c r="AV15192" s="4" t="s">
        <v>9</v>
      </c>
      <c r="AW15192" s="4" t="s">
        <v>9</v>
      </c>
      <c r="AX15192" s="4" t="s">
        <v>11</v>
      </c>
      <c r="AY15192" s="4" t="s">
        <v>12</v>
      </c>
      <c r="AZ15192" s="4" t="s">
        <v>1341</v>
      </c>
      <c r="BA15192" s="4" t="s">
        <v>9</v>
      </c>
      <c r="BB15192" s="4" t="s">
        <v>9</v>
      </c>
      <c r="BC15192" s="4" t="s">
        <v>11</v>
      </c>
      <c r="BD15192" s="4" t="s">
        <v>12</v>
      </c>
      <c r="BE15192" s="4" t="s">
        <v>1341</v>
      </c>
      <c r="BF15192" s="4" t="s">
        <v>9</v>
      </c>
      <c r="BG15192" s="4" t="s">
        <v>9</v>
      </c>
      <c r="BH15192" s="4" t="s">
        <v>11</v>
      </c>
      <c r="BI15192" s="4" t="s">
        <v>12</v>
      </c>
      <c r="BJ15192" s="4" t="s">
        <v>1341</v>
      </c>
      <c r="BK15192" s="4" t="s">
        <v>9</v>
      </c>
      <c r="BL15192" s="4" t="s">
        <v>9</v>
      </c>
      <c r="BM15192" s="4" t="s">
        <v>11</v>
      </c>
      <c r="BN15192" s="4" t="s">
        <v>12</v>
      </c>
      <c r="BO15192" s="4" t="s">
        <v>1341</v>
      </c>
      <c r="BP15192" s="4" t="s">
        <v>9</v>
      </c>
      <c r="BQ15192" s="4" t="s">
        <v>9</v>
      </c>
      <c r="BR15192" s="4" t="s">
        <v>11</v>
      </c>
      <c r="BS15192" s="4" t="s">
        <v>12</v>
      </c>
      <c r="BT15192" s="4" t="s">
        <v>1341</v>
      </c>
      <c r="BU15192" s="4" t="s">
        <v>9</v>
      </c>
      <c r="BV15192" s="4" t="s">
        <v>9</v>
      </c>
      <c r="BW15192" s="4" t="s">
        <v>11</v>
      </c>
      <c r="BX15192" s="4" t="s">
        <v>12</v>
      </c>
      <c r="BY15192" s="4" t="s">
        <v>1341</v>
      </c>
      <c r="BZ15192" s="4" t="s">
        <v>9</v>
      </c>
      <c r="CA15192" s="4" t="s">
        <v>9</v>
      </c>
      <c r="CB15192" s="4" t="s">
        <v>11</v>
      </c>
      <c r="CC15192" s="4" t="s">
        <v>12</v>
      </c>
      <c r="CD15192" s="4" t="s">
        <v>1341</v>
      </c>
      <c r="CE15192" s="4" t="s">
        <v>9</v>
      </c>
      <c r="CF15192" s="4" t="s">
        <v>9</v>
      </c>
      <c r="CG15192" s="4" t="s">
        <v>11</v>
      </c>
      <c r="CH15192" s="4" t="s">
        <v>12</v>
      </c>
      <c r="CI15192" s="4" t="s">
        <v>1341</v>
      </c>
      <c r="CJ15192" s="4" t="s">
        <v>9</v>
      </c>
      <c r="CK15192" s="4" t="s">
        <v>9</v>
      </c>
      <c r="CL15192" s="4" t="s">
        <v>11</v>
      </c>
      <c r="CM15192" s="4" t="s">
        <v>12</v>
      </c>
      <c r="CN15192" s="4" t="s">
        <v>1341</v>
      </c>
      <c r="CO15192" s="4" t="s">
        <v>9</v>
      </c>
      <c r="CP15192" s="4" t="s">
        <v>9</v>
      </c>
      <c r="CQ15192" s="4" t="s">
        <v>11</v>
      </c>
      <c r="CR15192" s="4" t="s">
        <v>12</v>
      </c>
      <c r="CS15192" s="4" t="s">
        <v>1341</v>
      </c>
      <c r="CT15192" s="4" t="s">
        <v>9</v>
      </c>
      <c r="CU15192" s="4" t="s">
        <v>9</v>
      </c>
      <c r="CV15192" s="4" t="s">
        <v>11</v>
      </c>
      <c r="CW15192" s="4" t="s">
        <v>12</v>
      </c>
      <c r="CX15192" s="4" t="s">
        <v>1341</v>
      </c>
      <c r="CY15192" s="4" t="s">
        <v>9</v>
      </c>
      <c r="CZ15192" s="4" t="s">
        <v>9</v>
      </c>
      <c r="DA15192" s="4" t="s">
        <v>11</v>
      </c>
      <c r="DB15192" s="4" t="s">
        <v>12</v>
      </c>
      <c r="DC15192" s="4" t="s">
        <v>1341</v>
      </c>
      <c r="DD15192" s="4" t="s">
        <v>9</v>
      </c>
      <c r="DE15192" s="4" t="s">
        <v>9</v>
      </c>
      <c r="DF15192" s="4" t="s">
        <v>11</v>
      </c>
      <c r="DG15192" s="4" t="s">
        <v>12</v>
      </c>
      <c r="DH15192" s="4" t="s">
        <v>1341</v>
      </c>
      <c r="DI15192" s="4" t="s">
        <v>9</v>
      </c>
      <c r="DJ15192" s="4" t="s">
        <v>9</v>
      </c>
      <c r="DK15192" s="4" t="s">
        <v>11</v>
      </c>
      <c r="DL15192" s="4" t="s">
        <v>12</v>
      </c>
      <c r="DM15192" s="4" t="s">
        <v>1341</v>
      </c>
      <c r="DN15192" s="4" t="s">
        <v>9</v>
      </c>
      <c r="DO15192" s="4" t="s">
        <v>9</v>
      </c>
      <c r="DP15192" s="4" t="s">
        <v>11</v>
      </c>
      <c r="DQ15192" s="4" t="s">
        <v>12</v>
      </c>
      <c r="DR15192" s="4" t="s">
        <v>1341</v>
      </c>
      <c r="DS15192" s="4" t="s">
        <v>9</v>
      </c>
      <c r="DT15192" s="4" t="s">
        <v>9</v>
      </c>
      <c r="DU15192" s="4" t="s">
        <v>11</v>
      </c>
      <c r="DV15192" s="4" t="s">
        <v>12</v>
      </c>
      <c r="DW15192" s="4" t="s">
        <v>1341</v>
      </c>
      <c r="DX15192" s="4" t="s">
        <v>9</v>
      </c>
      <c r="DY15192" s="4" t="s">
        <v>9</v>
      </c>
      <c r="DZ15192" s="4" t="s">
        <v>11</v>
      </c>
      <c r="EA15192" s="4" t="s">
        <v>12</v>
      </c>
      <c r="EB15192" s="4" t="s">
        <v>1341</v>
      </c>
      <c r="EC15192" s="4" t="s">
        <v>9</v>
      </c>
      <c r="ED15192" s="4" t="s">
        <v>9</v>
      </c>
      <c r="EE15192" s="4" t="s">
        <v>11</v>
      </c>
      <c r="EF15192" s="4" t="s">
        <v>12</v>
      </c>
      <c r="EG15192" s="4" t="s">
        <v>1341</v>
      </c>
      <c r="EH15192" s="4" t="s">
        <v>9</v>
      </c>
      <c r="EI15192" s="4" t="s">
        <v>9</v>
      </c>
      <c r="EJ15192" s="4" t="s">
        <v>11</v>
      </c>
      <c r="EK15192" s="4" t="s">
        <v>12</v>
      </c>
      <c r="EL15192" s="4" t="s">
        <v>1341</v>
      </c>
      <c r="EM15192" s="4" t="s">
        <v>9</v>
      </c>
      <c r="EN15192" s="4" t="s">
        <v>9</v>
      </c>
      <c r="EO15192" s="4" t="s">
        <v>11</v>
      </c>
      <c r="EP15192" s="4" t="s">
        <v>12</v>
      </c>
      <c r="EQ15192" s="4" t="s">
        <v>1341</v>
      </c>
      <c r="ER15192" s="4" t="s">
        <v>9</v>
      </c>
      <c r="ES15192" s="4" t="s">
        <v>9</v>
      </c>
      <c r="ET15192" s="4" t="s">
        <v>11</v>
      </c>
      <c r="EU15192" s="4" t="s">
        <v>12</v>
      </c>
      <c r="EV15192" s="4" t="s">
        <v>1341</v>
      </c>
      <c r="EW15192" s="4" t="s">
        <v>9</v>
      </c>
      <c r="EX15192" s="4" t="s">
        <v>9</v>
      </c>
      <c r="EY15192" s="4" t="s">
        <v>11</v>
      </c>
      <c r="EZ15192" s="4" t="s">
        <v>12</v>
      </c>
      <c r="FA15192" s="4" t="s">
        <v>1341</v>
      </c>
      <c r="FB15192" s="4" t="s">
        <v>9</v>
      </c>
      <c r="FC15192" s="4" t="s">
        <v>9</v>
      </c>
      <c r="FD15192" s="4" t="s">
        <v>11</v>
      </c>
      <c r="FE15192" s="4" t="s">
        <v>12</v>
      </c>
      <c r="FF15192" s="4" t="s">
        <v>1341</v>
      </c>
      <c r="FG15192" s="4" t="s">
        <v>9</v>
      </c>
      <c r="FH15192" s="4" t="s">
        <v>9</v>
      </c>
      <c r="FI15192" s="4" t="s">
        <v>11</v>
      </c>
      <c r="FJ15192" s="4" t="s">
        <v>12</v>
      </c>
      <c r="FK15192" s="4" t="s">
        <v>1341</v>
      </c>
      <c r="FL15192" s="4" t="s">
        <v>9</v>
      </c>
      <c r="FM15192" s="4" t="s">
        <v>9</v>
      </c>
      <c r="FN15192" s="4" t="s">
        <v>11</v>
      </c>
      <c r="FO15192" s="4" t="s">
        <v>12</v>
      </c>
      <c r="FP15192" s="4" t="s">
        <v>1341</v>
      </c>
      <c r="FQ15192" s="4" t="s">
        <v>9</v>
      </c>
      <c r="FR15192" s="4" t="s">
        <v>9</v>
      </c>
      <c r="FS15192" s="4" t="s">
        <v>11</v>
      </c>
      <c r="FT15192" s="4" t="s">
        <v>12</v>
      </c>
      <c r="FU15192" s="4" t="s">
        <v>1341</v>
      </c>
      <c r="FV15192" s="4" t="s">
        <v>9</v>
      </c>
      <c r="FW15192" s="4" t="s">
        <v>9</v>
      </c>
      <c r="FX15192" s="4" t="s">
        <v>11</v>
      </c>
      <c r="FY15192" s="4" t="s">
        <v>12</v>
      </c>
      <c r="FZ15192" s="4" t="s">
        <v>1341</v>
      </c>
      <c r="GA15192" s="4" t="s">
        <v>9</v>
      </c>
      <c r="GB15192" s="4" t="s">
        <v>9</v>
      </c>
      <c r="GC15192" s="4" t="s">
        <v>11</v>
      </c>
      <c r="GD15192" s="4" t="s">
        <v>12</v>
      </c>
      <c r="GE15192" s="4" t="s">
        <v>1341</v>
      </c>
      <c r="GF15192" s="4" t="s">
        <v>9</v>
      </c>
      <c r="GG15192" s="4" t="s">
        <v>9</v>
      </c>
      <c r="GH15192" s="4" t="s">
        <v>11</v>
      </c>
      <c r="GI15192" s="4" t="s">
        <v>12</v>
      </c>
      <c r="GJ15192" s="4" t="s">
        <v>1341</v>
      </c>
      <c r="GK15192" s="4" t="s">
        <v>9</v>
      </c>
      <c r="GL15192" s="4" t="s">
        <v>9</v>
      </c>
      <c r="GM15192" s="4" t="s">
        <v>11</v>
      </c>
      <c r="GN15192" s="4" t="s">
        <v>12</v>
      </c>
      <c r="GO15192" s="4" t="s">
        <v>1341</v>
      </c>
      <c r="GP15192" s="4" t="s">
        <v>9</v>
      </c>
      <c r="GQ15192" s="4" t="s">
        <v>9</v>
      </c>
      <c r="GR15192" s="4" t="s">
        <v>11</v>
      </c>
      <c r="GS15192" s="4" t="s">
        <v>12</v>
      </c>
      <c r="GT15192" s="4" t="s">
        <v>1341</v>
      </c>
      <c r="GU15192" s="4" t="s">
        <v>9</v>
      </c>
      <c r="GV15192" s="4" t="s">
        <v>9</v>
      </c>
      <c r="GW15192" s="4" t="s">
        <v>11</v>
      </c>
      <c r="GX15192" s="4" t="s">
        <v>12</v>
      </c>
      <c r="GY15192" s="4" t="s">
        <v>1341</v>
      </c>
      <c r="GZ15192" s="4" t="s">
        <v>9</v>
      </c>
      <c r="HA15192" s="4" t="s">
        <v>9</v>
      </c>
      <c r="HB15192" s="4" t="s">
        <v>11</v>
      </c>
      <c r="HC15192" s="4" t="s">
        <v>12</v>
      </c>
      <c r="HD15192" s="4" t="s">
        <v>1341</v>
      </c>
      <c r="HE15192" s="4" t="s">
        <v>9</v>
      </c>
      <c r="HF15192" s="4" t="s">
        <v>9</v>
      </c>
      <c r="HG15192" s="4" t="s">
        <v>11</v>
      </c>
      <c r="HH15192" s="4" t="s">
        <v>12</v>
      </c>
      <c r="HI15192" s="4" t="s">
        <v>1341</v>
      </c>
      <c r="HJ15192" s="4" t="s">
        <v>9</v>
      </c>
      <c r="HK15192" s="4" t="s">
        <v>9</v>
      </c>
      <c r="HL15192" s="4" t="s">
        <v>11</v>
      </c>
      <c r="HM15192" s="4" t="s">
        <v>12</v>
      </c>
      <c r="HN15192" s="4" t="s">
        <v>1341</v>
      </c>
      <c r="HO15192" s="4" t="s">
        <v>9</v>
      </c>
      <c r="HP15192" s="4" t="s">
        <v>9</v>
      </c>
      <c r="HQ15192" s="4" t="s">
        <v>11</v>
      </c>
      <c r="HR15192" s="4" t="s">
        <v>12</v>
      </c>
      <c r="HS15192" s="4" t="s">
        <v>1341</v>
      </c>
      <c r="HT15192" s="4" t="s">
        <v>9</v>
      </c>
      <c r="HU15192" s="4" t="s">
        <v>9</v>
      </c>
      <c r="HV15192" s="4" t="s">
        <v>11</v>
      </c>
      <c r="HW15192" s="4" t="s">
        <v>12</v>
      </c>
      <c r="HX15192" s="4" t="s">
        <v>1341</v>
      </c>
      <c r="HY15192" s="4" t="s">
        <v>9</v>
      </c>
      <c r="HZ15192" s="4" t="s">
        <v>9</v>
      </c>
      <c r="IA15192" s="4" t="s">
        <v>11</v>
      </c>
      <c r="IB15192" s="4" t="s">
        <v>12</v>
      </c>
      <c r="IC15192" s="4" t="s">
        <v>1341</v>
      </c>
      <c r="ID15192" s="4" t="s">
        <v>9</v>
      </c>
      <c r="IE15192" s="4" t="s">
        <v>9</v>
      </c>
      <c r="IF15192" s="4" t="s">
        <v>11</v>
      </c>
      <c r="IG15192" s="4" t="s">
        <v>12</v>
      </c>
      <c r="IH15192" s="4" t="s">
        <v>1341</v>
      </c>
      <c r="II15192" s="4" t="s">
        <v>9</v>
      </c>
      <c r="IJ15192" s="4" t="s">
        <v>9</v>
      </c>
      <c r="IK15192" s="4" t="s">
        <v>11</v>
      </c>
      <c r="IL15192" s="4" t="s">
        <v>12</v>
      </c>
      <c r="IM15192" s="4" t="s">
        <v>1341</v>
      </c>
      <c r="IN15192" s="4" t="s">
        <v>9</v>
      </c>
      <c r="IO15192" s="4" t="s">
        <v>9</v>
      </c>
      <c r="IP15192" s="4" t="s">
        <v>11</v>
      </c>
      <c r="IQ15192" s="4" t="s">
        <v>12</v>
      </c>
      <c r="IR15192" s="4" t="s">
        <v>1341</v>
      </c>
      <c r="IS15192" s="4" t="s">
        <v>9</v>
      </c>
      <c r="IT15192" s="4" t="s">
        <v>9</v>
      </c>
      <c r="IU15192" s="4" t="s">
        <v>11</v>
      </c>
      <c r="IV15192" s="4" t="s">
        <v>12</v>
      </c>
      <c r="IW15192" s="4" t="s">
        <v>1341</v>
      </c>
      <c r="IX15192" s="4" t="s">
        <v>9</v>
      </c>
      <c r="IY15192" s="4" t="s">
        <v>9</v>
      </c>
      <c r="IZ15192" s="4" t="s">
        <v>11</v>
      </c>
      <c r="JA15192" s="4" t="s">
        <v>12</v>
      </c>
      <c r="JB15192" s="4" t="s">
        <v>1341</v>
      </c>
      <c r="JC15192" s="4" t="s">
        <v>9</v>
      </c>
      <c r="JD15192" s="4" t="s">
        <v>9</v>
      </c>
      <c r="JE15192" s="4" t="s">
        <v>11</v>
      </c>
      <c r="JF15192" s="4" t="s">
        <v>12</v>
      </c>
      <c r="JG15192" s="4" t="s">
        <v>1341</v>
      </c>
      <c r="JH15192" s="4" t="s">
        <v>9</v>
      </c>
      <c r="JI15192" s="4" t="s">
        <v>9</v>
      </c>
      <c r="JJ15192" s="4" t="s">
        <v>11</v>
      </c>
      <c r="JK15192" s="4" t="s">
        <v>12</v>
      </c>
      <c r="JL15192" s="4" t="s">
        <v>1341</v>
      </c>
      <c r="JM15192" s="4" t="s">
        <v>9</v>
      </c>
      <c r="JN15192" s="4" t="s">
        <v>9</v>
      </c>
      <c r="JO15192" s="4" t="s">
        <v>11</v>
      </c>
      <c r="JP15192" s="4" t="s">
        <v>12</v>
      </c>
      <c r="JQ15192" s="4" t="s">
        <v>1341</v>
      </c>
      <c r="JR15192" s="4" t="s">
        <v>9</v>
      </c>
      <c r="JS15192" s="4" t="s">
        <v>9</v>
      </c>
      <c r="JT15192" s="4" t="s">
        <v>11</v>
      </c>
      <c r="JU15192" s="4" t="s">
        <v>12</v>
      </c>
      <c r="JV15192" s="4" t="s">
        <v>1341</v>
      </c>
      <c r="JW15192" s="4" t="s">
        <v>9</v>
      </c>
      <c r="JX15192" s="4" t="s">
        <v>9</v>
      </c>
      <c r="JY15192" s="4" t="s">
        <v>11</v>
      </c>
      <c r="JZ15192" s="4" t="s">
        <v>12</v>
      </c>
      <c r="KA15192" s="4" t="s">
        <v>1341</v>
      </c>
      <c r="KB15192" s="4" t="s">
        <v>9</v>
      </c>
      <c r="KC15192" s="4" t="s">
        <v>9</v>
      </c>
      <c r="KD15192" s="4" t="s">
        <v>11</v>
      </c>
      <c r="KE15192" s="4" t="s">
        <v>12</v>
      </c>
      <c r="KF15192" s="4" t="s">
        <v>1341</v>
      </c>
      <c r="KG15192" s="4" t="s">
        <v>9</v>
      </c>
      <c r="KH15192" s="4" t="s">
        <v>9</v>
      </c>
      <c r="KI15192" s="4" t="s">
        <v>11</v>
      </c>
      <c r="KJ15192" s="4" t="s">
        <v>12</v>
      </c>
      <c r="KK15192" s="4" t="s">
        <v>1341</v>
      </c>
      <c r="KL15192" s="4" t="s">
        <v>9</v>
      </c>
      <c r="KM15192" s="4" t="s">
        <v>9</v>
      </c>
      <c r="KN15192" s="4" t="s">
        <v>11</v>
      </c>
      <c r="KO15192" s="4" t="s">
        <v>12</v>
      </c>
      <c r="KP15192" s="4" t="s">
        <v>1341</v>
      </c>
      <c r="KQ15192" s="4" t="s">
        <v>9</v>
      </c>
      <c r="KR15192" s="4" t="s">
        <v>9</v>
      </c>
      <c r="KS15192" s="4" t="s">
        <v>11</v>
      </c>
      <c r="KT15192" s="4" t="s">
        <v>12</v>
      </c>
      <c r="KU15192" s="4" t="s">
        <v>1341</v>
      </c>
      <c r="KV15192" s="4" t="s">
        <v>9</v>
      </c>
      <c r="KW15192" s="4" t="s">
        <v>9</v>
      </c>
      <c r="KX15192" s="4" t="s">
        <v>11</v>
      </c>
      <c r="KY15192" s="4" t="s">
        <v>12</v>
      </c>
      <c r="KZ15192" s="4" t="s">
        <v>1341</v>
      </c>
      <c r="LA15192" s="4" t="s">
        <v>9</v>
      </c>
      <c r="LB15192" s="4" t="s">
        <v>9</v>
      </c>
      <c r="LC15192" s="4" t="s">
        <v>11</v>
      </c>
      <c r="LD15192" s="4" t="s">
        <v>12</v>
      </c>
      <c r="LE15192" s="4" t="s">
        <v>1341</v>
      </c>
      <c r="LF15192" s="4" t="s">
        <v>9</v>
      </c>
      <c r="LG15192" s="4" t="s">
        <v>9</v>
      </c>
      <c r="LH15192" s="4" t="s">
        <v>11</v>
      </c>
      <c r="LI15192" s="4" t="s">
        <v>12</v>
      </c>
      <c r="LJ15192" s="4" t="s">
        <v>1341</v>
      </c>
      <c r="LK15192" s="4" t="s">
        <v>9</v>
      </c>
      <c r="LL15192" s="4" t="s">
        <v>9</v>
      </c>
      <c r="LM15192" s="4" t="s">
        <v>11</v>
      </c>
      <c r="LN15192" s="4" t="s">
        <v>12</v>
      </c>
      <c r="LO15192" s="4" t="s">
        <v>1341</v>
      </c>
      <c r="LP15192" s="4" t="s">
        <v>9</v>
      </c>
      <c r="LQ15192" s="4" t="s">
        <v>9</v>
      </c>
      <c r="LR15192" s="4" t="s">
        <v>11</v>
      </c>
      <c r="LS15192" s="4" t="s">
        <v>12</v>
      </c>
      <c r="LT15192" s="4" t="s">
        <v>1341</v>
      </c>
      <c r="LU15192" s="4" t="s">
        <v>9</v>
      </c>
      <c r="LV15192" s="4" t="s">
        <v>9</v>
      </c>
      <c r="LW15192" s="4" t="s">
        <v>11</v>
      </c>
      <c r="LX15192" s="4" t="s">
        <v>12</v>
      </c>
      <c r="LY15192" s="4" t="s">
        <v>1341</v>
      </c>
      <c r="LZ15192" s="4" t="s">
        <v>9</v>
      </c>
      <c r="MA15192" s="4" t="s">
        <v>9</v>
      </c>
      <c r="MB15192" s="4" t="s">
        <v>11</v>
      </c>
      <c r="MC15192" s="4" t="s">
        <v>12</v>
      </c>
      <c r="MD15192" s="4" t="s">
        <v>1341</v>
      </c>
      <c r="ME15192" s="4" t="s">
        <v>9</v>
      </c>
      <c r="MF15192" s="4" t="s">
        <v>9</v>
      </c>
      <c r="MG15192" s="4" t="s">
        <v>11</v>
      </c>
      <c r="MH15192" s="4" t="s">
        <v>12</v>
      </c>
      <c r="MI15192" s="4" t="s">
        <v>1341</v>
      </c>
      <c r="MJ15192" s="4" t="s">
        <v>9</v>
      </c>
      <c r="MK15192" s="4" t="s">
        <v>9</v>
      </c>
      <c r="ML15192" s="4" t="s">
        <v>11</v>
      </c>
      <c r="MM15192" s="4" t="s">
        <v>12</v>
      </c>
      <c r="MN15192" s="4" t="s">
        <v>1341</v>
      </c>
      <c r="MO15192" s="4" t="s">
        <v>9</v>
      </c>
      <c r="MP15192" s="4" t="s">
        <v>9</v>
      </c>
      <c r="MQ15192" s="4" t="s">
        <v>11</v>
      </c>
      <c r="MR15192" s="4" t="s">
        <v>12</v>
      </c>
      <c r="MS15192" s="4" t="s">
        <v>1341</v>
      </c>
      <c r="MT15192" s="4" t="s">
        <v>9</v>
      </c>
      <c r="MU15192" s="4" t="s">
        <v>9</v>
      </c>
      <c r="MV15192" s="4" t="s">
        <v>11</v>
      </c>
      <c r="MW15192" s="4" t="s">
        <v>12</v>
      </c>
      <c r="MX15192" s="4" t="s">
        <v>1341</v>
      </c>
      <c r="MY15192" s="4" t="s">
        <v>9</v>
      </c>
      <c r="MZ15192" s="4" t="s">
        <v>9</v>
      </c>
      <c r="NA15192" s="4" t="s">
        <v>11</v>
      </c>
      <c r="NB15192" s="4" t="s">
        <v>12</v>
      </c>
      <c r="NC15192" s="4" t="s">
        <v>1341</v>
      </c>
    </row>
    <row r="15193" spans="1:477">
      <c r="A15193" t="n">
        <v>157152</v>
      </c>
      <c r="B15193" s="86" t="n">
        <v>257</v>
      </c>
      <c r="C15193" s="7" t="n">
        <v>7</v>
      </c>
      <c r="D15193" s="7" t="n">
        <v>65533</v>
      </c>
      <c r="E15193" s="7" t="n">
        <v>61977</v>
      </c>
      <c r="F15193" s="7" t="s">
        <v>13</v>
      </c>
      <c r="G15193" s="7" t="n">
        <f t="normal" ca="1">32-LENB(INDIRECT(ADDRESS(15193,6)))</f>
        <v>0</v>
      </c>
      <c r="H15193" s="7" t="n">
        <v>7</v>
      </c>
      <c r="I15193" s="7" t="n">
        <v>65533</v>
      </c>
      <c r="J15193" s="7" t="n">
        <v>62035</v>
      </c>
      <c r="K15193" s="7" t="s">
        <v>13</v>
      </c>
      <c r="L15193" s="7" t="n">
        <f t="normal" ca="1">32-LENB(INDIRECT(ADDRESS(15193,11)))</f>
        <v>0</v>
      </c>
      <c r="M15193" s="7" t="n">
        <v>4</v>
      </c>
      <c r="N15193" s="7" t="n">
        <v>65533</v>
      </c>
      <c r="O15193" s="7" t="n">
        <v>2052</v>
      </c>
      <c r="P15193" s="7" t="s">
        <v>13</v>
      </c>
      <c r="Q15193" s="7" t="n">
        <f t="normal" ca="1">32-LENB(INDIRECT(ADDRESS(15193,16)))</f>
        <v>0</v>
      </c>
      <c r="R15193" s="7" t="n">
        <v>7</v>
      </c>
      <c r="S15193" s="7" t="n">
        <v>65533</v>
      </c>
      <c r="T15193" s="7" t="n">
        <v>62036</v>
      </c>
      <c r="U15193" s="7" t="s">
        <v>13</v>
      </c>
      <c r="V15193" s="7" t="n">
        <f t="normal" ca="1">32-LENB(INDIRECT(ADDRESS(15193,21)))</f>
        <v>0</v>
      </c>
      <c r="W15193" s="7" t="n">
        <v>7</v>
      </c>
      <c r="X15193" s="7" t="n">
        <v>65533</v>
      </c>
      <c r="Y15193" s="7" t="n">
        <v>62037</v>
      </c>
      <c r="Z15193" s="7" t="s">
        <v>13</v>
      </c>
      <c r="AA15193" s="7" t="n">
        <f t="normal" ca="1">32-LENB(INDIRECT(ADDRESS(15193,26)))</f>
        <v>0</v>
      </c>
      <c r="AB15193" s="7" t="n">
        <v>7</v>
      </c>
      <c r="AC15193" s="7" t="n">
        <v>65533</v>
      </c>
      <c r="AD15193" s="7" t="n">
        <v>61981</v>
      </c>
      <c r="AE15193" s="7" t="s">
        <v>13</v>
      </c>
      <c r="AF15193" s="7" t="n">
        <f t="normal" ca="1">32-LENB(INDIRECT(ADDRESS(15193,31)))</f>
        <v>0</v>
      </c>
      <c r="AG15193" s="7" t="n">
        <v>7</v>
      </c>
      <c r="AH15193" s="7" t="n">
        <v>65533</v>
      </c>
      <c r="AI15193" s="7" t="n">
        <v>61982</v>
      </c>
      <c r="AJ15193" s="7" t="s">
        <v>13</v>
      </c>
      <c r="AK15193" s="7" t="n">
        <f t="normal" ca="1">32-LENB(INDIRECT(ADDRESS(15193,36)))</f>
        <v>0</v>
      </c>
      <c r="AL15193" s="7" t="n">
        <v>4</v>
      </c>
      <c r="AM15193" s="7" t="n">
        <v>65533</v>
      </c>
      <c r="AN15193" s="7" t="n">
        <v>13000</v>
      </c>
      <c r="AO15193" s="7" t="s">
        <v>13</v>
      </c>
      <c r="AP15193" s="7" t="n">
        <f t="normal" ca="1">32-LENB(INDIRECT(ADDRESS(15193,41)))</f>
        <v>0</v>
      </c>
      <c r="AQ15193" s="7" t="n">
        <v>4</v>
      </c>
      <c r="AR15193" s="7" t="n">
        <v>65533</v>
      </c>
      <c r="AS15193" s="7" t="n">
        <v>13001</v>
      </c>
      <c r="AT15193" s="7" t="s">
        <v>13</v>
      </c>
      <c r="AU15193" s="7" t="n">
        <f t="normal" ca="1">32-LENB(INDIRECT(ADDRESS(15193,46)))</f>
        <v>0</v>
      </c>
      <c r="AV15193" s="7" t="n">
        <v>8</v>
      </c>
      <c r="AW15193" s="7" t="n">
        <v>65533</v>
      </c>
      <c r="AX15193" s="7" t="n">
        <v>0</v>
      </c>
      <c r="AY15193" s="7" t="s">
        <v>1065</v>
      </c>
      <c r="AZ15193" s="7" t="n">
        <f t="normal" ca="1">32-LENB(INDIRECT(ADDRESS(15193,51)))</f>
        <v>0</v>
      </c>
      <c r="BA15193" s="7" t="n">
        <v>7</v>
      </c>
      <c r="BB15193" s="7" t="n">
        <v>65533</v>
      </c>
      <c r="BC15193" s="7" t="n">
        <v>62038</v>
      </c>
      <c r="BD15193" s="7" t="s">
        <v>13</v>
      </c>
      <c r="BE15193" s="7" t="n">
        <f t="normal" ca="1">32-LENB(INDIRECT(ADDRESS(15193,56)))</f>
        <v>0</v>
      </c>
      <c r="BF15193" s="7" t="n">
        <v>7</v>
      </c>
      <c r="BG15193" s="7" t="n">
        <v>65533</v>
      </c>
      <c r="BH15193" s="7" t="n">
        <v>62039</v>
      </c>
      <c r="BI15193" s="7" t="s">
        <v>13</v>
      </c>
      <c r="BJ15193" s="7" t="n">
        <f t="normal" ca="1">32-LENB(INDIRECT(ADDRESS(15193,61)))</f>
        <v>0</v>
      </c>
      <c r="BK15193" s="7" t="n">
        <v>7</v>
      </c>
      <c r="BL15193" s="7" t="n">
        <v>65533</v>
      </c>
      <c r="BM15193" s="7" t="n">
        <v>62040</v>
      </c>
      <c r="BN15193" s="7" t="s">
        <v>13</v>
      </c>
      <c r="BO15193" s="7" t="n">
        <f t="normal" ca="1">32-LENB(INDIRECT(ADDRESS(15193,66)))</f>
        <v>0</v>
      </c>
      <c r="BP15193" s="7" t="n">
        <v>7</v>
      </c>
      <c r="BQ15193" s="7" t="n">
        <v>65533</v>
      </c>
      <c r="BR15193" s="7" t="n">
        <v>62041</v>
      </c>
      <c r="BS15193" s="7" t="s">
        <v>13</v>
      </c>
      <c r="BT15193" s="7" t="n">
        <f t="normal" ca="1">32-LENB(INDIRECT(ADDRESS(15193,71)))</f>
        <v>0</v>
      </c>
      <c r="BU15193" s="7" t="n">
        <v>7</v>
      </c>
      <c r="BV15193" s="7" t="n">
        <v>65533</v>
      </c>
      <c r="BW15193" s="7" t="n">
        <v>62042</v>
      </c>
      <c r="BX15193" s="7" t="s">
        <v>13</v>
      </c>
      <c r="BY15193" s="7" t="n">
        <f t="normal" ca="1">32-LENB(INDIRECT(ADDRESS(15193,76)))</f>
        <v>0</v>
      </c>
      <c r="BZ15193" s="7" t="n">
        <v>7</v>
      </c>
      <c r="CA15193" s="7" t="n">
        <v>65533</v>
      </c>
      <c r="CB15193" s="7" t="n">
        <v>62043</v>
      </c>
      <c r="CC15193" s="7" t="s">
        <v>13</v>
      </c>
      <c r="CD15193" s="7" t="n">
        <f t="normal" ca="1">32-LENB(INDIRECT(ADDRESS(15193,81)))</f>
        <v>0</v>
      </c>
      <c r="CE15193" s="7" t="n">
        <v>7</v>
      </c>
      <c r="CF15193" s="7" t="n">
        <v>65533</v>
      </c>
      <c r="CG15193" s="7" t="n">
        <v>62044</v>
      </c>
      <c r="CH15193" s="7" t="s">
        <v>13</v>
      </c>
      <c r="CI15193" s="7" t="n">
        <f t="normal" ca="1">32-LENB(INDIRECT(ADDRESS(15193,86)))</f>
        <v>0</v>
      </c>
      <c r="CJ15193" s="7" t="n">
        <v>7</v>
      </c>
      <c r="CK15193" s="7" t="n">
        <v>65533</v>
      </c>
      <c r="CL15193" s="7" t="n">
        <v>62045</v>
      </c>
      <c r="CM15193" s="7" t="s">
        <v>13</v>
      </c>
      <c r="CN15193" s="7" t="n">
        <f t="normal" ca="1">32-LENB(INDIRECT(ADDRESS(15193,91)))</f>
        <v>0</v>
      </c>
      <c r="CO15193" s="7" t="n">
        <v>7</v>
      </c>
      <c r="CP15193" s="7" t="n">
        <v>65533</v>
      </c>
      <c r="CQ15193" s="7" t="n">
        <v>62046</v>
      </c>
      <c r="CR15193" s="7" t="s">
        <v>13</v>
      </c>
      <c r="CS15193" s="7" t="n">
        <f t="normal" ca="1">32-LENB(INDIRECT(ADDRESS(15193,96)))</f>
        <v>0</v>
      </c>
      <c r="CT15193" s="7" t="n">
        <v>7</v>
      </c>
      <c r="CU15193" s="7" t="n">
        <v>65533</v>
      </c>
      <c r="CV15193" s="7" t="n">
        <v>62047</v>
      </c>
      <c r="CW15193" s="7" t="s">
        <v>13</v>
      </c>
      <c r="CX15193" s="7" t="n">
        <f t="normal" ca="1">32-LENB(INDIRECT(ADDRESS(15193,101)))</f>
        <v>0</v>
      </c>
      <c r="CY15193" s="7" t="n">
        <v>7</v>
      </c>
      <c r="CZ15193" s="7" t="n">
        <v>65533</v>
      </c>
      <c r="DA15193" s="7" t="n">
        <v>62048</v>
      </c>
      <c r="DB15193" s="7" t="s">
        <v>13</v>
      </c>
      <c r="DC15193" s="7" t="n">
        <f t="normal" ca="1">32-LENB(INDIRECT(ADDRESS(15193,106)))</f>
        <v>0</v>
      </c>
      <c r="DD15193" s="7" t="n">
        <v>7</v>
      </c>
      <c r="DE15193" s="7" t="n">
        <v>65533</v>
      </c>
      <c r="DF15193" s="7" t="n">
        <v>62049</v>
      </c>
      <c r="DG15193" s="7" t="s">
        <v>13</v>
      </c>
      <c r="DH15193" s="7" t="n">
        <f t="normal" ca="1">32-LENB(INDIRECT(ADDRESS(15193,111)))</f>
        <v>0</v>
      </c>
      <c r="DI15193" s="7" t="n">
        <v>7</v>
      </c>
      <c r="DJ15193" s="7" t="n">
        <v>65533</v>
      </c>
      <c r="DK15193" s="7" t="n">
        <v>62050</v>
      </c>
      <c r="DL15193" s="7" t="s">
        <v>13</v>
      </c>
      <c r="DM15193" s="7" t="n">
        <f t="normal" ca="1">32-LENB(INDIRECT(ADDRESS(15193,116)))</f>
        <v>0</v>
      </c>
      <c r="DN15193" s="7" t="n">
        <v>7</v>
      </c>
      <c r="DO15193" s="7" t="n">
        <v>65533</v>
      </c>
      <c r="DP15193" s="7" t="n">
        <v>62051</v>
      </c>
      <c r="DQ15193" s="7" t="s">
        <v>13</v>
      </c>
      <c r="DR15193" s="7" t="n">
        <f t="normal" ca="1">32-LENB(INDIRECT(ADDRESS(15193,121)))</f>
        <v>0</v>
      </c>
      <c r="DS15193" s="7" t="n">
        <v>7</v>
      </c>
      <c r="DT15193" s="7" t="n">
        <v>65533</v>
      </c>
      <c r="DU15193" s="7" t="n">
        <v>62052</v>
      </c>
      <c r="DV15193" s="7" t="s">
        <v>13</v>
      </c>
      <c r="DW15193" s="7" t="n">
        <f t="normal" ca="1">32-LENB(INDIRECT(ADDRESS(15193,126)))</f>
        <v>0</v>
      </c>
      <c r="DX15193" s="7" t="n">
        <v>7</v>
      </c>
      <c r="DY15193" s="7" t="n">
        <v>65533</v>
      </c>
      <c r="DZ15193" s="7" t="n">
        <v>62053</v>
      </c>
      <c r="EA15193" s="7" t="s">
        <v>13</v>
      </c>
      <c r="EB15193" s="7" t="n">
        <f t="normal" ca="1">32-LENB(INDIRECT(ADDRESS(15193,131)))</f>
        <v>0</v>
      </c>
      <c r="EC15193" s="7" t="n">
        <v>7</v>
      </c>
      <c r="ED15193" s="7" t="n">
        <v>65533</v>
      </c>
      <c r="EE15193" s="7" t="n">
        <v>62054</v>
      </c>
      <c r="EF15193" s="7" t="s">
        <v>13</v>
      </c>
      <c r="EG15193" s="7" t="n">
        <f t="normal" ca="1">32-LENB(INDIRECT(ADDRESS(15193,136)))</f>
        <v>0</v>
      </c>
      <c r="EH15193" s="7" t="n">
        <v>7</v>
      </c>
      <c r="EI15193" s="7" t="n">
        <v>65533</v>
      </c>
      <c r="EJ15193" s="7" t="n">
        <v>62055</v>
      </c>
      <c r="EK15193" s="7" t="s">
        <v>13</v>
      </c>
      <c r="EL15193" s="7" t="n">
        <f t="normal" ca="1">32-LENB(INDIRECT(ADDRESS(15193,141)))</f>
        <v>0</v>
      </c>
      <c r="EM15193" s="7" t="n">
        <v>7</v>
      </c>
      <c r="EN15193" s="7" t="n">
        <v>65533</v>
      </c>
      <c r="EO15193" s="7" t="n">
        <v>62056</v>
      </c>
      <c r="EP15193" s="7" t="s">
        <v>13</v>
      </c>
      <c r="EQ15193" s="7" t="n">
        <f t="normal" ca="1">32-LENB(INDIRECT(ADDRESS(15193,146)))</f>
        <v>0</v>
      </c>
      <c r="ER15193" s="7" t="n">
        <v>7</v>
      </c>
      <c r="ES15193" s="7" t="n">
        <v>65533</v>
      </c>
      <c r="ET15193" s="7" t="n">
        <v>62057</v>
      </c>
      <c r="EU15193" s="7" t="s">
        <v>13</v>
      </c>
      <c r="EV15193" s="7" t="n">
        <f t="normal" ca="1">32-LENB(INDIRECT(ADDRESS(15193,151)))</f>
        <v>0</v>
      </c>
      <c r="EW15193" s="7" t="n">
        <v>7</v>
      </c>
      <c r="EX15193" s="7" t="n">
        <v>65533</v>
      </c>
      <c r="EY15193" s="7" t="n">
        <v>62058</v>
      </c>
      <c r="EZ15193" s="7" t="s">
        <v>13</v>
      </c>
      <c r="FA15193" s="7" t="n">
        <f t="normal" ca="1">32-LENB(INDIRECT(ADDRESS(15193,156)))</f>
        <v>0</v>
      </c>
      <c r="FB15193" s="7" t="n">
        <v>7</v>
      </c>
      <c r="FC15193" s="7" t="n">
        <v>65533</v>
      </c>
      <c r="FD15193" s="7" t="n">
        <v>62059</v>
      </c>
      <c r="FE15193" s="7" t="s">
        <v>13</v>
      </c>
      <c r="FF15193" s="7" t="n">
        <f t="normal" ca="1">32-LENB(INDIRECT(ADDRESS(15193,161)))</f>
        <v>0</v>
      </c>
      <c r="FG15193" s="7" t="n">
        <v>7</v>
      </c>
      <c r="FH15193" s="7" t="n">
        <v>65533</v>
      </c>
      <c r="FI15193" s="7" t="n">
        <v>62060</v>
      </c>
      <c r="FJ15193" s="7" t="s">
        <v>13</v>
      </c>
      <c r="FK15193" s="7" t="n">
        <f t="normal" ca="1">32-LENB(INDIRECT(ADDRESS(15193,166)))</f>
        <v>0</v>
      </c>
      <c r="FL15193" s="7" t="n">
        <v>7</v>
      </c>
      <c r="FM15193" s="7" t="n">
        <v>65533</v>
      </c>
      <c r="FN15193" s="7" t="n">
        <v>62061</v>
      </c>
      <c r="FO15193" s="7" t="s">
        <v>13</v>
      </c>
      <c r="FP15193" s="7" t="n">
        <f t="normal" ca="1">32-LENB(INDIRECT(ADDRESS(15193,171)))</f>
        <v>0</v>
      </c>
      <c r="FQ15193" s="7" t="n">
        <v>7</v>
      </c>
      <c r="FR15193" s="7" t="n">
        <v>65533</v>
      </c>
      <c r="FS15193" s="7" t="n">
        <v>62062</v>
      </c>
      <c r="FT15193" s="7" t="s">
        <v>13</v>
      </c>
      <c r="FU15193" s="7" t="n">
        <f t="normal" ca="1">32-LENB(INDIRECT(ADDRESS(15193,176)))</f>
        <v>0</v>
      </c>
      <c r="FV15193" s="7" t="n">
        <v>7</v>
      </c>
      <c r="FW15193" s="7" t="n">
        <v>65533</v>
      </c>
      <c r="FX15193" s="7" t="n">
        <v>62063</v>
      </c>
      <c r="FY15193" s="7" t="s">
        <v>13</v>
      </c>
      <c r="FZ15193" s="7" t="n">
        <f t="normal" ca="1">32-LENB(INDIRECT(ADDRESS(15193,181)))</f>
        <v>0</v>
      </c>
      <c r="GA15193" s="7" t="n">
        <v>7</v>
      </c>
      <c r="GB15193" s="7" t="n">
        <v>65533</v>
      </c>
      <c r="GC15193" s="7" t="n">
        <v>62064</v>
      </c>
      <c r="GD15193" s="7" t="s">
        <v>13</v>
      </c>
      <c r="GE15193" s="7" t="n">
        <f t="normal" ca="1">32-LENB(INDIRECT(ADDRESS(15193,186)))</f>
        <v>0</v>
      </c>
      <c r="GF15193" s="7" t="n">
        <v>7</v>
      </c>
      <c r="GG15193" s="7" t="n">
        <v>65533</v>
      </c>
      <c r="GH15193" s="7" t="n">
        <v>62065</v>
      </c>
      <c r="GI15193" s="7" t="s">
        <v>13</v>
      </c>
      <c r="GJ15193" s="7" t="n">
        <f t="normal" ca="1">32-LENB(INDIRECT(ADDRESS(15193,191)))</f>
        <v>0</v>
      </c>
      <c r="GK15193" s="7" t="n">
        <v>7</v>
      </c>
      <c r="GL15193" s="7" t="n">
        <v>65533</v>
      </c>
      <c r="GM15193" s="7" t="n">
        <v>62066</v>
      </c>
      <c r="GN15193" s="7" t="s">
        <v>13</v>
      </c>
      <c r="GO15193" s="7" t="n">
        <f t="normal" ca="1">32-LENB(INDIRECT(ADDRESS(15193,196)))</f>
        <v>0</v>
      </c>
      <c r="GP15193" s="7" t="n">
        <v>7</v>
      </c>
      <c r="GQ15193" s="7" t="n">
        <v>65533</v>
      </c>
      <c r="GR15193" s="7" t="n">
        <v>62067</v>
      </c>
      <c r="GS15193" s="7" t="s">
        <v>13</v>
      </c>
      <c r="GT15193" s="7" t="n">
        <f t="normal" ca="1">32-LENB(INDIRECT(ADDRESS(15193,201)))</f>
        <v>0</v>
      </c>
      <c r="GU15193" s="7" t="n">
        <v>7</v>
      </c>
      <c r="GV15193" s="7" t="n">
        <v>65533</v>
      </c>
      <c r="GW15193" s="7" t="n">
        <v>62068</v>
      </c>
      <c r="GX15193" s="7" t="s">
        <v>13</v>
      </c>
      <c r="GY15193" s="7" t="n">
        <f t="normal" ca="1">32-LENB(INDIRECT(ADDRESS(15193,206)))</f>
        <v>0</v>
      </c>
      <c r="GZ15193" s="7" t="n">
        <v>7</v>
      </c>
      <c r="HA15193" s="7" t="n">
        <v>65533</v>
      </c>
      <c r="HB15193" s="7" t="n">
        <v>62069</v>
      </c>
      <c r="HC15193" s="7" t="s">
        <v>13</v>
      </c>
      <c r="HD15193" s="7" t="n">
        <f t="normal" ca="1">32-LENB(INDIRECT(ADDRESS(15193,211)))</f>
        <v>0</v>
      </c>
      <c r="HE15193" s="7" t="n">
        <v>7</v>
      </c>
      <c r="HF15193" s="7" t="n">
        <v>65533</v>
      </c>
      <c r="HG15193" s="7" t="n">
        <v>62070</v>
      </c>
      <c r="HH15193" s="7" t="s">
        <v>13</v>
      </c>
      <c r="HI15193" s="7" t="n">
        <f t="normal" ca="1">32-LENB(INDIRECT(ADDRESS(15193,216)))</f>
        <v>0</v>
      </c>
      <c r="HJ15193" s="7" t="n">
        <v>7</v>
      </c>
      <c r="HK15193" s="7" t="n">
        <v>65533</v>
      </c>
      <c r="HL15193" s="7" t="n">
        <v>62071</v>
      </c>
      <c r="HM15193" s="7" t="s">
        <v>13</v>
      </c>
      <c r="HN15193" s="7" t="n">
        <f t="normal" ca="1">32-LENB(INDIRECT(ADDRESS(15193,221)))</f>
        <v>0</v>
      </c>
      <c r="HO15193" s="7" t="n">
        <v>7</v>
      </c>
      <c r="HP15193" s="7" t="n">
        <v>65533</v>
      </c>
      <c r="HQ15193" s="7" t="n">
        <v>62072</v>
      </c>
      <c r="HR15193" s="7" t="s">
        <v>13</v>
      </c>
      <c r="HS15193" s="7" t="n">
        <f t="normal" ca="1">32-LENB(INDIRECT(ADDRESS(15193,226)))</f>
        <v>0</v>
      </c>
      <c r="HT15193" s="7" t="n">
        <v>7</v>
      </c>
      <c r="HU15193" s="7" t="n">
        <v>65533</v>
      </c>
      <c r="HV15193" s="7" t="n">
        <v>62073</v>
      </c>
      <c r="HW15193" s="7" t="s">
        <v>13</v>
      </c>
      <c r="HX15193" s="7" t="n">
        <f t="normal" ca="1">32-LENB(INDIRECT(ADDRESS(15193,231)))</f>
        <v>0</v>
      </c>
      <c r="HY15193" s="7" t="n">
        <v>7</v>
      </c>
      <c r="HZ15193" s="7" t="n">
        <v>65533</v>
      </c>
      <c r="IA15193" s="7" t="n">
        <v>62074</v>
      </c>
      <c r="IB15193" s="7" t="s">
        <v>13</v>
      </c>
      <c r="IC15193" s="7" t="n">
        <f t="normal" ca="1">32-LENB(INDIRECT(ADDRESS(15193,236)))</f>
        <v>0</v>
      </c>
      <c r="ID15193" s="7" t="n">
        <v>7</v>
      </c>
      <c r="IE15193" s="7" t="n">
        <v>65533</v>
      </c>
      <c r="IF15193" s="7" t="n">
        <v>62075</v>
      </c>
      <c r="IG15193" s="7" t="s">
        <v>13</v>
      </c>
      <c r="IH15193" s="7" t="n">
        <f t="normal" ca="1">32-LENB(INDIRECT(ADDRESS(15193,241)))</f>
        <v>0</v>
      </c>
      <c r="II15193" s="7" t="n">
        <v>7</v>
      </c>
      <c r="IJ15193" s="7" t="n">
        <v>65533</v>
      </c>
      <c r="IK15193" s="7" t="n">
        <v>62076</v>
      </c>
      <c r="IL15193" s="7" t="s">
        <v>13</v>
      </c>
      <c r="IM15193" s="7" t="n">
        <f t="normal" ca="1">32-LENB(INDIRECT(ADDRESS(15193,246)))</f>
        <v>0</v>
      </c>
      <c r="IN15193" s="7" t="n">
        <v>4</v>
      </c>
      <c r="IO15193" s="7" t="n">
        <v>65533</v>
      </c>
      <c r="IP15193" s="7" t="n">
        <v>2000</v>
      </c>
      <c r="IQ15193" s="7" t="s">
        <v>13</v>
      </c>
      <c r="IR15193" s="7" t="n">
        <f t="normal" ca="1">32-LENB(INDIRECT(ADDRESS(15193,251)))</f>
        <v>0</v>
      </c>
      <c r="IS15193" s="7" t="n">
        <v>7</v>
      </c>
      <c r="IT15193" s="7" t="n">
        <v>65533</v>
      </c>
      <c r="IU15193" s="7" t="n">
        <v>62077</v>
      </c>
      <c r="IV15193" s="7" t="s">
        <v>13</v>
      </c>
      <c r="IW15193" s="7" t="n">
        <f t="normal" ca="1">32-LENB(INDIRECT(ADDRESS(15193,256)))</f>
        <v>0</v>
      </c>
      <c r="IX15193" s="7" t="n">
        <v>7</v>
      </c>
      <c r="IY15193" s="7" t="n">
        <v>65533</v>
      </c>
      <c r="IZ15193" s="7" t="n">
        <v>62078</v>
      </c>
      <c r="JA15193" s="7" t="s">
        <v>13</v>
      </c>
      <c r="JB15193" s="7" t="n">
        <f t="normal" ca="1">32-LENB(INDIRECT(ADDRESS(15193,261)))</f>
        <v>0</v>
      </c>
      <c r="JC15193" s="7" t="n">
        <v>7</v>
      </c>
      <c r="JD15193" s="7" t="n">
        <v>65533</v>
      </c>
      <c r="JE15193" s="7" t="n">
        <v>62079</v>
      </c>
      <c r="JF15193" s="7" t="s">
        <v>13</v>
      </c>
      <c r="JG15193" s="7" t="n">
        <f t="normal" ca="1">32-LENB(INDIRECT(ADDRESS(15193,266)))</f>
        <v>0</v>
      </c>
      <c r="JH15193" s="7" t="n">
        <v>7</v>
      </c>
      <c r="JI15193" s="7" t="n">
        <v>65533</v>
      </c>
      <c r="JJ15193" s="7" t="n">
        <v>62080</v>
      </c>
      <c r="JK15193" s="7" t="s">
        <v>13</v>
      </c>
      <c r="JL15193" s="7" t="n">
        <f t="normal" ca="1">32-LENB(INDIRECT(ADDRESS(15193,271)))</f>
        <v>0</v>
      </c>
      <c r="JM15193" s="7" t="n">
        <v>7</v>
      </c>
      <c r="JN15193" s="7" t="n">
        <v>65533</v>
      </c>
      <c r="JO15193" s="7" t="n">
        <v>62081</v>
      </c>
      <c r="JP15193" s="7" t="s">
        <v>13</v>
      </c>
      <c r="JQ15193" s="7" t="n">
        <f t="normal" ca="1">32-LENB(INDIRECT(ADDRESS(15193,276)))</f>
        <v>0</v>
      </c>
      <c r="JR15193" s="7" t="n">
        <v>7</v>
      </c>
      <c r="JS15193" s="7" t="n">
        <v>65533</v>
      </c>
      <c r="JT15193" s="7" t="n">
        <v>62082</v>
      </c>
      <c r="JU15193" s="7" t="s">
        <v>13</v>
      </c>
      <c r="JV15193" s="7" t="n">
        <f t="normal" ca="1">32-LENB(INDIRECT(ADDRESS(15193,281)))</f>
        <v>0</v>
      </c>
      <c r="JW15193" s="7" t="n">
        <v>7</v>
      </c>
      <c r="JX15193" s="7" t="n">
        <v>65533</v>
      </c>
      <c r="JY15193" s="7" t="n">
        <v>62083</v>
      </c>
      <c r="JZ15193" s="7" t="s">
        <v>13</v>
      </c>
      <c r="KA15193" s="7" t="n">
        <f t="normal" ca="1">32-LENB(INDIRECT(ADDRESS(15193,286)))</f>
        <v>0</v>
      </c>
      <c r="KB15193" s="7" t="n">
        <v>7</v>
      </c>
      <c r="KC15193" s="7" t="n">
        <v>65533</v>
      </c>
      <c r="KD15193" s="7" t="n">
        <v>62084</v>
      </c>
      <c r="KE15193" s="7" t="s">
        <v>13</v>
      </c>
      <c r="KF15193" s="7" t="n">
        <f t="normal" ca="1">32-LENB(INDIRECT(ADDRESS(15193,291)))</f>
        <v>0</v>
      </c>
      <c r="KG15193" s="7" t="n">
        <v>7</v>
      </c>
      <c r="KH15193" s="7" t="n">
        <v>65533</v>
      </c>
      <c r="KI15193" s="7" t="n">
        <v>62085</v>
      </c>
      <c r="KJ15193" s="7" t="s">
        <v>13</v>
      </c>
      <c r="KK15193" s="7" t="n">
        <f t="normal" ca="1">32-LENB(INDIRECT(ADDRESS(15193,296)))</f>
        <v>0</v>
      </c>
      <c r="KL15193" s="7" t="n">
        <v>7</v>
      </c>
      <c r="KM15193" s="7" t="n">
        <v>65533</v>
      </c>
      <c r="KN15193" s="7" t="n">
        <v>62086</v>
      </c>
      <c r="KO15193" s="7" t="s">
        <v>13</v>
      </c>
      <c r="KP15193" s="7" t="n">
        <f t="normal" ca="1">32-LENB(INDIRECT(ADDRESS(15193,301)))</f>
        <v>0</v>
      </c>
      <c r="KQ15193" s="7" t="n">
        <v>7</v>
      </c>
      <c r="KR15193" s="7" t="n">
        <v>65533</v>
      </c>
      <c r="KS15193" s="7" t="n">
        <v>62087</v>
      </c>
      <c r="KT15193" s="7" t="s">
        <v>13</v>
      </c>
      <c r="KU15193" s="7" t="n">
        <f t="normal" ca="1">32-LENB(INDIRECT(ADDRESS(15193,306)))</f>
        <v>0</v>
      </c>
      <c r="KV15193" s="7" t="n">
        <v>7</v>
      </c>
      <c r="KW15193" s="7" t="n">
        <v>65533</v>
      </c>
      <c r="KX15193" s="7" t="n">
        <v>62088</v>
      </c>
      <c r="KY15193" s="7" t="s">
        <v>13</v>
      </c>
      <c r="KZ15193" s="7" t="n">
        <f t="normal" ca="1">32-LENB(INDIRECT(ADDRESS(15193,311)))</f>
        <v>0</v>
      </c>
      <c r="LA15193" s="7" t="n">
        <v>7</v>
      </c>
      <c r="LB15193" s="7" t="n">
        <v>65533</v>
      </c>
      <c r="LC15193" s="7" t="n">
        <v>62089</v>
      </c>
      <c r="LD15193" s="7" t="s">
        <v>13</v>
      </c>
      <c r="LE15193" s="7" t="n">
        <f t="normal" ca="1">32-LENB(INDIRECT(ADDRESS(15193,316)))</f>
        <v>0</v>
      </c>
      <c r="LF15193" s="7" t="n">
        <v>7</v>
      </c>
      <c r="LG15193" s="7" t="n">
        <v>65533</v>
      </c>
      <c r="LH15193" s="7" t="n">
        <v>62090</v>
      </c>
      <c r="LI15193" s="7" t="s">
        <v>13</v>
      </c>
      <c r="LJ15193" s="7" t="n">
        <f t="normal" ca="1">32-LENB(INDIRECT(ADDRESS(15193,321)))</f>
        <v>0</v>
      </c>
      <c r="LK15193" s="7" t="n">
        <v>7</v>
      </c>
      <c r="LL15193" s="7" t="n">
        <v>65533</v>
      </c>
      <c r="LM15193" s="7" t="n">
        <v>62091</v>
      </c>
      <c r="LN15193" s="7" t="s">
        <v>13</v>
      </c>
      <c r="LO15193" s="7" t="n">
        <f t="normal" ca="1">32-LENB(INDIRECT(ADDRESS(15193,326)))</f>
        <v>0</v>
      </c>
      <c r="LP15193" s="7" t="n">
        <v>7</v>
      </c>
      <c r="LQ15193" s="7" t="n">
        <v>65533</v>
      </c>
      <c r="LR15193" s="7" t="n">
        <v>62092</v>
      </c>
      <c r="LS15193" s="7" t="s">
        <v>13</v>
      </c>
      <c r="LT15193" s="7" t="n">
        <f t="normal" ca="1">32-LENB(INDIRECT(ADDRESS(15193,331)))</f>
        <v>0</v>
      </c>
      <c r="LU15193" s="7" t="n">
        <v>7</v>
      </c>
      <c r="LV15193" s="7" t="n">
        <v>65533</v>
      </c>
      <c r="LW15193" s="7" t="n">
        <v>62093</v>
      </c>
      <c r="LX15193" s="7" t="s">
        <v>13</v>
      </c>
      <c r="LY15193" s="7" t="n">
        <f t="normal" ca="1">32-LENB(INDIRECT(ADDRESS(15193,336)))</f>
        <v>0</v>
      </c>
      <c r="LZ15193" s="7" t="n">
        <v>7</v>
      </c>
      <c r="MA15193" s="7" t="n">
        <v>65533</v>
      </c>
      <c r="MB15193" s="7" t="n">
        <v>62094</v>
      </c>
      <c r="MC15193" s="7" t="s">
        <v>13</v>
      </c>
      <c r="MD15193" s="7" t="n">
        <f t="normal" ca="1">32-LENB(INDIRECT(ADDRESS(15193,341)))</f>
        <v>0</v>
      </c>
      <c r="ME15193" s="7" t="n">
        <v>7</v>
      </c>
      <c r="MF15193" s="7" t="n">
        <v>65533</v>
      </c>
      <c r="MG15193" s="7" t="n">
        <v>62095</v>
      </c>
      <c r="MH15193" s="7" t="s">
        <v>13</v>
      </c>
      <c r="MI15193" s="7" t="n">
        <f t="normal" ca="1">32-LENB(INDIRECT(ADDRESS(15193,346)))</f>
        <v>0</v>
      </c>
      <c r="MJ15193" s="7" t="n">
        <v>7</v>
      </c>
      <c r="MK15193" s="7" t="n">
        <v>65533</v>
      </c>
      <c r="ML15193" s="7" t="n">
        <v>62096</v>
      </c>
      <c r="MM15193" s="7" t="s">
        <v>13</v>
      </c>
      <c r="MN15193" s="7" t="n">
        <f t="normal" ca="1">32-LENB(INDIRECT(ADDRESS(15193,351)))</f>
        <v>0</v>
      </c>
      <c r="MO15193" s="7" t="n">
        <v>7</v>
      </c>
      <c r="MP15193" s="7" t="n">
        <v>65533</v>
      </c>
      <c r="MQ15193" s="7" t="n">
        <v>62097</v>
      </c>
      <c r="MR15193" s="7" t="s">
        <v>13</v>
      </c>
      <c r="MS15193" s="7" t="n">
        <f t="normal" ca="1">32-LENB(INDIRECT(ADDRESS(15193,356)))</f>
        <v>0</v>
      </c>
      <c r="MT15193" s="7" t="n">
        <v>7</v>
      </c>
      <c r="MU15193" s="7" t="n">
        <v>65533</v>
      </c>
      <c r="MV15193" s="7" t="n">
        <v>62098</v>
      </c>
      <c r="MW15193" s="7" t="s">
        <v>13</v>
      </c>
      <c r="MX15193" s="7" t="n">
        <f t="normal" ca="1">32-LENB(INDIRECT(ADDRESS(15193,361)))</f>
        <v>0</v>
      </c>
      <c r="MY15193" s="7" t="n">
        <v>0</v>
      </c>
      <c r="MZ15193" s="7" t="n">
        <v>65533</v>
      </c>
      <c r="NA15193" s="7" t="n">
        <v>0</v>
      </c>
      <c r="NB15193" s="7" t="s">
        <v>13</v>
      </c>
      <c r="NC15193" s="7" t="n">
        <f t="normal" ca="1">32-LENB(INDIRECT(ADDRESS(15193,366)))</f>
        <v>0</v>
      </c>
    </row>
    <row r="15194" spans="1:477">
      <c r="A15194" t="s">
        <v>4</v>
      </c>
      <c r="B15194" s="4" t="s">
        <v>5</v>
      </c>
    </row>
    <row r="15195" spans="1:477">
      <c r="A15195" t="n">
        <v>160072</v>
      </c>
      <c r="B15195" s="5" t="n">
        <v>1</v>
      </c>
    </row>
    <row r="15196" spans="1:477" s="3" customFormat="1" customHeight="0">
      <c r="A15196" s="3" t="s">
        <v>2</v>
      </c>
      <c r="B15196" s="3" t="s">
        <v>1353</v>
      </c>
    </row>
    <row r="15197" spans="1:477">
      <c r="A15197" t="s">
        <v>4</v>
      </c>
      <c r="B15197" s="4" t="s">
        <v>5</v>
      </c>
      <c r="C15197" s="4" t="s">
        <v>9</v>
      </c>
      <c r="D15197" s="4" t="s">
        <v>9</v>
      </c>
      <c r="E15197" s="4" t="s">
        <v>11</v>
      </c>
      <c r="F15197" s="4" t="s">
        <v>12</v>
      </c>
      <c r="G15197" s="4" t="s">
        <v>1341</v>
      </c>
      <c r="H15197" s="4" t="s">
        <v>9</v>
      </c>
      <c r="I15197" s="4" t="s">
        <v>9</v>
      </c>
      <c r="J15197" s="4" t="s">
        <v>11</v>
      </c>
      <c r="K15197" s="4" t="s">
        <v>12</v>
      </c>
      <c r="L15197" s="4" t="s">
        <v>1341</v>
      </c>
      <c r="M15197" s="4" t="s">
        <v>9</v>
      </c>
      <c r="N15197" s="4" t="s">
        <v>9</v>
      </c>
      <c r="O15197" s="4" t="s">
        <v>11</v>
      </c>
      <c r="P15197" s="4" t="s">
        <v>12</v>
      </c>
      <c r="Q15197" s="4" t="s">
        <v>1341</v>
      </c>
      <c r="R15197" s="4" t="s">
        <v>9</v>
      </c>
      <c r="S15197" s="4" t="s">
        <v>9</v>
      </c>
      <c r="T15197" s="4" t="s">
        <v>11</v>
      </c>
      <c r="U15197" s="4" t="s">
        <v>12</v>
      </c>
      <c r="V15197" s="4" t="s">
        <v>1341</v>
      </c>
      <c r="W15197" s="4" t="s">
        <v>9</v>
      </c>
      <c r="X15197" s="4" t="s">
        <v>9</v>
      </c>
      <c r="Y15197" s="4" t="s">
        <v>11</v>
      </c>
      <c r="Z15197" s="4" t="s">
        <v>12</v>
      </c>
      <c r="AA15197" s="4" t="s">
        <v>1341</v>
      </c>
      <c r="AB15197" s="4" t="s">
        <v>9</v>
      </c>
      <c r="AC15197" s="4" t="s">
        <v>9</v>
      </c>
      <c r="AD15197" s="4" t="s">
        <v>11</v>
      </c>
      <c r="AE15197" s="4" t="s">
        <v>12</v>
      </c>
      <c r="AF15197" s="4" t="s">
        <v>1341</v>
      </c>
      <c r="AG15197" s="4" t="s">
        <v>9</v>
      </c>
      <c r="AH15197" s="4" t="s">
        <v>9</v>
      </c>
      <c r="AI15197" s="4" t="s">
        <v>11</v>
      </c>
      <c r="AJ15197" s="4" t="s">
        <v>12</v>
      </c>
      <c r="AK15197" s="4" t="s">
        <v>1341</v>
      </c>
      <c r="AL15197" s="4" t="s">
        <v>9</v>
      </c>
      <c r="AM15197" s="4" t="s">
        <v>9</v>
      </c>
      <c r="AN15197" s="4" t="s">
        <v>11</v>
      </c>
      <c r="AO15197" s="4" t="s">
        <v>12</v>
      </c>
      <c r="AP15197" s="4" t="s">
        <v>1341</v>
      </c>
      <c r="AQ15197" s="4" t="s">
        <v>9</v>
      </c>
      <c r="AR15197" s="4" t="s">
        <v>9</v>
      </c>
      <c r="AS15197" s="4" t="s">
        <v>11</v>
      </c>
      <c r="AT15197" s="4" t="s">
        <v>12</v>
      </c>
      <c r="AU15197" s="4" t="s">
        <v>1341</v>
      </c>
      <c r="AV15197" s="4" t="s">
        <v>9</v>
      </c>
      <c r="AW15197" s="4" t="s">
        <v>9</v>
      </c>
      <c r="AX15197" s="4" t="s">
        <v>11</v>
      </c>
      <c r="AY15197" s="4" t="s">
        <v>12</v>
      </c>
      <c r="AZ15197" s="4" t="s">
        <v>1341</v>
      </c>
      <c r="BA15197" s="4" t="s">
        <v>9</v>
      </c>
      <c r="BB15197" s="4" t="s">
        <v>9</v>
      </c>
      <c r="BC15197" s="4" t="s">
        <v>11</v>
      </c>
      <c r="BD15197" s="4" t="s">
        <v>12</v>
      </c>
      <c r="BE15197" s="4" t="s">
        <v>1341</v>
      </c>
      <c r="BF15197" s="4" t="s">
        <v>9</v>
      </c>
      <c r="BG15197" s="4" t="s">
        <v>9</v>
      </c>
      <c r="BH15197" s="4" t="s">
        <v>11</v>
      </c>
      <c r="BI15197" s="4" t="s">
        <v>12</v>
      </c>
      <c r="BJ15197" s="4" t="s">
        <v>1341</v>
      </c>
      <c r="BK15197" s="4" t="s">
        <v>9</v>
      </c>
      <c r="BL15197" s="4" t="s">
        <v>9</v>
      </c>
      <c r="BM15197" s="4" t="s">
        <v>11</v>
      </c>
      <c r="BN15197" s="4" t="s">
        <v>12</v>
      </c>
      <c r="BO15197" s="4" t="s">
        <v>1341</v>
      </c>
      <c r="BP15197" s="4" t="s">
        <v>9</v>
      </c>
      <c r="BQ15197" s="4" t="s">
        <v>9</v>
      </c>
      <c r="BR15197" s="4" t="s">
        <v>11</v>
      </c>
      <c r="BS15197" s="4" t="s">
        <v>12</v>
      </c>
      <c r="BT15197" s="4" t="s">
        <v>1341</v>
      </c>
      <c r="BU15197" s="4" t="s">
        <v>9</v>
      </c>
      <c r="BV15197" s="4" t="s">
        <v>9</v>
      </c>
      <c r="BW15197" s="4" t="s">
        <v>11</v>
      </c>
      <c r="BX15197" s="4" t="s">
        <v>12</v>
      </c>
      <c r="BY15197" s="4" t="s">
        <v>1341</v>
      </c>
      <c r="BZ15197" s="4" t="s">
        <v>9</v>
      </c>
      <c r="CA15197" s="4" t="s">
        <v>9</v>
      </c>
      <c r="CB15197" s="4" t="s">
        <v>11</v>
      </c>
      <c r="CC15197" s="4" t="s">
        <v>12</v>
      </c>
      <c r="CD15197" s="4" t="s">
        <v>1341</v>
      </c>
      <c r="CE15197" s="4" t="s">
        <v>9</v>
      </c>
      <c r="CF15197" s="4" t="s">
        <v>9</v>
      </c>
      <c r="CG15197" s="4" t="s">
        <v>11</v>
      </c>
      <c r="CH15197" s="4" t="s">
        <v>12</v>
      </c>
      <c r="CI15197" s="4" t="s">
        <v>1341</v>
      </c>
      <c r="CJ15197" s="4" t="s">
        <v>9</v>
      </c>
      <c r="CK15197" s="4" t="s">
        <v>9</v>
      </c>
      <c r="CL15197" s="4" t="s">
        <v>11</v>
      </c>
      <c r="CM15197" s="4" t="s">
        <v>12</v>
      </c>
      <c r="CN15197" s="4" t="s">
        <v>1341</v>
      </c>
      <c r="CO15197" s="4" t="s">
        <v>9</v>
      </c>
      <c r="CP15197" s="4" t="s">
        <v>9</v>
      </c>
      <c r="CQ15197" s="4" t="s">
        <v>11</v>
      </c>
      <c r="CR15197" s="4" t="s">
        <v>12</v>
      </c>
      <c r="CS15197" s="4" t="s">
        <v>1341</v>
      </c>
      <c r="CT15197" s="4" t="s">
        <v>9</v>
      </c>
      <c r="CU15197" s="4" t="s">
        <v>9</v>
      </c>
      <c r="CV15197" s="4" t="s">
        <v>11</v>
      </c>
      <c r="CW15197" s="4" t="s">
        <v>12</v>
      </c>
      <c r="CX15197" s="4" t="s">
        <v>1341</v>
      </c>
      <c r="CY15197" s="4" t="s">
        <v>9</v>
      </c>
      <c r="CZ15197" s="4" t="s">
        <v>9</v>
      </c>
      <c r="DA15197" s="4" t="s">
        <v>11</v>
      </c>
      <c r="DB15197" s="4" t="s">
        <v>12</v>
      </c>
      <c r="DC15197" s="4" t="s">
        <v>1341</v>
      </c>
      <c r="DD15197" s="4" t="s">
        <v>9</v>
      </c>
      <c r="DE15197" s="4" t="s">
        <v>9</v>
      </c>
      <c r="DF15197" s="4" t="s">
        <v>11</v>
      </c>
      <c r="DG15197" s="4" t="s">
        <v>12</v>
      </c>
      <c r="DH15197" s="4" t="s">
        <v>1341</v>
      </c>
      <c r="DI15197" s="4" t="s">
        <v>9</v>
      </c>
      <c r="DJ15197" s="4" t="s">
        <v>9</v>
      </c>
      <c r="DK15197" s="4" t="s">
        <v>11</v>
      </c>
      <c r="DL15197" s="4" t="s">
        <v>12</v>
      </c>
      <c r="DM15197" s="4" t="s">
        <v>1341</v>
      </c>
      <c r="DN15197" s="4" t="s">
        <v>9</v>
      </c>
      <c r="DO15197" s="4" t="s">
        <v>9</v>
      </c>
      <c r="DP15197" s="4" t="s">
        <v>11</v>
      </c>
      <c r="DQ15197" s="4" t="s">
        <v>12</v>
      </c>
      <c r="DR15197" s="4" t="s">
        <v>1341</v>
      </c>
      <c r="DS15197" s="4" t="s">
        <v>9</v>
      </c>
      <c r="DT15197" s="4" t="s">
        <v>9</v>
      </c>
      <c r="DU15197" s="4" t="s">
        <v>11</v>
      </c>
      <c r="DV15197" s="4" t="s">
        <v>12</v>
      </c>
      <c r="DW15197" s="4" t="s">
        <v>1341</v>
      </c>
      <c r="DX15197" s="4" t="s">
        <v>9</v>
      </c>
      <c r="DY15197" s="4" t="s">
        <v>9</v>
      </c>
      <c r="DZ15197" s="4" t="s">
        <v>11</v>
      </c>
      <c r="EA15197" s="4" t="s">
        <v>12</v>
      </c>
      <c r="EB15197" s="4" t="s">
        <v>1341</v>
      </c>
      <c r="EC15197" s="4" t="s">
        <v>9</v>
      </c>
      <c r="ED15197" s="4" t="s">
        <v>9</v>
      </c>
      <c r="EE15197" s="4" t="s">
        <v>11</v>
      </c>
      <c r="EF15197" s="4" t="s">
        <v>12</v>
      </c>
      <c r="EG15197" s="4" t="s">
        <v>1341</v>
      </c>
      <c r="EH15197" s="4" t="s">
        <v>9</v>
      </c>
      <c r="EI15197" s="4" t="s">
        <v>9</v>
      </c>
      <c r="EJ15197" s="4" t="s">
        <v>11</v>
      </c>
      <c r="EK15197" s="4" t="s">
        <v>12</v>
      </c>
      <c r="EL15197" s="4" t="s">
        <v>1341</v>
      </c>
      <c r="EM15197" s="4" t="s">
        <v>9</v>
      </c>
      <c r="EN15197" s="4" t="s">
        <v>9</v>
      </c>
      <c r="EO15197" s="4" t="s">
        <v>11</v>
      </c>
      <c r="EP15197" s="4" t="s">
        <v>12</v>
      </c>
      <c r="EQ15197" s="4" t="s">
        <v>1341</v>
      </c>
      <c r="ER15197" s="4" t="s">
        <v>9</v>
      </c>
      <c r="ES15197" s="4" t="s">
        <v>9</v>
      </c>
      <c r="ET15197" s="4" t="s">
        <v>11</v>
      </c>
      <c r="EU15197" s="4" t="s">
        <v>12</v>
      </c>
      <c r="EV15197" s="4" t="s">
        <v>1341</v>
      </c>
      <c r="EW15197" s="4" t="s">
        <v>9</v>
      </c>
      <c r="EX15197" s="4" t="s">
        <v>9</v>
      </c>
      <c r="EY15197" s="4" t="s">
        <v>11</v>
      </c>
      <c r="EZ15197" s="4" t="s">
        <v>12</v>
      </c>
      <c r="FA15197" s="4" t="s">
        <v>1341</v>
      </c>
      <c r="FB15197" s="4" t="s">
        <v>9</v>
      </c>
      <c r="FC15197" s="4" t="s">
        <v>9</v>
      </c>
      <c r="FD15197" s="4" t="s">
        <v>11</v>
      </c>
      <c r="FE15197" s="4" t="s">
        <v>12</v>
      </c>
      <c r="FF15197" s="4" t="s">
        <v>1341</v>
      </c>
      <c r="FG15197" s="4" t="s">
        <v>9</v>
      </c>
      <c r="FH15197" s="4" t="s">
        <v>9</v>
      </c>
      <c r="FI15197" s="4" t="s">
        <v>11</v>
      </c>
      <c r="FJ15197" s="4" t="s">
        <v>12</v>
      </c>
      <c r="FK15197" s="4" t="s">
        <v>1341</v>
      </c>
      <c r="FL15197" s="4" t="s">
        <v>9</v>
      </c>
      <c r="FM15197" s="4" t="s">
        <v>9</v>
      </c>
      <c r="FN15197" s="4" t="s">
        <v>11</v>
      </c>
      <c r="FO15197" s="4" t="s">
        <v>12</v>
      </c>
      <c r="FP15197" s="4" t="s">
        <v>1341</v>
      </c>
      <c r="FQ15197" s="4" t="s">
        <v>9</v>
      </c>
      <c r="FR15197" s="4" t="s">
        <v>9</v>
      </c>
      <c r="FS15197" s="4" t="s">
        <v>11</v>
      </c>
      <c r="FT15197" s="4" t="s">
        <v>12</v>
      </c>
      <c r="FU15197" s="4" t="s">
        <v>1341</v>
      </c>
      <c r="FV15197" s="4" t="s">
        <v>9</v>
      </c>
      <c r="FW15197" s="4" t="s">
        <v>9</v>
      </c>
      <c r="FX15197" s="4" t="s">
        <v>11</v>
      </c>
      <c r="FY15197" s="4" t="s">
        <v>12</v>
      </c>
      <c r="FZ15197" s="4" t="s">
        <v>1341</v>
      </c>
      <c r="GA15197" s="4" t="s">
        <v>9</v>
      </c>
      <c r="GB15197" s="4" t="s">
        <v>9</v>
      </c>
      <c r="GC15197" s="4" t="s">
        <v>11</v>
      </c>
      <c r="GD15197" s="4" t="s">
        <v>12</v>
      </c>
      <c r="GE15197" s="4" t="s">
        <v>1341</v>
      </c>
      <c r="GF15197" s="4" t="s">
        <v>9</v>
      </c>
      <c r="GG15197" s="4" t="s">
        <v>9</v>
      </c>
      <c r="GH15197" s="4" t="s">
        <v>11</v>
      </c>
      <c r="GI15197" s="4" t="s">
        <v>12</v>
      </c>
      <c r="GJ15197" s="4" t="s">
        <v>1341</v>
      </c>
      <c r="GK15197" s="4" t="s">
        <v>9</v>
      </c>
      <c r="GL15197" s="4" t="s">
        <v>9</v>
      </c>
      <c r="GM15197" s="4" t="s">
        <v>11</v>
      </c>
      <c r="GN15197" s="4" t="s">
        <v>12</v>
      </c>
      <c r="GO15197" s="4" t="s">
        <v>1341</v>
      </c>
      <c r="GP15197" s="4" t="s">
        <v>9</v>
      </c>
      <c r="GQ15197" s="4" t="s">
        <v>9</v>
      </c>
      <c r="GR15197" s="4" t="s">
        <v>11</v>
      </c>
      <c r="GS15197" s="4" t="s">
        <v>12</v>
      </c>
      <c r="GT15197" s="4" t="s">
        <v>1341</v>
      </c>
      <c r="GU15197" s="4" t="s">
        <v>9</v>
      </c>
      <c r="GV15197" s="4" t="s">
        <v>9</v>
      </c>
      <c r="GW15197" s="4" t="s">
        <v>11</v>
      </c>
      <c r="GX15197" s="4" t="s">
        <v>12</v>
      </c>
      <c r="GY15197" s="4" t="s">
        <v>1341</v>
      </c>
      <c r="GZ15197" s="4" t="s">
        <v>9</v>
      </c>
      <c r="HA15197" s="4" t="s">
        <v>9</v>
      </c>
      <c r="HB15197" s="4" t="s">
        <v>11</v>
      </c>
      <c r="HC15197" s="4" t="s">
        <v>12</v>
      </c>
      <c r="HD15197" s="4" t="s">
        <v>1341</v>
      </c>
      <c r="HE15197" s="4" t="s">
        <v>9</v>
      </c>
      <c r="HF15197" s="4" t="s">
        <v>9</v>
      </c>
      <c r="HG15197" s="4" t="s">
        <v>11</v>
      </c>
      <c r="HH15197" s="4" t="s">
        <v>12</v>
      </c>
      <c r="HI15197" s="4" t="s">
        <v>1341</v>
      </c>
      <c r="HJ15197" s="4" t="s">
        <v>9</v>
      </c>
      <c r="HK15197" s="4" t="s">
        <v>9</v>
      </c>
      <c r="HL15197" s="4" t="s">
        <v>11</v>
      </c>
      <c r="HM15197" s="4" t="s">
        <v>12</v>
      </c>
      <c r="HN15197" s="4" t="s">
        <v>1341</v>
      </c>
      <c r="HO15197" s="4" t="s">
        <v>9</v>
      </c>
      <c r="HP15197" s="4" t="s">
        <v>9</v>
      </c>
      <c r="HQ15197" s="4" t="s">
        <v>11</v>
      </c>
      <c r="HR15197" s="4" t="s">
        <v>12</v>
      </c>
      <c r="HS15197" s="4" t="s">
        <v>1341</v>
      </c>
      <c r="HT15197" s="4" t="s">
        <v>9</v>
      </c>
      <c r="HU15197" s="4" t="s">
        <v>9</v>
      </c>
      <c r="HV15197" s="4" t="s">
        <v>11</v>
      </c>
      <c r="HW15197" s="4" t="s">
        <v>12</v>
      </c>
      <c r="HX15197" s="4" t="s">
        <v>1341</v>
      </c>
      <c r="HY15197" s="4" t="s">
        <v>9</v>
      </c>
      <c r="HZ15197" s="4" t="s">
        <v>9</v>
      </c>
      <c r="IA15197" s="4" t="s">
        <v>11</v>
      </c>
      <c r="IB15197" s="4" t="s">
        <v>12</v>
      </c>
      <c r="IC15197" s="4" t="s">
        <v>1341</v>
      </c>
      <c r="ID15197" s="4" t="s">
        <v>9</v>
      </c>
      <c r="IE15197" s="4" t="s">
        <v>9</v>
      </c>
      <c r="IF15197" s="4" t="s">
        <v>11</v>
      </c>
      <c r="IG15197" s="4" t="s">
        <v>12</v>
      </c>
      <c r="IH15197" s="4" t="s">
        <v>1341</v>
      </c>
      <c r="II15197" s="4" t="s">
        <v>9</v>
      </c>
      <c r="IJ15197" s="4" t="s">
        <v>9</v>
      </c>
      <c r="IK15197" s="4" t="s">
        <v>11</v>
      </c>
      <c r="IL15197" s="4" t="s">
        <v>12</v>
      </c>
      <c r="IM15197" s="4" t="s">
        <v>1341</v>
      </c>
      <c r="IN15197" s="4" t="s">
        <v>9</v>
      </c>
      <c r="IO15197" s="4" t="s">
        <v>9</v>
      </c>
      <c r="IP15197" s="4" t="s">
        <v>11</v>
      </c>
      <c r="IQ15197" s="4" t="s">
        <v>12</v>
      </c>
      <c r="IR15197" s="4" t="s">
        <v>1341</v>
      </c>
      <c r="IS15197" s="4" t="s">
        <v>9</v>
      </c>
      <c r="IT15197" s="4" t="s">
        <v>9</v>
      </c>
      <c r="IU15197" s="4" t="s">
        <v>11</v>
      </c>
      <c r="IV15197" s="4" t="s">
        <v>12</v>
      </c>
      <c r="IW15197" s="4" t="s">
        <v>1341</v>
      </c>
      <c r="IX15197" s="4" t="s">
        <v>9</v>
      </c>
      <c r="IY15197" s="4" t="s">
        <v>9</v>
      </c>
      <c r="IZ15197" s="4" t="s">
        <v>11</v>
      </c>
      <c r="JA15197" s="4" t="s">
        <v>12</v>
      </c>
      <c r="JB15197" s="4" t="s">
        <v>1341</v>
      </c>
      <c r="JC15197" s="4" t="s">
        <v>9</v>
      </c>
      <c r="JD15197" s="4" t="s">
        <v>9</v>
      </c>
      <c r="JE15197" s="4" t="s">
        <v>11</v>
      </c>
      <c r="JF15197" s="4" t="s">
        <v>12</v>
      </c>
      <c r="JG15197" s="4" t="s">
        <v>1341</v>
      </c>
      <c r="JH15197" s="4" t="s">
        <v>9</v>
      </c>
      <c r="JI15197" s="4" t="s">
        <v>9</v>
      </c>
      <c r="JJ15197" s="4" t="s">
        <v>11</v>
      </c>
      <c r="JK15197" s="4" t="s">
        <v>12</v>
      </c>
      <c r="JL15197" s="4" t="s">
        <v>1341</v>
      </c>
      <c r="JM15197" s="4" t="s">
        <v>9</v>
      </c>
      <c r="JN15197" s="4" t="s">
        <v>9</v>
      </c>
      <c r="JO15197" s="4" t="s">
        <v>11</v>
      </c>
      <c r="JP15197" s="4" t="s">
        <v>12</v>
      </c>
      <c r="JQ15197" s="4" t="s">
        <v>1341</v>
      </c>
      <c r="JR15197" s="4" t="s">
        <v>9</v>
      </c>
      <c r="JS15197" s="4" t="s">
        <v>9</v>
      </c>
      <c r="JT15197" s="4" t="s">
        <v>11</v>
      </c>
      <c r="JU15197" s="4" t="s">
        <v>12</v>
      </c>
      <c r="JV15197" s="4" t="s">
        <v>1341</v>
      </c>
      <c r="JW15197" s="4" t="s">
        <v>9</v>
      </c>
      <c r="JX15197" s="4" t="s">
        <v>9</v>
      </c>
      <c r="JY15197" s="4" t="s">
        <v>11</v>
      </c>
      <c r="JZ15197" s="4" t="s">
        <v>12</v>
      </c>
      <c r="KA15197" s="4" t="s">
        <v>1341</v>
      </c>
      <c r="KB15197" s="4" t="s">
        <v>9</v>
      </c>
      <c r="KC15197" s="4" t="s">
        <v>9</v>
      </c>
      <c r="KD15197" s="4" t="s">
        <v>11</v>
      </c>
      <c r="KE15197" s="4" t="s">
        <v>12</v>
      </c>
      <c r="KF15197" s="4" t="s">
        <v>1341</v>
      </c>
      <c r="KG15197" s="4" t="s">
        <v>9</v>
      </c>
      <c r="KH15197" s="4" t="s">
        <v>9</v>
      </c>
      <c r="KI15197" s="4" t="s">
        <v>11</v>
      </c>
      <c r="KJ15197" s="4" t="s">
        <v>12</v>
      </c>
      <c r="KK15197" s="4" t="s">
        <v>1341</v>
      </c>
      <c r="KL15197" s="4" t="s">
        <v>9</v>
      </c>
      <c r="KM15197" s="4" t="s">
        <v>9</v>
      </c>
      <c r="KN15197" s="4" t="s">
        <v>11</v>
      </c>
      <c r="KO15197" s="4" t="s">
        <v>12</v>
      </c>
      <c r="KP15197" s="4" t="s">
        <v>1341</v>
      </c>
      <c r="KQ15197" s="4" t="s">
        <v>9</v>
      </c>
      <c r="KR15197" s="4" t="s">
        <v>9</v>
      </c>
      <c r="KS15197" s="4" t="s">
        <v>11</v>
      </c>
      <c r="KT15197" s="4" t="s">
        <v>12</v>
      </c>
      <c r="KU15197" s="4" t="s">
        <v>1341</v>
      </c>
      <c r="KV15197" s="4" t="s">
        <v>9</v>
      </c>
      <c r="KW15197" s="4" t="s">
        <v>9</v>
      </c>
      <c r="KX15197" s="4" t="s">
        <v>11</v>
      </c>
      <c r="KY15197" s="4" t="s">
        <v>12</v>
      </c>
      <c r="KZ15197" s="4" t="s">
        <v>1341</v>
      </c>
      <c r="LA15197" s="4" t="s">
        <v>9</v>
      </c>
      <c r="LB15197" s="4" t="s">
        <v>9</v>
      </c>
      <c r="LC15197" s="4" t="s">
        <v>11</v>
      </c>
      <c r="LD15197" s="4" t="s">
        <v>12</v>
      </c>
      <c r="LE15197" s="4" t="s">
        <v>1341</v>
      </c>
      <c r="LF15197" s="4" t="s">
        <v>9</v>
      </c>
      <c r="LG15197" s="4" t="s">
        <v>9</v>
      </c>
      <c r="LH15197" s="4" t="s">
        <v>11</v>
      </c>
      <c r="LI15197" s="4" t="s">
        <v>12</v>
      </c>
      <c r="LJ15197" s="4" t="s">
        <v>1341</v>
      </c>
      <c r="LK15197" s="4" t="s">
        <v>9</v>
      </c>
      <c r="LL15197" s="4" t="s">
        <v>9</v>
      </c>
      <c r="LM15197" s="4" t="s">
        <v>11</v>
      </c>
      <c r="LN15197" s="4" t="s">
        <v>12</v>
      </c>
      <c r="LO15197" s="4" t="s">
        <v>1341</v>
      </c>
      <c r="LP15197" s="4" t="s">
        <v>9</v>
      </c>
      <c r="LQ15197" s="4" t="s">
        <v>9</v>
      </c>
      <c r="LR15197" s="4" t="s">
        <v>11</v>
      </c>
      <c r="LS15197" s="4" t="s">
        <v>12</v>
      </c>
      <c r="LT15197" s="4" t="s">
        <v>1341</v>
      </c>
      <c r="LU15197" s="4" t="s">
        <v>9</v>
      </c>
      <c r="LV15197" s="4" t="s">
        <v>9</v>
      </c>
      <c r="LW15197" s="4" t="s">
        <v>11</v>
      </c>
      <c r="LX15197" s="4" t="s">
        <v>12</v>
      </c>
      <c r="LY15197" s="4" t="s">
        <v>1341</v>
      </c>
      <c r="LZ15197" s="4" t="s">
        <v>9</v>
      </c>
      <c r="MA15197" s="4" t="s">
        <v>9</v>
      </c>
      <c r="MB15197" s="4" t="s">
        <v>11</v>
      </c>
      <c r="MC15197" s="4" t="s">
        <v>12</v>
      </c>
      <c r="MD15197" s="4" t="s">
        <v>1341</v>
      </c>
      <c r="ME15197" s="4" t="s">
        <v>9</v>
      </c>
      <c r="MF15197" s="4" t="s">
        <v>9</v>
      </c>
      <c r="MG15197" s="4" t="s">
        <v>11</v>
      </c>
      <c r="MH15197" s="4" t="s">
        <v>12</v>
      </c>
      <c r="MI15197" s="4" t="s">
        <v>1341</v>
      </c>
      <c r="MJ15197" s="4" t="s">
        <v>9</v>
      </c>
      <c r="MK15197" s="4" t="s">
        <v>9</v>
      </c>
      <c r="ML15197" s="4" t="s">
        <v>11</v>
      </c>
      <c r="MM15197" s="4" t="s">
        <v>12</v>
      </c>
      <c r="MN15197" s="4" t="s">
        <v>1341</v>
      </c>
      <c r="MO15197" s="4" t="s">
        <v>9</v>
      </c>
      <c r="MP15197" s="4" t="s">
        <v>9</v>
      </c>
      <c r="MQ15197" s="4" t="s">
        <v>11</v>
      </c>
      <c r="MR15197" s="4" t="s">
        <v>12</v>
      </c>
      <c r="MS15197" s="4" t="s">
        <v>1341</v>
      </c>
      <c r="MT15197" s="4" t="s">
        <v>9</v>
      </c>
      <c r="MU15197" s="4" t="s">
        <v>9</v>
      </c>
      <c r="MV15197" s="4" t="s">
        <v>11</v>
      </c>
      <c r="MW15197" s="4" t="s">
        <v>12</v>
      </c>
      <c r="MX15197" s="4" t="s">
        <v>1341</v>
      </c>
      <c r="MY15197" s="4" t="s">
        <v>9</v>
      </c>
      <c r="MZ15197" s="4" t="s">
        <v>9</v>
      </c>
      <c r="NA15197" s="4" t="s">
        <v>11</v>
      </c>
      <c r="NB15197" s="4" t="s">
        <v>12</v>
      </c>
      <c r="NC15197" s="4" t="s">
        <v>1341</v>
      </c>
      <c r="ND15197" s="4" t="s">
        <v>9</v>
      </c>
      <c r="NE15197" s="4" t="s">
        <v>9</v>
      </c>
      <c r="NF15197" s="4" t="s">
        <v>11</v>
      </c>
      <c r="NG15197" s="4" t="s">
        <v>12</v>
      </c>
      <c r="NH15197" s="4" t="s">
        <v>1341</v>
      </c>
      <c r="NI15197" s="4" t="s">
        <v>9</v>
      </c>
      <c r="NJ15197" s="4" t="s">
        <v>9</v>
      </c>
      <c r="NK15197" s="4" t="s">
        <v>11</v>
      </c>
      <c r="NL15197" s="4" t="s">
        <v>12</v>
      </c>
      <c r="NM15197" s="4" t="s">
        <v>1341</v>
      </c>
      <c r="NN15197" s="4" t="s">
        <v>9</v>
      </c>
      <c r="NO15197" s="4" t="s">
        <v>9</v>
      </c>
      <c r="NP15197" s="4" t="s">
        <v>11</v>
      </c>
      <c r="NQ15197" s="4" t="s">
        <v>12</v>
      </c>
      <c r="NR15197" s="4" t="s">
        <v>1341</v>
      </c>
      <c r="NS15197" s="4" t="s">
        <v>9</v>
      </c>
      <c r="NT15197" s="4" t="s">
        <v>9</v>
      </c>
      <c r="NU15197" s="4" t="s">
        <v>11</v>
      </c>
      <c r="NV15197" s="4" t="s">
        <v>12</v>
      </c>
      <c r="NW15197" s="4" t="s">
        <v>1341</v>
      </c>
      <c r="NX15197" s="4" t="s">
        <v>9</v>
      </c>
      <c r="NY15197" s="4" t="s">
        <v>9</v>
      </c>
      <c r="NZ15197" s="4" t="s">
        <v>11</v>
      </c>
      <c r="OA15197" s="4" t="s">
        <v>12</v>
      </c>
      <c r="OB15197" s="4" t="s">
        <v>1341</v>
      </c>
      <c r="OC15197" s="4" t="s">
        <v>9</v>
      </c>
      <c r="OD15197" s="4" t="s">
        <v>9</v>
      </c>
      <c r="OE15197" s="4" t="s">
        <v>11</v>
      </c>
      <c r="OF15197" s="4" t="s">
        <v>12</v>
      </c>
      <c r="OG15197" s="4" t="s">
        <v>1341</v>
      </c>
      <c r="OH15197" s="4" t="s">
        <v>9</v>
      </c>
      <c r="OI15197" s="4" t="s">
        <v>9</v>
      </c>
      <c r="OJ15197" s="4" t="s">
        <v>11</v>
      </c>
      <c r="OK15197" s="4" t="s">
        <v>12</v>
      </c>
      <c r="OL15197" s="4" t="s">
        <v>1341</v>
      </c>
      <c r="OM15197" s="4" t="s">
        <v>9</v>
      </c>
      <c r="ON15197" s="4" t="s">
        <v>9</v>
      </c>
      <c r="OO15197" s="4" t="s">
        <v>11</v>
      </c>
      <c r="OP15197" s="4" t="s">
        <v>12</v>
      </c>
      <c r="OQ15197" s="4" t="s">
        <v>1341</v>
      </c>
      <c r="OR15197" s="4" t="s">
        <v>9</v>
      </c>
      <c r="OS15197" s="4" t="s">
        <v>9</v>
      </c>
      <c r="OT15197" s="4" t="s">
        <v>11</v>
      </c>
      <c r="OU15197" s="4" t="s">
        <v>12</v>
      </c>
      <c r="OV15197" s="4" t="s">
        <v>1341</v>
      </c>
      <c r="OW15197" s="4" t="s">
        <v>9</v>
      </c>
      <c r="OX15197" s="4" t="s">
        <v>9</v>
      </c>
      <c r="OY15197" s="4" t="s">
        <v>11</v>
      </c>
      <c r="OZ15197" s="4" t="s">
        <v>12</v>
      </c>
      <c r="PA15197" s="4" t="s">
        <v>1341</v>
      </c>
      <c r="PB15197" s="4" t="s">
        <v>9</v>
      </c>
      <c r="PC15197" s="4" t="s">
        <v>9</v>
      </c>
      <c r="PD15197" s="4" t="s">
        <v>11</v>
      </c>
      <c r="PE15197" s="4" t="s">
        <v>12</v>
      </c>
      <c r="PF15197" s="4" t="s">
        <v>1341</v>
      </c>
      <c r="PG15197" s="4" t="s">
        <v>9</v>
      </c>
      <c r="PH15197" s="4" t="s">
        <v>9</v>
      </c>
      <c r="PI15197" s="4" t="s">
        <v>11</v>
      </c>
      <c r="PJ15197" s="4" t="s">
        <v>12</v>
      </c>
      <c r="PK15197" s="4" t="s">
        <v>1341</v>
      </c>
      <c r="PL15197" s="4" t="s">
        <v>9</v>
      </c>
      <c r="PM15197" s="4" t="s">
        <v>9</v>
      </c>
      <c r="PN15197" s="4" t="s">
        <v>11</v>
      </c>
      <c r="PO15197" s="4" t="s">
        <v>12</v>
      </c>
      <c r="PP15197" s="4" t="s">
        <v>1341</v>
      </c>
      <c r="PQ15197" s="4" t="s">
        <v>9</v>
      </c>
      <c r="PR15197" s="4" t="s">
        <v>9</v>
      </c>
      <c r="PS15197" s="4" t="s">
        <v>11</v>
      </c>
      <c r="PT15197" s="4" t="s">
        <v>12</v>
      </c>
      <c r="PU15197" s="4" t="s">
        <v>1341</v>
      </c>
      <c r="PV15197" s="4" t="s">
        <v>9</v>
      </c>
      <c r="PW15197" s="4" t="s">
        <v>9</v>
      </c>
      <c r="PX15197" s="4" t="s">
        <v>11</v>
      </c>
      <c r="PY15197" s="4" t="s">
        <v>12</v>
      </c>
      <c r="PZ15197" s="4" t="s">
        <v>1341</v>
      </c>
      <c r="QA15197" s="4" t="s">
        <v>9</v>
      </c>
      <c r="QB15197" s="4" t="s">
        <v>9</v>
      </c>
      <c r="QC15197" s="4" t="s">
        <v>11</v>
      </c>
      <c r="QD15197" s="4" t="s">
        <v>12</v>
      </c>
      <c r="QE15197" s="4" t="s">
        <v>1341</v>
      </c>
      <c r="QF15197" s="4" t="s">
        <v>9</v>
      </c>
      <c r="QG15197" s="4" t="s">
        <v>9</v>
      </c>
      <c r="QH15197" s="4" t="s">
        <v>11</v>
      </c>
      <c r="QI15197" s="4" t="s">
        <v>12</v>
      </c>
      <c r="QJ15197" s="4" t="s">
        <v>1341</v>
      </c>
      <c r="QK15197" s="4" t="s">
        <v>9</v>
      </c>
      <c r="QL15197" s="4" t="s">
        <v>9</v>
      </c>
      <c r="QM15197" s="4" t="s">
        <v>11</v>
      </c>
      <c r="QN15197" s="4" t="s">
        <v>12</v>
      </c>
      <c r="QO15197" s="4" t="s">
        <v>1341</v>
      </c>
      <c r="QP15197" s="4" t="s">
        <v>9</v>
      </c>
      <c r="QQ15197" s="4" t="s">
        <v>9</v>
      </c>
      <c r="QR15197" s="4" t="s">
        <v>11</v>
      </c>
      <c r="QS15197" s="4" t="s">
        <v>12</v>
      </c>
      <c r="QT15197" s="4" t="s">
        <v>1341</v>
      </c>
      <c r="QU15197" s="4" t="s">
        <v>9</v>
      </c>
      <c r="QV15197" s="4" t="s">
        <v>9</v>
      </c>
      <c r="QW15197" s="4" t="s">
        <v>11</v>
      </c>
      <c r="QX15197" s="4" t="s">
        <v>12</v>
      </c>
      <c r="QY15197" s="4" t="s">
        <v>1341</v>
      </c>
      <c r="QZ15197" s="4" t="s">
        <v>9</v>
      </c>
      <c r="RA15197" s="4" t="s">
        <v>9</v>
      </c>
      <c r="RB15197" s="4" t="s">
        <v>11</v>
      </c>
      <c r="RC15197" s="4" t="s">
        <v>12</v>
      </c>
      <c r="RD15197" s="4" t="s">
        <v>1341</v>
      </c>
      <c r="RE15197" s="4" t="s">
        <v>9</v>
      </c>
      <c r="RF15197" s="4" t="s">
        <v>9</v>
      </c>
      <c r="RG15197" s="4" t="s">
        <v>11</v>
      </c>
      <c r="RH15197" s="4" t="s">
        <v>12</v>
      </c>
      <c r="RI15197" s="4" t="s">
        <v>1341</v>
      </c>
      <c r="RJ15197" s="4" t="s">
        <v>9</v>
      </c>
      <c r="RK15197" s="4" t="s">
        <v>9</v>
      </c>
      <c r="RL15197" s="4" t="s">
        <v>11</v>
      </c>
      <c r="RM15197" s="4" t="s">
        <v>12</v>
      </c>
      <c r="RN15197" s="4" t="s">
        <v>1341</v>
      </c>
      <c r="RO15197" s="4" t="s">
        <v>9</v>
      </c>
      <c r="RP15197" s="4" t="s">
        <v>9</v>
      </c>
      <c r="RQ15197" s="4" t="s">
        <v>11</v>
      </c>
      <c r="RR15197" s="4" t="s">
        <v>12</v>
      </c>
      <c r="RS15197" s="4" t="s">
        <v>1341</v>
      </c>
      <c r="RT15197" s="4" t="s">
        <v>9</v>
      </c>
      <c r="RU15197" s="4" t="s">
        <v>9</v>
      </c>
      <c r="RV15197" s="4" t="s">
        <v>11</v>
      </c>
      <c r="RW15197" s="4" t="s">
        <v>12</v>
      </c>
      <c r="RX15197" s="4" t="s">
        <v>1341</v>
      </c>
      <c r="RY15197" s="4" t="s">
        <v>9</v>
      </c>
      <c r="RZ15197" s="4" t="s">
        <v>9</v>
      </c>
      <c r="SA15197" s="4" t="s">
        <v>11</v>
      </c>
      <c r="SB15197" s="4" t="s">
        <v>12</v>
      </c>
      <c r="SC15197" s="4" t="s">
        <v>1341</v>
      </c>
      <c r="SD15197" s="4" t="s">
        <v>9</v>
      </c>
      <c r="SE15197" s="4" t="s">
        <v>9</v>
      </c>
      <c r="SF15197" s="4" t="s">
        <v>11</v>
      </c>
      <c r="SG15197" s="4" t="s">
        <v>12</v>
      </c>
      <c r="SH15197" s="4" t="s">
        <v>1341</v>
      </c>
      <c r="SI15197" s="4" t="s">
        <v>9</v>
      </c>
      <c r="SJ15197" s="4" t="s">
        <v>9</v>
      </c>
      <c r="SK15197" s="4" t="s">
        <v>11</v>
      </c>
      <c r="SL15197" s="4" t="s">
        <v>12</v>
      </c>
      <c r="SM15197" s="4" t="s">
        <v>1341</v>
      </c>
      <c r="SN15197" s="4" t="s">
        <v>9</v>
      </c>
      <c r="SO15197" s="4" t="s">
        <v>9</v>
      </c>
      <c r="SP15197" s="4" t="s">
        <v>11</v>
      </c>
      <c r="SQ15197" s="4" t="s">
        <v>12</v>
      </c>
      <c r="SR15197" s="4" t="s">
        <v>1341</v>
      </c>
      <c r="SS15197" s="4" t="s">
        <v>9</v>
      </c>
      <c r="ST15197" s="4" t="s">
        <v>9</v>
      </c>
      <c r="SU15197" s="4" t="s">
        <v>11</v>
      </c>
      <c r="SV15197" s="4" t="s">
        <v>12</v>
      </c>
      <c r="SW15197" s="4" t="s">
        <v>1341</v>
      </c>
      <c r="SX15197" s="4" t="s">
        <v>9</v>
      </c>
      <c r="SY15197" s="4" t="s">
        <v>9</v>
      </c>
      <c r="SZ15197" s="4" t="s">
        <v>11</v>
      </c>
      <c r="TA15197" s="4" t="s">
        <v>12</v>
      </c>
      <c r="TB15197" s="4" t="s">
        <v>1341</v>
      </c>
      <c r="TC15197" s="4" t="s">
        <v>9</v>
      </c>
      <c r="TD15197" s="4" t="s">
        <v>9</v>
      </c>
      <c r="TE15197" s="4" t="s">
        <v>11</v>
      </c>
      <c r="TF15197" s="4" t="s">
        <v>12</v>
      </c>
      <c r="TG15197" s="4" t="s">
        <v>1341</v>
      </c>
      <c r="TH15197" s="4" t="s">
        <v>9</v>
      </c>
      <c r="TI15197" s="4" t="s">
        <v>9</v>
      </c>
      <c r="TJ15197" s="4" t="s">
        <v>11</v>
      </c>
      <c r="TK15197" s="4" t="s">
        <v>12</v>
      </c>
      <c r="TL15197" s="4" t="s">
        <v>1341</v>
      </c>
      <c r="TM15197" s="4" t="s">
        <v>9</v>
      </c>
      <c r="TN15197" s="4" t="s">
        <v>9</v>
      </c>
      <c r="TO15197" s="4" t="s">
        <v>11</v>
      </c>
      <c r="TP15197" s="4" t="s">
        <v>12</v>
      </c>
      <c r="TQ15197" s="4" t="s">
        <v>1341</v>
      </c>
      <c r="TR15197" s="4" t="s">
        <v>9</v>
      </c>
      <c r="TS15197" s="4" t="s">
        <v>9</v>
      </c>
      <c r="TT15197" s="4" t="s">
        <v>11</v>
      </c>
      <c r="TU15197" s="4" t="s">
        <v>12</v>
      </c>
      <c r="TV15197" s="4" t="s">
        <v>1341</v>
      </c>
      <c r="TW15197" s="4" t="s">
        <v>9</v>
      </c>
      <c r="TX15197" s="4" t="s">
        <v>9</v>
      </c>
      <c r="TY15197" s="4" t="s">
        <v>11</v>
      </c>
      <c r="TZ15197" s="4" t="s">
        <v>12</v>
      </c>
      <c r="UA15197" s="4" t="s">
        <v>1341</v>
      </c>
      <c r="UB15197" s="4" t="s">
        <v>9</v>
      </c>
      <c r="UC15197" s="4" t="s">
        <v>9</v>
      </c>
      <c r="UD15197" s="4" t="s">
        <v>11</v>
      </c>
      <c r="UE15197" s="4" t="s">
        <v>12</v>
      </c>
      <c r="UF15197" s="4" t="s">
        <v>1341</v>
      </c>
      <c r="UG15197" s="4" t="s">
        <v>9</v>
      </c>
      <c r="UH15197" s="4" t="s">
        <v>9</v>
      </c>
      <c r="UI15197" s="4" t="s">
        <v>11</v>
      </c>
      <c r="UJ15197" s="4" t="s">
        <v>12</v>
      </c>
      <c r="UK15197" s="4" t="s">
        <v>1341</v>
      </c>
      <c r="UL15197" s="4" t="s">
        <v>9</v>
      </c>
      <c r="UM15197" s="4" t="s">
        <v>9</v>
      </c>
      <c r="UN15197" s="4" t="s">
        <v>11</v>
      </c>
      <c r="UO15197" s="4" t="s">
        <v>12</v>
      </c>
      <c r="UP15197" s="4" t="s">
        <v>1341</v>
      </c>
      <c r="UQ15197" s="4" t="s">
        <v>9</v>
      </c>
      <c r="UR15197" s="4" t="s">
        <v>9</v>
      </c>
      <c r="US15197" s="4" t="s">
        <v>11</v>
      </c>
      <c r="UT15197" s="4" t="s">
        <v>12</v>
      </c>
      <c r="UU15197" s="4" t="s">
        <v>1341</v>
      </c>
      <c r="UV15197" s="4" t="s">
        <v>9</v>
      </c>
      <c r="UW15197" s="4" t="s">
        <v>9</v>
      </c>
      <c r="UX15197" s="4" t="s">
        <v>11</v>
      </c>
      <c r="UY15197" s="4" t="s">
        <v>12</v>
      </c>
      <c r="UZ15197" s="4" t="s">
        <v>1341</v>
      </c>
      <c r="VA15197" s="4" t="s">
        <v>9</v>
      </c>
      <c r="VB15197" s="4" t="s">
        <v>9</v>
      </c>
      <c r="VC15197" s="4" t="s">
        <v>11</v>
      </c>
      <c r="VD15197" s="4" t="s">
        <v>12</v>
      </c>
      <c r="VE15197" s="4" t="s">
        <v>1341</v>
      </c>
      <c r="VF15197" s="4" t="s">
        <v>9</v>
      </c>
      <c r="VG15197" s="4" t="s">
        <v>9</v>
      </c>
      <c r="VH15197" s="4" t="s">
        <v>11</v>
      </c>
      <c r="VI15197" s="4" t="s">
        <v>12</v>
      </c>
      <c r="VJ15197" s="4" t="s">
        <v>1341</v>
      </c>
      <c r="VK15197" s="4" t="s">
        <v>9</v>
      </c>
      <c r="VL15197" s="4" t="s">
        <v>9</v>
      </c>
      <c r="VM15197" s="4" t="s">
        <v>11</v>
      </c>
      <c r="VN15197" s="4" t="s">
        <v>12</v>
      </c>
      <c r="VO15197" s="4" t="s">
        <v>1341</v>
      </c>
      <c r="VP15197" s="4" t="s">
        <v>9</v>
      </c>
      <c r="VQ15197" s="4" t="s">
        <v>9</v>
      </c>
      <c r="VR15197" s="4" t="s">
        <v>11</v>
      </c>
      <c r="VS15197" s="4" t="s">
        <v>12</v>
      </c>
      <c r="VT15197" s="4" t="s">
        <v>1341</v>
      </c>
      <c r="VU15197" s="4" t="s">
        <v>9</v>
      </c>
      <c r="VV15197" s="4" t="s">
        <v>9</v>
      </c>
      <c r="VW15197" s="4" t="s">
        <v>11</v>
      </c>
      <c r="VX15197" s="4" t="s">
        <v>12</v>
      </c>
      <c r="VY15197" s="4" t="s">
        <v>1341</v>
      </c>
      <c r="VZ15197" s="4" t="s">
        <v>9</v>
      </c>
      <c r="WA15197" s="4" t="s">
        <v>9</v>
      </c>
      <c r="WB15197" s="4" t="s">
        <v>11</v>
      </c>
      <c r="WC15197" s="4" t="s">
        <v>12</v>
      </c>
      <c r="WD15197" s="4" t="s">
        <v>1341</v>
      </c>
      <c r="WE15197" s="4" t="s">
        <v>9</v>
      </c>
      <c r="WF15197" s="4" t="s">
        <v>9</v>
      </c>
      <c r="WG15197" s="4" t="s">
        <v>11</v>
      </c>
      <c r="WH15197" s="4" t="s">
        <v>12</v>
      </c>
      <c r="WI15197" s="4" t="s">
        <v>1341</v>
      </c>
      <c r="WJ15197" s="4" t="s">
        <v>9</v>
      </c>
      <c r="WK15197" s="4" t="s">
        <v>9</v>
      </c>
      <c r="WL15197" s="4" t="s">
        <v>11</v>
      </c>
      <c r="WM15197" s="4" t="s">
        <v>12</v>
      </c>
      <c r="WN15197" s="4" t="s">
        <v>1341</v>
      </c>
      <c r="WO15197" s="4" t="s">
        <v>9</v>
      </c>
      <c r="WP15197" s="4" t="s">
        <v>9</v>
      </c>
      <c r="WQ15197" s="4" t="s">
        <v>11</v>
      </c>
      <c r="WR15197" s="4" t="s">
        <v>12</v>
      </c>
      <c r="WS15197" s="4" t="s">
        <v>1341</v>
      </c>
      <c r="WT15197" s="4" t="s">
        <v>9</v>
      </c>
      <c r="WU15197" s="4" t="s">
        <v>9</v>
      </c>
      <c r="WV15197" s="4" t="s">
        <v>11</v>
      </c>
      <c r="WW15197" s="4" t="s">
        <v>12</v>
      </c>
      <c r="WX15197" s="4" t="s">
        <v>1341</v>
      </c>
      <c r="WY15197" s="4" t="s">
        <v>9</v>
      </c>
      <c r="WZ15197" s="4" t="s">
        <v>9</v>
      </c>
      <c r="XA15197" s="4" t="s">
        <v>11</v>
      </c>
      <c r="XB15197" s="4" t="s">
        <v>12</v>
      </c>
      <c r="XC15197" s="4" t="s">
        <v>1341</v>
      </c>
      <c r="XD15197" s="4" t="s">
        <v>9</v>
      </c>
      <c r="XE15197" s="4" t="s">
        <v>9</v>
      </c>
      <c r="XF15197" s="4" t="s">
        <v>11</v>
      </c>
      <c r="XG15197" s="4" t="s">
        <v>12</v>
      </c>
      <c r="XH15197" s="4" t="s">
        <v>1341</v>
      </c>
      <c r="XI15197" s="4" t="s">
        <v>9</v>
      </c>
      <c r="XJ15197" s="4" t="s">
        <v>9</v>
      </c>
      <c r="XK15197" s="4" t="s">
        <v>11</v>
      </c>
      <c r="XL15197" s="4" t="s">
        <v>12</v>
      </c>
      <c r="XM15197" s="4" t="s">
        <v>1341</v>
      </c>
      <c r="XN15197" s="4" t="s">
        <v>9</v>
      </c>
      <c r="XO15197" s="4" t="s">
        <v>9</v>
      </c>
      <c r="XP15197" s="4" t="s">
        <v>11</v>
      </c>
      <c r="XQ15197" s="4" t="s">
        <v>12</v>
      </c>
      <c r="XR15197" s="4" t="s">
        <v>1341</v>
      </c>
      <c r="XS15197" s="4" t="s">
        <v>9</v>
      </c>
      <c r="XT15197" s="4" t="s">
        <v>9</v>
      </c>
      <c r="XU15197" s="4" t="s">
        <v>11</v>
      </c>
      <c r="XV15197" s="4" t="s">
        <v>12</v>
      </c>
      <c r="XW15197" s="4" t="s">
        <v>1341</v>
      </c>
      <c r="XX15197" s="4" t="s">
        <v>9</v>
      </c>
      <c r="XY15197" s="4" t="s">
        <v>9</v>
      </c>
      <c r="XZ15197" s="4" t="s">
        <v>11</v>
      </c>
      <c r="YA15197" s="4" t="s">
        <v>12</v>
      </c>
      <c r="YB15197" s="4" t="s">
        <v>1341</v>
      </c>
      <c r="YC15197" s="4" t="s">
        <v>9</v>
      </c>
      <c r="YD15197" s="4" t="s">
        <v>9</v>
      </c>
      <c r="YE15197" s="4" t="s">
        <v>11</v>
      </c>
      <c r="YF15197" s="4" t="s">
        <v>12</v>
      </c>
      <c r="YG15197" s="4" t="s">
        <v>1341</v>
      </c>
      <c r="YH15197" s="4" t="s">
        <v>9</v>
      </c>
      <c r="YI15197" s="4" t="s">
        <v>9</v>
      </c>
      <c r="YJ15197" s="4" t="s">
        <v>11</v>
      </c>
      <c r="YK15197" s="4" t="s">
        <v>12</v>
      </c>
      <c r="YL15197" s="4" t="s">
        <v>1341</v>
      </c>
      <c r="YM15197" s="4" t="s">
        <v>9</v>
      </c>
      <c r="YN15197" s="4" t="s">
        <v>9</v>
      </c>
      <c r="YO15197" s="4" t="s">
        <v>11</v>
      </c>
      <c r="YP15197" s="4" t="s">
        <v>12</v>
      </c>
      <c r="YQ15197" s="4" t="s">
        <v>1341</v>
      </c>
      <c r="YR15197" s="4" t="s">
        <v>9</v>
      </c>
      <c r="YS15197" s="4" t="s">
        <v>9</v>
      </c>
      <c r="YT15197" s="4" t="s">
        <v>11</v>
      </c>
      <c r="YU15197" s="4" t="s">
        <v>12</v>
      </c>
      <c r="YV15197" s="4" t="s">
        <v>1341</v>
      </c>
      <c r="YW15197" s="4" t="s">
        <v>9</v>
      </c>
      <c r="YX15197" s="4" t="s">
        <v>9</v>
      </c>
      <c r="YY15197" s="4" t="s">
        <v>11</v>
      </c>
      <c r="YZ15197" s="4" t="s">
        <v>12</v>
      </c>
      <c r="ZA15197" s="4" t="s">
        <v>1341</v>
      </c>
      <c r="ZB15197" s="4" t="s">
        <v>9</v>
      </c>
      <c r="ZC15197" s="4" t="s">
        <v>9</v>
      </c>
      <c r="ZD15197" s="4" t="s">
        <v>11</v>
      </c>
      <c r="ZE15197" s="4" t="s">
        <v>12</v>
      </c>
      <c r="ZF15197" s="4" t="s">
        <v>1341</v>
      </c>
      <c r="ZG15197" s="4" t="s">
        <v>9</v>
      </c>
      <c r="ZH15197" s="4" t="s">
        <v>9</v>
      </c>
      <c r="ZI15197" s="4" t="s">
        <v>11</v>
      </c>
      <c r="ZJ15197" s="4" t="s">
        <v>12</v>
      </c>
      <c r="ZK15197" s="4" t="s">
        <v>1341</v>
      </c>
      <c r="ZL15197" s="4" t="s">
        <v>9</v>
      </c>
      <c r="ZM15197" s="4" t="s">
        <v>9</v>
      </c>
      <c r="ZN15197" s="4" t="s">
        <v>11</v>
      </c>
      <c r="ZO15197" s="4" t="s">
        <v>12</v>
      </c>
      <c r="ZP15197" s="4" t="s">
        <v>1341</v>
      </c>
      <c r="ZQ15197" s="4" t="s">
        <v>9</v>
      </c>
      <c r="ZR15197" s="4" t="s">
        <v>9</v>
      </c>
      <c r="ZS15197" s="4" t="s">
        <v>11</v>
      </c>
      <c r="ZT15197" s="4" t="s">
        <v>12</v>
      </c>
      <c r="ZU15197" s="4" t="s">
        <v>1341</v>
      </c>
      <c r="ZV15197" s="4" t="s">
        <v>9</v>
      </c>
      <c r="ZW15197" s="4" t="s">
        <v>9</v>
      </c>
      <c r="ZX15197" s="4" t="s">
        <v>11</v>
      </c>
      <c r="ZY15197" s="4" t="s">
        <v>12</v>
      </c>
      <c r="ZZ15197" s="4" t="s">
        <v>1341</v>
      </c>
      <c r="AAA15197" s="4" t="s">
        <v>9</v>
      </c>
      <c r="AAB15197" s="4" t="s">
        <v>9</v>
      </c>
      <c r="AAC15197" s="4" t="s">
        <v>11</v>
      </c>
      <c r="AAD15197" s="4" t="s">
        <v>12</v>
      </c>
      <c r="AAE15197" s="4" t="s">
        <v>1341</v>
      </c>
      <c r="AAF15197" s="4" t="s">
        <v>9</v>
      </c>
      <c r="AAG15197" s="4" t="s">
        <v>9</v>
      </c>
      <c r="AAH15197" s="4" t="s">
        <v>11</v>
      </c>
      <c r="AAI15197" s="4" t="s">
        <v>12</v>
      </c>
      <c r="AAJ15197" s="4" t="s">
        <v>1341</v>
      </c>
      <c r="AAK15197" s="4" t="s">
        <v>9</v>
      </c>
      <c r="AAL15197" s="4" t="s">
        <v>9</v>
      </c>
      <c r="AAM15197" s="4" t="s">
        <v>11</v>
      </c>
      <c r="AAN15197" s="4" t="s">
        <v>12</v>
      </c>
      <c r="AAO15197" s="4" t="s">
        <v>1341</v>
      </c>
      <c r="AAP15197" s="4" t="s">
        <v>9</v>
      </c>
      <c r="AAQ15197" s="4" t="s">
        <v>9</v>
      </c>
      <c r="AAR15197" s="4" t="s">
        <v>11</v>
      </c>
      <c r="AAS15197" s="4" t="s">
        <v>12</v>
      </c>
      <c r="AAT15197" s="4" t="s">
        <v>1341</v>
      </c>
      <c r="AAU15197" s="4" t="s">
        <v>9</v>
      </c>
      <c r="AAV15197" s="4" t="s">
        <v>9</v>
      </c>
      <c r="AAW15197" s="4" t="s">
        <v>11</v>
      </c>
      <c r="AAX15197" s="4" t="s">
        <v>12</v>
      </c>
      <c r="AAY15197" s="4" t="s">
        <v>1341</v>
      </c>
      <c r="AAZ15197" s="4" t="s">
        <v>9</v>
      </c>
      <c r="ABA15197" s="4" t="s">
        <v>9</v>
      </c>
      <c r="ABB15197" s="4" t="s">
        <v>11</v>
      </c>
      <c r="ABC15197" s="4" t="s">
        <v>12</v>
      </c>
      <c r="ABD15197" s="4" t="s">
        <v>1341</v>
      </c>
    </row>
    <row r="15198" spans="1:477">
      <c r="A15198" t="n">
        <v>160080</v>
      </c>
      <c r="B15198" s="86" t="n">
        <v>257</v>
      </c>
      <c r="C15198" s="7" t="n">
        <v>3</v>
      </c>
      <c r="D15198" s="7" t="n">
        <v>65533</v>
      </c>
      <c r="E15198" s="7" t="n">
        <v>0</v>
      </c>
      <c r="F15198" s="7" t="s">
        <v>1145</v>
      </c>
      <c r="G15198" s="7" t="n">
        <f t="normal" ca="1">32-LENB(INDIRECT(ADDRESS(15198,6)))</f>
        <v>0</v>
      </c>
      <c r="H15198" s="7" t="n">
        <v>3</v>
      </c>
      <c r="I15198" s="7" t="n">
        <v>65533</v>
      </c>
      <c r="J15198" s="7" t="n">
        <v>0</v>
      </c>
      <c r="K15198" s="7" t="s">
        <v>1146</v>
      </c>
      <c r="L15198" s="7" t="n">
        <f t="normal" ca="1">32-LENB(INDIRECT(ADDRESS(15198,11)))</f>
        <v>0</v>
      </c>
      <c r="M15198" s="7" t="n">
        <v>7</v>
      </c>
      <c r="N15198" s="7" t="n">
        <v>65533</v>
      </c>
      <c r="O15198" s="7" t="n">
        <v>17356</v>
      </c>
      <c r="P15198" s="7" t="s">
        <v>13</v>
      </c>
      <c r="Q15198" s="7" t="n">
        <f t="normal" ca="1">32-LENB(INDIRECT(ADDRESS(15198,16)))</f>
        <v>0</v>
      </c>
      <c r="R15198" s="7" t="n">
        <v>7</v>
      </c>
      <c r="S15198" s="7" t="n">
        <v>65533</v>
      </c>
      <c r="T15198" s="7" t="n">
        <v>17953</v>
      </c>
      <c r="U15198" s="7" t="s">
        <v>13</v>
      </c>
      <c r="V15198" s="7" t="n">
        <f t="normal" ca="1">32-LENB(INDIRECT(ADDRESS(15198,21)))</f>
        <v>0</v>
      </c>
      <c r="W15198" s="7" t="n">
        <v>7</v>
      </c>
      <c r="X15198" s="7" t="n">
        <v>65533</v>
      </c>
      <c r="Y15198" s="7" t="n">
        <v>62254</v>
      </c>
      <c r="Z15198" s="7" t="s">
        <v>13</v>
      </c>
      <c r="AA15198" s="7" t="n">
        <f t="normal" ca="1">32-LENB(INDIRECT(ADDRESS(15198,26)))</f>
        <v>0</v>
      </c>
      <c r="AB15198" s="7" t="n">
        <v>7</v>
      </c>
      <c r="AC15198" s="7" t="n">
        <v>65533</v>
      </c>
      <c r="AD15198" s="7" t="n">
        <v>62255</v>
      </c>
      <c r="AE15198" s="7" t="s">
        <v>13</v>
      </c>
      <c r="AF15198" s="7" t="n">
        <f t="normal" ca="1">32-LENB(INDIRECT(ADDRESS(15198,31)))</f>
        <v>0</v>
      </c>
      <c r="AG15198" s="7" t="n">
        <v>7</v>
      </c>
      <c r="AH15198" s="7" t="n">
        <v>65533</v>
      </c>
      <c r="AI15198" s="7" t="n">
        <v>17357</v>
      </c>
      <c r="AJ15198" s="7" t="s">
        <v>13</v>
      </c>
      <c r="AK15198" s="7" t="n">
        <f t="normal" ca="1">32-LENB(INDIRECT(ADDRESS(15198,36)))</f>
        <v>0</v>
      </c>
      <c r="AL15198" s="7" t="n">
        <v>7</v>
      </c>
      <c r="AM15198" s="7" t="n">
        <v>65533</v>
      </c>
      <c r="AN15198" s="7" t="n">
        <v>17358</v>
      </c>
      <c r="AO15198" s="7" t="s">
        <v>13</v>
      </c>
      <c r="AP15198" s="7" t="n">
        <f t="normal" ca="1">32-LENB(INDIRECT(ADDRESS(15198,41)))</f>
        <v>0</v>
      </c>
      <c r="AQ15198" s="7" t="n">
        <v>7</v>
      </c>
      <c r="AR15198" s="7" t="n">
        <v>65533</v>
      </c>
      <c r="AS15198" s="7" t="n">
        <v>17359</v>
      </c>
      <c r="AT15198" s="7" t="s">
        <v>13</v>
      </c>
      <c r="AU15198" s="7" t="n">
        <f t="normal" ca="1">32-LENB(INDIRECT(ADDRESS(15198,46)))</f>
        <v>0</v>
      </c>
      <c r="AV15198" s="7" t="n">
        <v>4</v>
      </c>
      <c r="AW15198" s="7" t="n">
        <v>65533</v>
      </c>
      <c r="AX15198" s="7" t="n">
        <v>2004</v>
      </c>
      <c r="AY15198" s="7" t="s">
        <v>13</v>
      </c>
      <c r="AZ15198" s="7" t="n">
        <f t="normal" ca="1">32-LENB(INDIRECT(ADDRESS(15198,51)))</f>
        <v>0</v>
      </c>
      <c r="BA15198" s="7" t="n">
        <v>7</v>
      </c>
      <c r="BB15198" s="7" t="n">
        <v>65533</v>
      </c>
      <c r="BC15198" s="7" t="n">
        <v>62256</v>
      </c>
      <c r="BD15198" s="7" t="s">
        <v>13</v>
      </c>
      <c r="BE15198" s="7" t="n">
        <f t="normal" ca="1">32-LENB(INDIRECT(ADDRESS(15198,56)))</f>
        <v>0</v>
      </c>
      <c r="BF15198" s="7" t="n">
        <v>7</v>
      </c>
      <c r="BG15198" s="7" t="n">
        <v>65533</v>
      </c>
      <c r="BH15198" s="7" t="n">
        <v>17360</v>
      </c>
      <c r="BI15198" s="7" t="s">
        <v>13</v>
      </c>
      <c r="BJ15198" s="7" t="n">
        <f t="normal" ca="1">32-LENB(INDIRECT(ADDRESS(15198,61)))</f>
        <v>0</v>
      </c>
      <c r="BK15198" s="7" t="n">
        <v>7</v>
      </c>
      <c r="BL15198" s="7" t="n">
        <v>65533</v>
      </c>
      <c r="BM15198" s="7" t="n">
        <v>17361</v>
      </c>
      <c r="BN15198" s="7" t="s">
        <v>13</v>
      </c>
      <c r="BO15198" s="7" t="n">
        <f t="normal" ca="1">32-LENB(INDIRECT(ADDRESS(15198,66)))</f>
        <v>0</v>
      </c>
      <c r="BP15198" s="7" t="n">
        <v>7</v>
      </c>
      <c r="BQ15198" s="7" t="n">
        <v>65533</v>
      </c>
      <c r="BR15198" s="7" t="n">
        <v>62257</v>
      </c>
      <c r="BS15198" s="7" t="s">
        <v>13</v>
      </c>
      <c r="BT15198" s="7" t="n">
        <f t="normal" ca="1">32-LENB(INDIRECT(ADDRESS(15198,71)))</f>
        <v>0</v>
      </c>
      <c r="BU15198" s="7" t="n">
        <v>7</v>
      </c>
      <c r="BV15198" s="7" t="n">
        <v>65533</v>
      </c>
      <c r="BW15198" s="7" t="n">
        <v>62258</v>
      </c>
      <c r="BX15198" s="7" t="s">
        <v>13</v>
      </c>
      <c r="BY15198" s="7" t="n">
        <f t="normal" ca="1">32-LENB(INDIRECT(ADDRESS(15198,76)))</f>
        <v>0</v>
      </c>
      <c r="BZ15198" s="7" t="n">
        <v>7</v>
      </c>
      <c r="CA15198" s="7" t="n">
        <v>65533</v>
      </c>
      <c r="CB15198" s="7" t="n">
        <v>62259</v>
      </c>
      <c r="CC15198" s="7" t="s">
        <v>13</v>
      </c>
      <c r="CD15198" s="7" t="n">
        <f t="normal" ca="1">32-LENB(INDIRECT(ADDRESS(15198,81)))</f>
        <v>0</v>
      </c>
      <c r="CE15198" s="7" t="n">
        <v>7</v>
      </c>
      <c r="CF15198" s="7" t="n">
        <v>65533</v>
      </c>
      <c r="CG15198" s="7" t="n">
        <v>17362</v>
      </c>
      <c r="CH15198" s="7" t="s">
        <v>13</v>
      </c>
      <c r="CI15198" s="7" t="n">
        <f t="normal" ca="1">32-LENB(INDIRECT(ADDRESS(15198,86)))</f>
        <v>0</v>
      </c>
      <c r="CJ15198" s="7" t="n">
        <v>7</v>
      </c>
      <c r="CK15198" s="7" t="n">
        <v>65533</v>
      </c>
      <c r="CL15198" s="7" t="n">
        <v>17363</v>
      </c>
      <c r="CM15198" s="7" t="s">
        <v>13</v>
      </c>
      <c r="CN15198" s="7" t="n">
        <f t="normal" ca="1">32-LENB(INDIRECT(ADDRESS(15198,91)))</f>
        <v>0</v>
      </c>
      <c r="CO15198" s="7" t="n">
        <v>4</v>
      </c>
      <c r="CP15198" s="7" t="n">
        <v>65533</v>
      </c>
      <c r="CQ15198" s="7" t="n">
        <v>2000</v>
      </c>
      <c r="CR15198" s="7" t="s">
        <v>13</v>
      </c>
      <c r="CS15198" s="7" t="n">
        <f t="normal" ca="1">32-LENB(INDIRECT(ADDRESS(15198,96)))</f>
        <v>0</v>
      </c>
      <c r="CT15198" s="7" t="n">
        <v>7</v>
      </c>
      <c r="CU15198" s="7" t="n">
        <v>65533</v>
      </c>
      <c r="CV15198" s="7" t="n">
        <v>62260</v>
      </c>
      <c r="CW15198" s="7" t="s">
        <v>13</v>
      </c>
      <c r="CX15198" s="7" t="n">
        <f t="normal" ca="1">32-LENB(INDIRECT(ADDRESS(15198,101)))</f>
        <v>0</v>
      </c>
      <c r="CY15198" s="7" t="n">
        <v>7</v>
      </c>
      <c r="CZ15198" s="7" t="n">
        <v>65533</v>
      </c>
      <c r="DA15198" s="7" t="n">
        <v>62261</v>
      </c>
      <c r="DB15198" s="7" t="s">
        <v>13</v>
      </c>
      <c r="DC15198" s="7" t="n">
        <f t="normal" ca="1">32-LENB(INDIRECT(ADDRESS(15198,106)))</f>
        <v>0</v>
      </c>
      <c r="DD15198" s="7" t="n">
        <v>7</v>
      </c>
      <c r="DE15198" s="7" t="n">
        <v>65533</v>
      </c>
      <c r="DF15198" s="7" t="n">
        <v>62262</v>
      </c>
      <c r="DG15198" s="7" t="s">
        <v>13</v>
      </c>
      <c r="DH15198" s="7" t="n">
        <f t="normal" ca="1">32-LENB(INDIRECT(ADDRESS(15198,111)))</f>
        <v>0</v>
      </c>
      <c r="DI15198" s="7" t="n">
        <v>7</v>
      </c>
      <c r="DJ15198" s="7" t="n">
        <v>65533</v>
      </c>
      <c r="DK15198" s="7" t="n">
        <v>17364</v>
      </c>
      <c r="DL15198" s="7" t="s">
        <v>13</v>
      </c>
      <c r="DM15198" s="7" t="n">
        <f t="normal" ca="1">32-LENB(INDIRECT(ADDRESS(15198,116)))</f>
        <v>0</v>
      </c>
      <c r="DN15198" s="7" t="n">
        <v>7</v>
      </c>
      <c r="DO15198" s="7" t="n">
        <v>65533</v>
      </c>
      <c r="DP15198" s="7" t="n">
        <v>62263</v>
      </c>
      <c r="DQ15198" s="7" t="s">
        <v>13</v>
      </c>
      <c r="DR15198" s="7" t="n">
        <f t="normal" ca="1">32-LENB(INDIRECT(ADDRESS(15198,121)))</f>
        <v>0</v>
      </c>
      <c r="DS15198" s="7" t="n">
        <v>7</v>
      </c>
      <c r="DT15198" s="7" t="n">
        <v>65533</v>
      </c>
      <c r="DU15198" s="7" t="n">
        <v>62264</v>
      </c>
      <c r="DV15198" s="7" t="s">
        <v>13</v>
      </c>
      <c r="DW15198" s="7" t="n">
        <f t="normal" ca="1">32-LENB(INDIRECT(ADDRESS(15198,126)))</f>
        <v>0</v>
      </c>
      <c r="DX15198" s="7" t="n">
        <v>7</v>
      </c>
      <c r="DY15198" s="7" t="n">
        <v>65533</v>
      </c>
      <c r="DZ15198" s="7" t="n">
        <v>62265</v>
      </c>
      <c r="EA15198" s="7" t="s">
        <v>13</v>
      </c>
      <c r="EB15198" s="7" t="n">
        <f t="normal" ca="1">32-LENB(INDIRECT(ADDRESS(15198,131)))</f>
        <v>0</v>
      </c>
      <c r="EC15198" s="7" t="n">
        <v>7</v>
      </c>
      <c r="ED15198" s="7" t="n">
        <v>65533</v>
      </c>
      <c r="EE15198" s="7" t="n">
        <v>17365</v>
      </c>
      <c r="EF15198" s="7" t="s">
        <v>13</v>
      </c>
      <c r="EG15198" s="7" t="n">
        <f t="normal" ca="1">32-LENB(INDIRECT(ADDRESS(15198,136)))</f>
        <v>0</v>
      </c>
      <c r="EH15198" s="7" t="n">
        <v>7</v>
      </c>
      <c r="EI15198" s="7" t="n">
        <v>65533</v>
      </c>
      <c r="EJ15198" s="7" t="n">
        <v>17366</v>
      </c>
      <c r="EK15198" s="7" t="s">
        <v>13</v>
      </c>
      <c r="EL15198" s="7" t="n">
        <f t="normal" ca="1">32-LENB(INDIRECT(ADDRESS(15198,141)))</f>
        <v>0</v>
      </c>
      <c r="EM15198" s="7" t="n">
        <v>7</v>
      </c>
      <c r="EN15198" s="7" t="n">
        <v>65533</v>
      </c>
      <c r="EO15198" s="7" t="n">
        <v>17367</v>
      </c>
      <c r="EP15198" s="7" t="s">
        <v>13</v>
      </c>
      <c r="EQ15198" s="7" t="n">
        <f t="normal" ca="1">32-LENB(INDIRECT(ADDRESS(15198,146)))</f>
        <v>0</v>
      </c>
      <c r="ER15198" s="7" t="n">
        <v>7</v>
      </c>
      <c r="ES15198" s="7" t="n">
        <v>65533</v>
      </c>
      <c r="ET15198" s="7" t="n">
        <v>62266</v>
      </c>
      <c r="EU15198" s="7" t="s">
        <v>13</v>
      </c>
      <c r="EV15198" s="7" t="n">
        <f t="normal" ca="1">32-LENB(INDIRECT(ADDRESS(15198,151)))</f>
        <v>0</v>
      </c>
      <c r="EW15198" s="7" t="n">
        <v>7</v>
      </c>
      <c r="EX15198" s="7" t="n">
        <v>65533</v>
      </c>
      <c r="EY15198" s="7" t="n">
        <v>62267</v>
      </c>
      <c r="EZ15198" s="7" t="s">
        <v>13</v>
      </c>
      <c r="FA15198" s="7" t="n">
        <f t="normal" ca="1">32-LENB(INDIRECT(ADDRESS(15198,156)))</f>
        <v>0</v>
      </c>
      <c r="FB15198" s="7" t="n">
        <v>7</v>
      </c>
      <c r="FC15198" s="7" t="n">
        <v>65533</v>
      </c>
      <c r="FD15198" s="7" t="n">
        <v>17368</v>
      </c>
      <c r="FE15198" s="7" t="s">
        <v>13</v>
      </c>
      <c r="FF15198" s="7" t="n">
        <f t="normal" ca="1">32-LENB(INDIRECT(ADDRESS(15198,161)))</f>
        <v>0</v>
      </c>
      <c r="FG15198" s="7" t="n">
        <v>7</v>
      </c>
      <c r="FH15198" s="7" t="n">
        <v>65533</v>
      </c>
      <c r="FI15198" s="7" t="n">
        <v>17369</v>
      </c>
      <c r="FJ15198" s="7" t="s">
        <v>13</v>
      </c>
      <c r="FK15198" s="7" t="n">
        <f t="normal" ca="1">32-LENB(INDIRECT(ADDRESS(15198,166)))</f>
        <v>0</v>
      </c>
      <c r="FL15198" s="7" t="n">
        <v>7</v>
      </c>
      <c r="FM15198" s="7" t="n">
        <v>65533</v>
      </c>
      <c r="FN15198" s="7" t="n">
        <v>17370</v>
      </c>
      <c r="FO15198" s="7" t="s">
        <v>13</v>
      </c>
      <c r="FP15198" s="7" t="n">
        <f t="normal" ca="1">32-LENB(INDIRECT(ADDRESS(15198,171)))</f>
        <v>0</v>
      </c>
      <c r="FQ15198" s="7" t="n">
        <v>7</v>
      </c>
      <c r="FR15198" s="7" t="n">
        <v>65533</v>
      </c>
      <c r="FS15198" s="7" t="n">
        <v>62268</v>
      </c>
      <c r="FT15198" s="7" t="s">
        <v>13</v>
      </c>
      <c r="FU15198" s="7" t="n">
        <f t="normal" ca="1">32-LENB(INDIRECT(ADDRESS(15198,176)))</f>
        <v>0</v>
      </c>
      <c r="FV15198" s="7" t="n">
        <v>7</v>
      </c>
      <c r="FW15198" s="7" t="n">
        <v>65533</v>
      </c>
      <c r="FX15198" s="7" t="n">
        <v>17371</v>
      </c>
      <c r="FY15198" s="7" t="s">
        <v>13</v>
      </c>
      <c r="FZ15198" s="7" t="n">
        <f t="normal" ca="1">32-LENB(INDIRECT(ADDRESS(15198,181)))</f>
        <v>0</v>
      </c>
      <c r="GA15198" s="7" t="n">
        <v>7</v>
      </c>
      <c r="GB15198" s="7" t="n">
        <v>65533</v>
      </c>
      <c r="GC15198" s="7" t="n">
        <v>17372</v>
      </c>
      <c r="GD15198" s="7" t="s">
        <v>13</v>
      </c>
      <c r="GE15198" s="7" t="n">
        <f t="normal" ca="1">32-LENB(INDIRECT(ADDRESS(15198,186)))</f>
        <v>0</v>
      </c>
      <c r="GF15198" s="7" t="n">
        <v>7</v>
      </c>
      <c r="GG15198" s="7" t="n">
        <v>65533</v>
      </c>
      <c r="GH15198" s="7" t="n">
        <v>17373</v>
      </c>
      <c r="GI15198" s="7" t="s">
        <v>13</v>
      </c>
      <c r="GJ15198" s="7" t="n">
        <f t="normal" ca="1">32-LENB(INDIRECT(ADDRESS(15198,191)))</f>
        <v>0</v>
      </c>
      <c r="GK15198" s="7" t="n">
        <v>7</v>
      </c>
      <c r="GL15198" s="7" t="n">
        <v>65533</v>
      </c>
      <c r="GM15198" s="7" t="n">
        <v>62269</v>
      </c>
      <c r="GN15198" s="7" t="s">
        <v>13</v>
      </c>
      <c r="GO15198" s="7" t="n">
        <f t="normal" ca="1">32-LENB(INDIRECT(ADDRESS(15198,196)))</f>
        <v>0</v>
      </c>
      <c r="GP15198" s="7" t="n">
        <v>7</v>
      </c>
      <c r="GQ15198" s="7" t="n">
        <v>65533</v>
      </c>
      <c r="GR15198" s="7" t="n">
        <v>62270</v>
      </c>
      <c r="GS15198" s="7" t="s">
        <v>13</v>
      </c>
      <c r="GT15198" s="7" t="n">
        <f t="normal" ca="1">32-LENB(INDIRECT(ADDRESS(15198,201)))</f>
        <v>0</v>
      </c>
      <c r="GU15198" s="7" t="n">
        <v>7</v>
      </c>
      <c r="GV15198" s="7" t="n">
        <v>65533</v>
      </c>
      <c r="GW15198" s="7" t="n">
        <v>17374</v>
      </c>
      <c r="GX15198" s="7" t="s">
        <v>13</v>
      </c>
      <c r="GY15198" s="7" t="n">
        <f t="normal" ca="1">32-LENB(INDIRECT(ADDRESS(15198,206)))</f>
        <v>0</v>
      </c>
      <c r="GZ15198" s="7" t="n">
        <v>7</v>
      </c>
      <c r="HA15198" s="7" t="n">
        <v>65533</v>
      </c>
      <c r="HB15198" s="7" t="n">
        <v>62271</v>
      </c>
      <c r="HC15198" s="7" t="s">
        <v>13</v>
      </c>
      <c r="HD15198" s="7" t="n">
        <f t="normal" ca="1">32-LENB(INDIRECT(ADDRESS(15198,211)))</f>
        <v>0</v>
      </c>
      <c r="HE15198" s="7" t="n">
        <v>7</v>
      </c>
      <c r="HF15198" s="7" t="n">
        <v>65533</v>
      </c>
      <c r="HG15198" s="7" t="n">
        <v>62272</v>
      </c>
      <c r="HH15198" s="7" t="s">
        <v>13</v>
      </c>
      <c r="HI15198" s="7" t="n">
        <f t="normal" ca="1">32-LENB(INDIRECT(ADDRESS(15198,216)))</f>
        <v>0</v>
      </c>
      <c r="HJ15198" s="7" t="n">
        <v>7</v>
      </c>
      <c r="HK15198" s="7" t="n">
        <v>65533</v>
      </c>
      <c r="HL15198" s="7" t="n">
        <v>17375</v>
      </c>
      <c r="HM15198" s="7" t="s">
        <v>13</v>
      </c>
      <c r="HN15198" s="7" t="n">
        <f t="normal" ca="1">32-LENB(INDIRECT(ADDRESS(15198,221)))</f>
        <v>0</v>
      </c>
      <c r="HO15198" s="7" t="n">
        <v>7</v>
      </c>
      <c r="HP15198" s="7" t="n">
        <v>65533</v>
      </c>
      <c r="HQ15198" s="7" t="n">
        <v>17376</v>
      </c>
      <c r="HR15198" s="7" t="s">
        <v>13</v>
      </c>
      <c r="HS15198" s="7" t="n">
        <f t="normal" ca="1">32-LENB(INDIRECT(ADDRESS(15198,226)))</f>
        <v>0</v>
      </c>
      <c r="HT15198" s="7" t="n">
        <v>7</v>
      </c>
      <c r="HU15198" s="7" t="n">
        <v>65533</v>
      </c>
      <c r="HV15198" s="7" t="n">
        <v>17377</v>
      </c>
      <c r="HW15198" s="7" t="s">
        <v>13</v>
      </c>
      <c r="HX15198" s="7" t="n">
        <f t="normal" ca="1">32-LENB(INDIRECT(ADDRESS(15198,231)))</f>
        <v>0</v>
      </c>
      <c r="HY15198" s="7" t="n">
        <v>7</v>
      </c>
      <c r="HZ15198" s="7" t="n">
        <v>65533</v>
      </c>
      <c r="IA15198" s="7" t="n">
        <v>62273</v>
      </c>
      <c r="IB15198" s="7" t="s">
        <v>13</v>
      </c>
      <c r="IC15198" s="7" t="n">
        <f t="normal" ca="1">32-LENB(INDIRECT(ADDRESS(15198,236)))</f>
        <v>0</v>
      </c>
      <c r="ID15198" s="7" t="n">
        <v>7</v>
      </c>
      <c r="IE15198" s="7" t="n">
        <v>65533</v>
      </c>
      <c r="IF15198" s="7" t="n">
        <v>17378</v>
      </c>
      <c r="IG15198" s="7" t="s">
        <v>13</v>
      </c>
      <c r="IH15198" s="7" t="n">
        <f t="normal" ca="1">32-LENB(INDIRECT(ADDRESS(15198,241)))</f>
        <v>0</v>
      </c>
      <c r="II15198" s="7" t="n">
        <v>7</v>
      </c>
      <c r="IJ15198" s="7" t="n">
        <v>65533</v>
      </c>
      <c r="IK15198" s="7" t="n">
        <v>17379</v>
      </c>
      <c r="IL15198" s="7" t="s">
        <v>13</v>
      </c>
      <c r="IM15198" s="7" t="n">
        <f t="normal" ca="1">32-LENB(INDIRECT(ADDRESS(15198,246)))</f>
        <v>0</v>
      </c>
      <c r="IN15198" s="7" t="n">
        <v>4</v>
      </c>
      <c r="IO15198" s="7" t="n">
        <v>65533</v>
      </c>
      <c r="IP15198" s="7" t="n">
        <v>2000</v>
      </c>
      <c r="IQ15198" s="7" t="s">
        <v>13</v>
      </c>
      <c r="IR15198" s="7" t="n">
        <f t="normal" ca="1">32-LENB(INDIRECT(ADDRESS(15198,251)))</f>
        <v>0</v>
      </c>
      <c r="IS15198" s="7" t="n">
        <v>7</v>
      </c>
      <c r="IT15198" s="7" t="n">
        <v>65533</v>
      </c>
      <c r="IU15198" s="7" t="n">
        <v>62274</v>
      </c>
      <c r="IV15198" s="7" t="s">
        <v>13</v>
      </c>
      <c r="IW15198" s="7" t="n">
        <f t="normal" ca="1">32-LENB(INDIRECT(ADDRESS(15198,256)))</f>
        <v>0</v>
      </c>
      <c r="IX15198" s="7" t="n">
        <v>7</v>
      </c>
      <c r="IY15198" s="7" t="n">
        <v>65533</v>
      </c>
      <c r="IZ15198" s="7" t="n">
        <v>62275</v>
      </c>
      <c r="JA15198" s="7" t="s">
        <v>13</v>
      </c>
      <c r="JB15198" s="7" t="n">
        <f t="normal" ca="1">32-LENB(INDIRECT(ADDRESS(15198,261)))</f>
        <v>0</v>
      </c>
      <c r="JC15198" s="7" t="n">
        <v>7</v>
      </c>
      <c r="JD15198" s="7" t="n">
        <v>65533</v>
      </c>
      <c r="JE15198" s="7" t="n">
        <v>62276</v>
      </c>
      <c r="JF15198" s="7" t="s">
        <v>13</v>
      </c>
      <c r="JG15198" s="7" t="n">
        <f t="normal" ca="1">32-LENB(INDIRECT(ADDRESS(15198,266)))</f>
        <v>0</v>
      </c>
      <c r="JH15198" s="7" t="n">
        <v>7</v>
      </c>
      <c r="JI15198" s="7" t="n">
        <v>65533</v>
      </c>
      <c r="JJ15198" s="7" t="n">
        <v>17380</v>
      </c>
      <c r="JK15198" s="7" t="s">
        <v>13</v>
      </c>
      <c r="JL15198" s="7" t="n">
        <f t="normal" ca="1">32-LENB(INDIRECT(ADDRESS(15198,271)))</f>
        <v>0</v>
      </c>
      <c r="JM15198" s="7" t="n">
        <v>7</v>
      </c>
      <c r="JN15198" s="7" t="n">
        <v>65533</v>
      </c>
      <c r="JO15198" s="7" t="n">
        <v>17381</v>
      </c>
      <c r="JP15198" s="7" t="s">
        <v>13</v>
      </c>
      <c r="JQ15198" s="7" t="n">
        <f t="normal" ca="1">32-LENB(INDIRECT(ADDRESS(15198,276)))</f>
        <v>0</v>
      </c>
      <c r="JR15198" s="7" t="n">
        <v>7</v>
      </c>
      <c r="JS15198" s="7" t="n">
        <v>65533</v>
      </c>
      <c r="JT15198" s="7" t="n">
        <v>17382</v>
      </c>
      <c r="JU15198" s="7" t="s">
        <v>13</v>
      </c>
      <c r="JV15198" s="7" t="n">
        <f t="normal" ca="1">32-LENB(INDIRECT(ADDRESS(15198,281)))</f>
        <v>0</v>
      </c>
      <c r="JW15198" s="7" t="n">
        <v>7</v>
      </c>
      <c r="JX15198" s="7" t="n">
        <v>65533</v>
      </c>
      <c r="JY15198" s="7" t="n">
        <v>17383</v>
      </c>
      <c r="JZ15198" s="7" t="s">
        <v>13</v>
      </c>
      <c r="KA15198" s="7" t="n">
        <f t="normal" ca="1">32-LENB(INDIRECT(ADDRESS(15198,286)))</f>
        <v>0</v>
      </c>
      <c r="KB15198" s="7" t="n">
        <v>7</v>
      </c>
      <c r="KC15198" s="7" t="n">
        <v>65533</v>
      </c>
      <c r="KD15198" s="7" t="n">
        <v>65294</v>
      </c>
      <c r="KE15198" s="7" t="s">
        <v>13</v>
      </c>
      <c r="KF15198" s="7" t="n">
        <f t="normal" ca="1">32-LENB(INDIRECT(ADDRESS(15198,291)))</f>
        <v>0</v>
      </c>
      <c r="KG15198" s="7" t="n">
        <v>7</v>
      </c>
      <c r="KH15198" s="7" t="n">
        <v>65533</v>
      </c>
      <c r="KI15198" s="7" t="n">
        <v>62277</v>
      </c>
      <c r="KJ15198" s="7" t="s">
        <v>13</v>
      </c>
      <c r="KK15198" s="7" t="n">
        <f t="normal" ca="1">32-LENB(INDIRECT(ADDRESS(15198,296)))</f>
        <v>0</v>
      </c>
      <c r="KL15198" s="7" t="n">
        <v>7</v>
      </c>
      <c r="KM15198" s="7" t="n">
        <v>65533</v>
      </c>
      <c r="KN15198" s="7" t="n">
        <v>62278</v>
      </c>
      <c r="KO15198" s="7" t="s">
        <v>13</v>
      </c>
      <c r="KP15198" s="7" t="n">
        <f t="normal" ca="1">32-LENB(INDIRECT(ADDRESS(15198,301)))</f>
        <v>0</v>
      </c>
      <c r="KQ15198" s="7" t="n">
        <v>7</v>
      </c>
      <c r="KR15198" s="7" t="n">
        <v>65533</v>
      </c>
      <c r="KS15198" s="7" t="n">
        <v>62279</v>
      </c>
      <c r="KT15198" s="7" t="s">
        <v>13</v>
      </c>
      <c r="KU15198" s="7" t="n">
        <f t="normal" ca="1">32-LENB(INDIRECT(ADDRESS(15198,306)))</f>
        <v>0</v>
      </c>
      <c r="KV15198" s="7" t="n">
        <v>7</v>
      </c>
      <c r="KW15198" s="7" t="n">
        <v>65533</v>
      </c>
      <c r="KX15198" s="7" t="n">
        <v>62280</v>
      </c>
      <c r="KY15198" s="7" t="s">
        <v>13</v>
      </c>
      <c r="KZ15198" s="7" t="n">
        <f t="normal" ca="1">32-LENB(INDIRECT(ADDRESS(15198,311)))</f>
        <v>0</v>
      </c>
      <c r="LA15198" s="7" t="n">
        <v>7</v>
      </c>
      <c r="LB15198" s="7" t="n">
        <v>65533</v>
      </c>
      <c r="LC15198" s="7" t="n">
        <v>17384</v>
      </c>
      <c r="LD15198" s="7" t="s">
        <v>13</v>
      </c>
      <c r="LE15198" s="7" t="n">
        <f t="normal" ca="1">32-LENB(INDIRECT(ADDRESS(15198,316)))</f>
        <v>0</v>
      </c>
      <c r="LF15198" s="7" t="n">
        <v>7</v>
      </c>
      <c r="LG15198" s="7" t="n">
        <v>65533</v>
      </c>
      <c r="LH15198" s="7" t="n">
        <v>62281</v>
      </c>
      <c r="LI15198" s="7" t="s">
        <v>13</v>
      </c>
      <c r="LJ15198" s="7" t="n">
        <f t="normal" ca="1">32-LENB(INDIRECT(ADDRESS(15198,321)))</f>
        <v>0</v>
      </c>
      <c r="LK15198" s="7" t="n">
        <v>7</v>
      </c>
      <c r="LL15198" s="7" t="n">
        <v>65533</v>
      </c>
      <c r="LM15198" s="7" t="n">
        <v>62282</v>
      </c>
      <c r="LN15198" s="7" t="s">
        <v>13</v>
      </c>
      <c r="LO15198" s="7" t="n">
        <f t="normal" ca="1">32-LENB(INDIRECT(ADDRESS(15198,326)))</f>
        <v>0</v>
      </c>
      <c r="LP15198" s="7" t="n">
        <v>7</v>
      </c>
      <c r="LQ15198" s="7" t="n">
        <v>65533</v>
      </c>
      <c r="LR15198" s="7" t="n">
        <v>17385</v>
      </c>
      <c r="LS15198" s="7" t="s">
        <v>13</v>
      </c>
      <c r="LT15198" s="7" t="n">
        <f t="normal" ca="1">32-LENB(INDIRECT(ADDRESS(15198,331)))</f>
        <v>0</v>
      </c>
      <c r="LU15198" s="7" t="n">
        <v>7</v>
      </c>
      <c r="LV15198" s="7" t="n">
        <v>65533</v>
      </c>
      <c r="LW15198" s="7" t="n">
        <v>62283</v>
      </c>
      <c r="LX15198" s="7" t="s">
        <v>13</v>
      </c>
      <c r="LY15198" s="7" t="n">
        <f t="normal" ca="1">32-LENB(INDIRECT(ADDRESS(15198,336)))</f>
        <v>0</v>
      </c>
      <c r="LZ15198" s="7" t="n">
        <v>7</v>
      </c>
      <c r="MA15198" s="7" t="n">
        <v>65533</v>
      </c>
      <c r="MB15198" s="7" t="n">
        <v>62284</v>
      </c>
      <c r="MC15198" s="7" t="s">
        <v>13</v>
      </c>
      <c r="MD15198" s="7" t="n">
        <f t="normal" ca="1">32-LENB(INDIRECT(ADDRESS(15198,341)))</f>
        <v>0</v>
      </c>
      <c r="ME15198" s="7" t="n">
        <v>7</v>
      </c>
      <c r="MF15198" s="7" t="n">
        <v>65533</v>
      </c>
      <c r="MG15198" s="7" t="n">
        <v>62285</v>
      </c>
      <c r="MH15198" s="7" t="s">
        <v>13</v>
      </c>
      <c r="MI15198" s="7" t="n">
        <f t="normal" ca="1">32-LENB(INDIRECT(ADDRESS(15198,346)))</f>
        <v>0</v>
      </c>
      <c r="MJ15198" s="7" t="n">
        <v>7</v>
      </c>
      <c r="MK15198" s="7" t="n">
        <v>65533</v>
      </c>
      <c r="ML15198" s="7" t="n">
        <v>62286</v>
      </c>
      <c r="MM15198" s="7" t="s">
        <v>13</v>
      </c>
      <c r="MN15198" s="7" t="n">
        <f t="normal" ca="1">32-LENB(INDIRECT(ADDRESS(15198,351)))</f>
        <v>0</v>
      </c>
      <c r="MO15198" s="7" t="n">
        <v>7</v>
      </c>
      <c r="MP15198" s="7" t="n">
        <v>65533</v>
      </c>
      <c r="MQ15198" s="7" t="n">
        <v>62287</v>
      </c>
      <c r="MR15198" s="7" t="s">
        <v>13</v>
      </c>
      <c r="MS15198" s="7" t="n">
        <f t="normal" ca="1">32-LENB(INDIRECT(ADDRESS(15198,356)))</f>
        <v>0</v>
      </c>
      <c r="MT15198" s="7" t="n">
        <v>7</v>
      </c>
      <c r="MU15198" s="7" t="n">
        <v>65533</v>
      </c>
      <c r="MV15198" s="7" t="n">
        <v>17386</v>
      </c>
      <c r="MW15198" s="7" t="s">
        <v>13</v>
      </c>
      <c r="MX15198" s="7" t="n">
        <f t="normal" ca="1">32-LENB(INDIRECT(ADDRESS(15198,361)))</f>
        <v>0</v>
      </c>
      <c r="MY15198" s="7" t="n">
        <v>7</v>
      </c>
      <c r="MZ15198" s="7" t="n">
        <v>65533</v>
      </c>
      <c r="NA15198" s="7" t="n">
        <v>62288</v>
      </c>
      <c r="NB15198" s="7" t="s">
        <v>13</v>
      </c>
      <c r="NC15198" s="7" t="n">
        <f t="normal" ca="1">32-LENB(INDIRECT(ADDRESS(15198,366)))</f>
        <v>0</v>
      </c>
      <c r="ND15198" s="7" t="n">
        <v>7</v>
      </c>
      <c r="NE15198" s="7" t="n">
        <v>65533</v>
      </c>
      <c r="NF15198" s="7" t="n">
        <v>62289</v>
      </c>
      <c r="NG15198" s="7" t="s">
        <v>13</v>
      </c>
      <c r="NH15198" s="7" t="n">
        <f t="normal" ca="1">32-LENB(INDIRECT(ADDRESS(15198,371)))</f>
        <v>0</v>
      </c>
      <c r="NI15198" s="7" t="n">
        <v>7</v>
      </c>
      <c r="NJ15198" s="7" t="n">
        <v>65533</v>
      </c>
      <c r="NK15198" s="7" t="n">
        <v>62290</v>
      </c>
      <c r="NL15198" s="7" t="s">
        <v>13</v>
      </c>
      <c r="NM15198" s="7" t="n">
        <f t="normal" ca="1">32-LENB(INDIRECT(ADDRESS(15198,376)))</f>
        <v>0</v>
      </c>
      <c r="NN15198" s="7" t="n">
        <v>7</v>
      </c>
      <c r="NO15198" s="7" t="n">
        <v>65533</v>
      </c>
      <c r="NP15198" s="7" t="n">
        <v>62291</v>
      </c>
      <c r="NQ15198" s="7" t="s">
        <v>13</v>
      </c>
      <c r="NR15198" s="7" t="n">
        <f t="normal" ca="1">32-LENB(INDIRECT(ADDRESS(15198,381)))</f>
        <v>0</v>
      </c>
      <c r="NS15198" s="7" t="n">
        <v>7</v>
      </c>
      <c r="NT15198" s="7" t="n">
        <v>65533</v>
      </c>
      <c r="NU15198" s="7" t="n">
        <v>62292</v>
      </c>
      <c r="NV15198" s="7" t="s">
        <v>13</v>
      </c>
      <c r="NW15198" s="7" t="n">
        <f t="normal" ca="1">32-LENB(INDIRECT(ADDRESS(15198,386)))</f>
        <v>0</v>
      </c>
      <c r="NX15198" s="7" t="n">
        <v>7</v>
      </c>
      <c r="NY15198" s="7" t="n">
        <v>65533</v>
      </c>
      <c r="NZ15198" s="7" t="n">
        <v>62293</v>
      </c>
      <c r="OA15198" s="7" t="s">
        <v>13</v>
      </c>
      <c r="OB15198" s="7" t="n">
        <f t="normal" ca="1">32-LENB(INDIRECT(ADDRESS(15198,391)))</f>
        <v>0</v>
      </c>
      <c r="OC15198" s="7" t="n">
        <v>7</v>
      </c>
      <c r="OD15198" s="7" t="n">
        <v>65533</v>
      </c>
      <c r="OE15198" s="7" t="n">
        <v>62294</v>
      </c>
      <c r="OF15198" s="7" t="s">
        <v>13</v>
      </c>
      <c r="OG15198" s="7" t="n">
        <f t="normal" ca="1">32-LENB(INDIRECT(ADDRESS(15198,396)))</f>
        <v>0</v>
      </c>
      <c r="OH15198" s="7" t="n">
        <v>7</v>
      </c>
      <c r="OI15198" s="7" t="n">
        <v>65533</v>
      </c>
      <c r="OJ15198" s="7" t="n">
        <v>17387</v>
      </c>
      <c r="OK15198" s="7" t="s">
        <v>13</v>
      </c>
      <c r="OL15198" s="7" t="n">
        <f t="normal" ca="1">32-LENB(INDIRECT(ADDRESS(15198,401)))</f>
        <v>0</v>
      </c>
      <c r="OM15198" s="7" t="n">
        <v>7</v>
      </c>
      <c r="ON15198" s="7" t="n">
        <v>65533</v>
      </c>
      <c r="OO15198" s="7" t="n">
        <v>17951</v>
      </c>
      <c r="OP15198" s="7" t="s">
        <v>13</v>
      </c>
      <c r="OQ15198" s="7" t="n">
        <f t="normal" ca="1">32-LENB(INDIRECT(ADDRESS(15198,406)))</f>
        <v>0</v>
      </c>
      <c r="OR15198" s="7" t="n">
        <v>7</v>
      </c>
      <c r="OS15198" s="7" t="n">
        <v>65533</v>
      </c>
      <c r="OT15198" s="7" t="n">
        <v>17388</v>
      </c>
      <c r="OU15198" s="7" t="s">
        <v>13</v>
      </c>
      <c r="OV15198" s="7" t="n">
        <f t="normal" ca="1">32-LENB(INDIRECT(ADDRESS(15198,411)))</f>
        <v>0</v>
      </c>
      <c r="OW15198" s="7" t="n">
        <v>7</v>
      </c>
      <c r="OX15198" s="7" t="n">
        <v>65533</v>
      </c>
      <c r="OY15198" s="7" t="n">
        <v>62295</v>
      </c>
      <c r="OZ15198" s="7" t="s">
        <v>13</v>
      </c>
      <c r="PA15198" s="7" t="n">
        <f t="normal" ca="1">32-LENB(INDIRECT(ADDRESS(15198,416)))</f>
        <v>0</v>
      </c>
      <c r="PB15198" s="7" t="n">
        <v>4</v>
      </c>
      <c r="PC15198" s="7" t="n">
        <v>65533</v>
      </c>
      <c r="PD15198" s="7" t="n">
        <v>2004</v>
      </c>
      <c r="PE15198" s="7" t="s">
        <v>13</v>
      </c>
      <c r="PF15198" s="7" t="n">
        <f t="normal" ca="1">32-LENB(INDIRECT(ADDRESS(15198,421)))</f>
        <v>0</v>
      </c>
      <c r="PG15198" s="7" t="n">
        <v>7</v>
      </c>
      <c r="PH15198" s="7" t="n">
        <v>65533</v>
      </c>
      <c r="PI15198" s="7" t="n">
        <v>62296</v>
      </c>
      <c r="PJ15198" s="7" t="s">
        <v>13</v>
      </c>
      <c r="PK15198" s="7" t="n">
        <f t="normal" ca="1">32-LENB(INDIRECT(ADDRESS(15198,426)))</f>
        <v>0</v>
      </c>
      <c r="PL15198" s="7" t="n">
        <v>7</v>
      </c>
      <c r="PM15198" s="7" t="n">
        <v>65533</v>
      </c>
      <c r="PN15198" s="7" t="n">
        <v>17389</v>
      </c>
      <c r="PO15198" s="7" t="s">
        <v>13</v>
      </c>
      <c r="PP15198" s="7" t="n">
        <f t="normal" ca="1">32-LENB(INDIRECT(ADDRESS(15198,431)))</f>
        <v>0</v>
      </c>
      <c r="PQ15198" s="7" t="n">
        <v>7</v>
      </c>
      <c r="PR15198" s="7" t="n">
        <v>65533</v>
      </c>
      <c r="PS15198" s="7" t="n">
        <v>17390</v>
      </c>
      <c r="PT15198" s="7" t="s">
        <v>13</v>
      </c>
      <c r="PU15198" s="7" t="n">
        <f t="normal" ca="1">32-LENB(INDIRECT(ADDRESS(15198,436)))</f>
        <v>0</v>
      </c>
      <c r="PV15198" s="7" t="n">
        <v>7</v>
      </c>
      <c r="PW15198" s="7" t="n">
        <v>65533</v>
      </c>
      <c r="PX15198" s="7" t="n">
        <v>17391</v>
      </c>
      <c r="PY15198" s="7" t="s">
        <v>13</v>
      </c>
      <c r="PZ15198" s="7" t="n">
        <f t="normal" ca="1">32-LENB(INDIRECT(ADDRESS(15198,441)))</f>
        <v>0</v>
      </c>
      <c r="QA15198" s="7" t="n">
        <v>7</v>
      </c>
      <c r="QB15198" s="7" t="n">
        <v>65533</v>
      </c>
      <c r="QC15198" s="7" t="n">
        <v>17392</v>
      </c>
      <c r="QD15198" s="7" t="s">
        <v>13</v>
      </c>
      <c r="QE15198" s="7" t="n">
        <f t="normal" ca="1">32-LENB(INDIRECT(ADDRESS(15198,446)))</f>
        <v>0</v>
      </c>
      <c r="QF15198" s="7" t="n">
        <v>7</v>
      </c>
      <c r="QG15198" s="7" t="n">
        <v>65533</v>
      </c>
      <c r="QH15198" s="7" t="n">
        <v>17393</v>
      </c>
      <c r="QI15198" s="7" t="s">
        <v>13</v>
      </c>
      <c r="QJ15198" s="7" t="n">
        <f t="normal" ca="1">32-LENB(INDIRECT(ADDRESS(15198,451)))</f>
        <v>0</v>
      </c>
      <c r="QK15198" s="7" t="n">
        <v>7</v>
      </c>
      <c r="QL15198" s="7" t="n">
        <v>65533</v>
      </c>
      <c r="QM15198" s="7" t="n">
        <v>17394</v>
      </c>
      <c r="QN15198" s="7" t="s">
        <v>13</v>
      </c>
      <c r="QO15198" s="7" t="n">
        <f t="normal" ca="1">32-LENB(INDIRECT(ADDRESS(15198,456)))</f>
        <v>0</v>
      </c>
      <c r="QP15198" s="7" t="n">
        <v>7</v>
      </c>
      <c r="QQ15198" s="7" t="n">
        <v>65533</v>
      </c>
      <c r="QR15198" s="7" t="n">
        <v>17395</v>
      </c>
      <c r="QS15198" s="7" t="s">
        <v>13</v>
      </c>
      <c r="QT15198" s="7" t="n">
        <f t="normal" ca="1">32-LENB(INDIRECT(ADDRESS(15198,461)))</f>
        <v>0</v>
      </c>
      <c r="QU15198" s="7" t="n">
        <v>7</v>
      </c>
      <c r="QV15198" s="7" t="n">
        <v>65533</v>
      </c>
      <c r="QW15198" s="7" t="n">
        <v>17396</v>
      </c>
      <c r="QX15198" s="7" t="s">
        <v>13</v>
      </c>
      <c r="QY15198" s="7" t="n">
        <f t="normal" ca="1">32-LENB(INDIRECT(ADDRESS(15198,466)))</f>
        <v>0</v>
      </c>
      <c r="QZ15198" s="7" t="n">
        <v>7</v>
      </c>
      <c r="RA15198" s="7" t="n">
        <v>65533</v>
      </c>
      <c r="RB15198" s="7" t="n">
        <v>65301</v>
      </c>
      <c r="RC15198" s="7" t="s">
        <v>13</v>
      </c>
      <c r="RD15198" s="7" t="n">
        <f t="normal" ca="1">32-LENB(INDIRECT(ADDRESS(15198,471)))</f>
        <v>0</v>
      </c>
      <c r="RE15198" s="7" t="n">
        <v>7</v>
      </c>
      <c r="RF15198" s="7" t="n">
        <v>65533</v>
      </c>
      <c r="RG15198" s="7" t="n">
        <v>17397</v>
      </c>
      <c r="RH15198" s="7" t="s">
        <v>13</v>
      </c>
      <c r="RI15198" s="7" t="n">
        <f t="normal" ca="1">32-LENB(INDIRECT(ADDRESS(15198,476)))</f>
        <v>0</v>
      </c>
      <c r="RJ15198" s="7" t="n">
        <v>7</v>
      </c>
      <c r="RK15198" s="7" t="n">
        <v>65533</v>
      </c>
      <c r="RL15198" s="7" t="n">
        <v>17398</v>
      </c>
      <c r="RM15198" s="7" t="s">
        <v>13</v>
      </c>
      <c r="RN15198" s="7" t="n">
        <f t="normal" ca="1">32-LENB(INDIRECT(ADDRESS(15198,481)))</f>
        <v>0</v>
      </c>
      <c r="RO15198" s="7" t="n">
        <v>7</v>
      </c>
      <c r="RP15198" s="7" t="n">
        <v>65533</v>
      </c>
      <c r="RQ15198" s="7" t="n">
        <v>17399</v>
      </c>
      <c r="RR15198" s="7" t="s">
        <v>13</v>
      </c>
      <c r="RS15198" s="7" t="n">
        <f t="normal" ca="1">32-LENB(INDIRECT(ADDRESS(15198,486)))</f>
        <v>0</v>
      </c>
      <c r="RT15198" s="7" t="n">
        <v>7</v>
      </c>
      <c r="RU15198" s="7" t="n">
        <v>65533</v>
      </c>
      <c r="RV15198" s="7" t="n">
        <v>65302</v>
      </c>
      <c r="RW15198" s="7" t="s">
        <v>13</v>
      </c>
      <c r="RX15198" s="7" t="n">
        <f t="normal" ca="1">32-LENB(INDIRECT(ADDRESS(15198,491)))</f>
        <v>0</v>
      </c>
      <c r="RY15198" s="7" t="n">
        <v>7</v>
      </c>
      <c r="RZ15198" s="7" t="n">
        <v>65533</v>
      </c>
      <c r="SA15198" s="7" t="n">
        <v>17400</v>
      </c>
      <c r="SB15198" s="7" t="s">
        <v>13</v>
      </c>
      <c r="SC15198" s="7" t="n">
        <f t="normal" ca="1">32-LENB(INDIRECT(ADDRESS(15198,496)))</f>
        <v>0</v>
      </c>
      <c r="SD15198" s="7" t="n">
        <v>7</v>
      </c>
      <c r="SE15198" s="7" t="n">
        <v>65533</v>
      </c>
      <c r="SF15198" s="7" t="n">
        <v>17401</v>
      </c>
      <c r="SG15198" s="7" t="s">
        <v>13</v>
      </c>
      <c r="SH15198" s="7" t="n">
        <f t="normal" ca="1">32-LENB(INDIRECT(ADDRESS(15198,501)))</f>
        <v>0</v>
      </c>
      <c r="SI15198" s="7" t="n">
        <v>7</v>
      </c>
      <c r="SJ15198" s="7" t="n">
        <v>65533</v>
      </c>
      <c r="SK15198" s="7" t="n">
        <v>17402</v>
      </c>
      <c r="SL15198" s="7" t="s">
        <v>13</v>
      </c>
      <c r="SM15198" s="7" t="n">
        <f t="normal" ca="1">32-LENB(INDIRECT(ADDRESS(15198,506)))</f>
        <v>0</v>
      </c>
      <c r="SN15198" s="7" t="n">
        <v>7</v>
      </c>
      <c r="SO15198" s="7" t="n">
        <v>65533</v>
      </c>
      <c r="SP15198" s="7" t="n">
        <v>17403</v>
      </c>
      <c r="SQ15198" s="7" t="s">
        <v>13</v>
      </c>
      <c r="SR15198" s="7" t="n">
        <f t="normal" ca="1">32-LENB(INDIRECT(ADDRESS(15198,511)))</f>
        <v>0</v>
      </c>
      <c r="SS15198" s="7" t="n">
        <v>7</v>
      </c>
      <c r="ST15198" s="7" t="n">
        <v>65533</v>
      </c>
      <c r="SU15198" s="7" t="n">
        <v>17404</v>
      </c>
      <c r="SV15198" s="7" t="s">
        <v>13</v>
      </c>
      <c r="SW15198" s="7" t="n">
        <f t="normal" ca="1">32-LENB(INDIRECT(ADDRESS(15198,516)))</f>
        <v>0</v>
      </c>
      <c r="SX15198" s="7" t="n">
        <v>7</v>
      </c>
      <c r="SY15198" s="7" t="n">
        <v>65533</v>
      </c>
      <c r="SZ15198" s="7" t="n">
        <v>65303</v>
      </c>
      <c r="TA15198" s="7" t="s">
        <v>13</v>
      </c>
      <c r="TB15198" s="7" t="n">
        <f t="normal" ca="1">32-LENB(INDIRECT(ADDRESS(15198,521)))</f>
        <v>0</v>
      </c>
      <c r="TC15198" s="7" t="n">
        <v>7</v>
      </c>
      <c r="TD15198" s="7" t="n">
        <v>65533</v>
      </c>
      <c r="TE15198" s="7" t="n">
        <v>62297</v>
      </c>
      <c r="TF15198" s="7" t="s">
        <v>13</v>
      </c>
      <c r="TG15198" s="7" t="n">
        <f t="normal" ca="1">32-LENB(INDIRECT(ADDRESS(15198,526)))</f>
        <v>0</v>
      </c>
      <c r="TH15198" s="7" t="n">
        <v>7</v>
      </c>
      <c r="TI15198" s="7" t="n">
        <v>65533</v>
      </c>
      <c r="TJ15198" s="7" t="n">
        <v>62298</v>
      </c>
      <c r="TK15198" s="7" t="s">
        <v>13</v>
      </c>
      <c r="TL15198" s="7" t="n">
        <f t="normal" ca="1">32-LENB(INDIRECT(ADDRESS(15198,531)))</f>
        <v>0</v>
      </c>
      <c r="TM15198" s="7" t="n">
        <v>7</v>
      </c>
      <c r="TN15198" s="7" t="n">
        <v>65533</v>
      </c>
      <c r="TO15198" s="7" t="n">
        <v>62299</v>
      </c>
      <c r="TP15198" s="7" t="s">
        <v>13</v>
      </c>
      <c r="TQ15198" s="7" t="n">
        <f t="normal" ca="1">32-LENB(INDIRECT(ADDRESS(15198,536)))</f>
        <v>0</v>
      </c>
      <c r="TR15198" s="7" t="n">
        <v>7</v>
      </c>
      <c r="TS15198" s="7" t="n">
        <v>65533</v>
      </c>
      <c r="TT15198" s="7" t="n">
        <v>62300</v>
      </c>
      <c r="TU15198" s="7" t="s">
        <v>13</v>
      </c>
      <c r="TV15198" s="7" t="n">
        <f t="normal" ca="1">32-LENB(INDIRECT(ADDRESS(15198,541)))</f>
        <v>0</v>
      </c>
      <c r="TW15198" s="7" t="n">
        <v>7</v>
      </c>
      <c r="TX15198" s="7" t="n">
        <v>65533</v>
      </c>
      <c r="TY15198" s="7" t="n">
        <v>62301</v>
      </c>
      <c r="TZ15198" s="7" t="s">
        <v>13</v>
      </c>
      <c r="UA15198" s="7" t="n">
        <f t="normal" ca="1">32-LENB(INDIRECT(ADDRESS(15198,546)))</f>
        <v>0</v>
      </c>
      <c r="UB15198" s="7" t="n">
        <v>7</v>
      </c>
      <c r="UC15198" s="7" t="n">
        <v>65533</v>
      </c>
      <c r="UD15198" s="7" t="n">
        <v>62302</v>
      </c>
      <c r="UE15198" s="7" t="s">
        <v>13</v>
      </c>
      <c r="UF15198" s="7" t="n">
        <f t="normal" ca="1">32-LENB(INDIRECT(ADDRESS(15198,551)))</f>
        <v>0</v>
      </c>
      <c r="UG15198" s="7" t="n">
        <v>7</v>
      </c>
      <c r="UH15198" s="7" t="n">
        <v>65533</v>
      </c>
      <c r="UI15198" s="7" t="n">
        <v>62303</v>
      </c>
      <c r="UJ15198" s="7" t="s">
        <v>13</v>
      </c>
      <c r="UK15198" s="7" t="n">
        <f t="normal" ca="1">32-LENB(INDIRECT(ADDRESS(15198,556)))</f>
        <v>0</v>
      </c>
      <c r="UL15198" s="7" t="n">
        <v>7</v>
      </c>
      <c r="UM15198" s="7" t="n">
        <v>65533</v>
      </c>
      <c r="UN15198" s="7" t="n">
        <v>62304</v>
      </c>
      <c r="UO15198" s="7" t="s">
        <v>13</v>
      </c>
      <c r="UP15198" s="7" t="n">
        <f t="normal" ca="1">32-LENB(INDIRECT(ADDRESS(15198,561)))</f>
        <v>0</v>
      </c>
      <c r="UQ15198" s="7" t="n">
        <v>4</v>
      </c>
      <c r="UR15198" s="7" t="n">
        <v>65533</v>
      </c>
      <c r="US15198" s="7" t="n">
        <v>5045</v>
      </c>
      <c r="UT15198" s="7" t="s">
        <v>13</v>
      </c>
      <c r="UU15198" s="7" t="n">
        <f t="normal" ca="1">32-LENB(INDIRECT(ADDRESS(15198,566)))</f>
        <v>0</v>
      </c>
      <c r="UV15198" s="7" t="n">
        <v>4</v>
      </c>
      <c r="UW15198" s="7" t="n">
        <v>65533</v>
      </c>
      <c r="UX15198" s="7" t="n">
        <v>2099</v>
      </c>
      <c r="UY15198" s="7" t="s">
        <v>13</v>
      </c>
      <c r="UZ15198" s="7" t="n">
        <f t="normal" ca="1">32-LENB(INDIRECT(ADDRESS(15198,571)))</f>
        <v>0</v>
      </c>
      <c r="VA15198" s="7" t="n">
        <v>4</v>
      </c>
      <c r="VB15198" s="7" t="n">
        <v>65533</v>
      </c>
      <c r="VC15198" s="7" t="n">
        <v>2088</v>
      </c>
      <c r="VD15198" s="7" t="s">
        <v>13</v>
      </c>
      <c r="VE15198" s="7" t="n">
        <f t="normal" ca="1">32-LENB(INDIRECT(ADDRESS(15198,576)))</f>
        <v>0</v>
      </c>
      <c r="VF15198" s="7" t="n">
        <v>7</v>
      </c>
      <c r="VG15198" s="7" t="n">
        <v>65533</v>
      </c>
      <c r="VH15198" s="7" t="n">
        <v>62305</v>
      </c>
      <c r="VI15198" s="7" t="s">
        <v>13</v>
      </c>
      <c r="VJ15198" s="7" t="n">
        <f t="normal" ca="1">32-LENB(INDIRECT(ADDRESS(15198,581)))</f>
        <v>0</v>
      </c>
      <c r="VK15198" s="7" t="n">
        <v>7</v>
      </c>
      <c r="VL15198" s="7" t="n">
        <v>65533</v>
      </c>
      <c r="VM15198" s="7" t="n">
        <v>62306</v>
      </c>
      <c r="VN15198" s="7" t="s">
        <v>13</v>
      </c>
      <c r="VO15198" s="7" t="n">
        <f t="normal" ca="1">32-LENB(INDIRECT(ADDRESS(15198,586)))</f>
        <v>0</v>
      </c>
      <c r="VP15198" s="7" t="n">
        <v>4</v>
      </c>
      <c r="VQ15198" s="7" t="n">
        <v>65533</v>
      </c>
      <c r="VR15198" s="7" t="n">
        <v>2205</v>
      </c>
      <c r="VS15198" s="7" t="s">
        <v>13</v>
      </c>
      <c r="VT15198" s="7" t="n">
        <f t="normal" ca="1">32-LENB(INDIRECT(ADDRESS(15198,591)))</f>
        <v>0</v>
      </c>
      <c r="VU15198" s="7" t="n">
        <v>4</v>
      </c>
      <c r="VV15198" s="7" t="n">
        <v>65533</v>
      </c>
      <c r="VW15198" s="7" t="n">
        <v>4124</v>
      </c>
      <c r="VX15198" s="7" t="s">
        <v>13</v>
      </c>
      <c r="VY15198" s="7" t="n">
        <f t="normal" ca="1">32-LENB(INDIRECT(ADDRESS(15198,596)))</f>
        <v>0</v>
      </c>
      <c r="VZ15198" s="7" t="n">
        <v>7</v>
      </c>
      <c r="WA15198" s="7" t="n">
        <v>65533</v>
      </c>
      <c r="WB15198" s="7" t="n">
        <v>17405</v>
      </c>
      <c r="WC15198" s="7" t="s">
        <v>13</v>
      </c>
      <c r="WD15198" s="7" t="n">
        <f t="normal" ca="1">32-LENB(INDIRECT(ADDRESS(15198,601)))</f>
        <v>0</v>
      </c>
      <c r="WE15198" s="7" t="n">
        <v>7</v>
      </c>
      <c r="WF15198" s="7" t="n">
        <v>65533</v>
      </c>
      <c r="WG15198" s="7" t="n">
        <v>62307</v>
      </c>
      <c r="WH15198" s="7" t="s">
        <v>13</v>
      </c>
      <c r="WI15198" s="7" t="n">
        <f t="normal" ca="1">32-LENB(INDIRECT(ADDRESS(15198,606)))</f>
        <v>0</v>
      </c>
      <c r="WJ15198" s="7" t="n">
        <v>7</v>
      </c>
      <c r="WK15198" s="7" t="n">
        <v>65533</v>
      </c>
      <c r="WL15198" s="7" t="n">
        <v>62308</v>
      </c>
      <c r="WM15198" s="7" t="s">
        <v>13</v>
      </c>
      <c r="WN15198" s="7" t="n">
        <f t="normal" ca="1">32-LENB(INDIRECT(ADDRESS(15198,611)))</f>
        <v>0</v>
      </c>
      <c r="WO15198" s="7" t="n">
        <v>7</v>
      </c>
      <c r="WP15198" s="7" t="n">
        <v>65533</v>
      </c>
      <c r="WQ15198" s="7" t="n">
        <v>17406</v>
      </c>
      <c r="WR15198" s="7" t="s">
        <v>13</v>
      </c>
      <c r="WS15198" s="7" t="n">
        <f t="normal" ca="1">32-LENB(INDIRECT(ADDRESS(15198,616)))</f>
        <v>0</v>
      </c>
      <c r="WT15198" s="7" t="n">
        <v>7</v>
      </c>
      <c r="WU15198" s="7" t="n">
        <v>65533</v>
      </c>
      <c r="WV15198" s="7" t="n">
        <v>17407</v>
      </c>
      <c r="WW15198" s="7" t="s">
        <v>13</v>
      </c>
      <c r="WX15198" s="7" t="n">
        <f t="normal" ca="1">32-LENB(INDIRECT(ADDRESS(15198,621)))</f>
        <v>0</v>
      </c>
      <c r="WY15198" s="7" t="n">
        <v>7</v>
      </c>
      <c r="WZ15198" s="7" t="n">
        <v>65533</v>
      </c>
      <c r="XA15198" s="7" t="n">
        <v>62309</v>
      </c>
      <c r="XB15198" s="7" t="s">
        <v>13</v>
      </c>
      <c r="XC15198" s="7" t="n">
        <f t="normal" ca="1">32-LENB(INDIRECT(ADDRESS(15198,626)))</f>
        <v>0</v>
      </c>
      <c r="XD15198" s="7" t="n">
        <v>7</v>
      </c>
      <c r="XE15198" s="7" t="n">
        <v>65533</v>
      </c>
      <c r="XF15198" s="7" t="n">
        <v>62310</v>
      </c>
      <c r="XG15198" s="7" t="s">
        <v>13</v>
      </c>
      <c r="XH15198" s="7" t="n">
        <f t="normal" ca="1">32-LENB(INDIRECT(ADDRESS(15198,631)))</f>
        <v>0</v>
      </c>
      <c r="XI15198" s="7" t="n">
        <v>7</v>
      </c>
      <c r="XJ15198" s="7" t="n">
        <v>65533</v>
      </c>
      <c r="XK15198" s="7" t="n">
        <v>17408</v>
      </c>
      <c r="XL15198" s="7" t="s">
        <v>13</v>
      </c>
      <c r="XM15198" s="7" t="n">
        <f t="normal" ca="1">32-LENB(INDIRECT(ADDRESS(15198,636)))</f>
        <v>0</v>
      </c>
      <c r="XN15198" s="7" t="n">
        <v>7</v>
      </c>
      <c r="XO15198" s="7" t="n">
        <v>65533</v>
      </c>
      <c r="XP15198" s="7" t="n">
        <v>17409</v>
      </c>
      <c r="XQ15198" s="7" t="s">
        <v>13</v>
      </c>
      <c r="XR15198" s="7" t="n">
        <f t="normal" ca="1">32-LENB(INDIRECT(ADDRESS(15198,641)))</f>
        <v>0</v>
      </c>
      <c r="XS15198" s="7" t="n">
        <v>7</v>
      </c>
      <c r="XT15198" s="7" t="n">
        <v>65533</v>
      </c>
      <c r="XU15198" s="7" t="n">
        <v>17410</v>
      </c>
      <c r="XV15198" s="7" t="s">
        <v>13</v>
      </c>
      <c r="XW15198" s="7" t="n">
        <f t="normal" ca="1">32-LENB(INDIRECT(ADDRESS(15198,646)))</f>
        <v>0</v>
      </c>
      <c r="XX15198" s="7" t="n">
        <v>7</v>
      </c>
      <c r="XY15198" s="7" t="n">
        <v>65533</v>
      </c>
      <c r="XZ15198" s="7" t="n">
        <v>17411</v>
      </c>
      <c r="YA15198" s="7" t="s">
        <v>13</v>
      </c>
      <c r="YB15198" s="7" t="n">
        <f t="normal" ca="1">32-LENB(INDIRECT(ADDRESS(15198,651)))</f>
        <v>0</v>
      </c>
      <c r="YC15198" s="7" t="n">
        <v>7</v>
      </c>
      <c r="YD15198" s="7" t="n">
        <v>65533</v>
      </c>
      <c r="YE15198" s="7" t="n">
        <v>17412</v>
      </c>
      <c r="YF15198" s="7" t="s">
        <v>13</v>
      </c>
      <c r="YG15198" s="7" t="n">
        <f t="normal" ca="1">32-LENB(INDIRECT(ADDRESS(15198,656)))</f>
        <v>0</v>
      </c>
      <c r="YH15198" s="7" t="n">
        <v>7</v>
      </c>
      <c r="YI15198" s="7" t="n">
        <v>65533</v>
      </c>
      <c r="YJ15198" s="7" t="n">
        <v>62311</v>
      </c>
      <c r="YK15198" s="7" t="s">
        <v>13</v>
      </c>
      <c r="YL15198" s="7" t="n">
        <f t="normal" ca="1">32-LENB(INDIRECT(ADDRESS(15198,661)))</f>
        <v>0</v>
      </c>
      <c r="YM15198" s="7" t="n">
        <v>7</v>
      </c>
      <c r="YN15198" s="7" t="n">
        <v>65533</v>
      </c>
      <c r="YO15198" s="7" t="n">
        <v>62312</v>
      </c>
      <c r="YP15198" s="7" t="s">
        <v>13</v>
      </c>
      <c r="YQ15198" s="7" t="n">
        <f t="normal" ca="1">32-LENB(INDIRECT(ADDRESS(15198,666)))</f>
        <v>0</v>
      </c>
      <c r="YR15198" s="7" t="n">
        <v>7</v>
      </c>
      <c r="YS15198" s="7" t="n">
        <v>65533</v>
      </c>
      <c r="YT15198" s="7" t="n">
        <v>62313</v>
      </c>
      <c r="YU15198" s="7" t="s">
        <v>13</v>
      </c>
      <c r="YV15198" s="7" t="n">
        <f t="normal" ca="1">32-LENB(INDIRECT(ADDRESS(15198,671)))</f>
        <v>0</v>
      </c>
      <c r="YW15198" s="7" t="n">
        <v>7</v>
      </c>
      <c r="YX15198" s="7" t="n">
        <v>65533</v>
      </c>
      <c r="YY15198" s="7" t="n">
        <v>17413</v>
      </c>
      <c r="YZ15198" s="7" t="s">
        <v>13</v>
      </c>
      <c r="ZA15198" s="7" t="n">
        <f t="normal" ca="1">32-LENB(INDIRECT(ADDRESS(15198,676)))</f>
        <v>0</v>
      </c>
      <c r="ZB15198" s="7" t="n">
        <v>7</v>
      </c>
      <c r="ZC15198" s="7" t="n">
        <v>65533</v>
      </c>
      <c r="ZD15198" s="7" t="n">
        <v>17414</v>
      </c>
      <c r="ZE15198" s="7" t="s">
        <v>13</v>
      </c>
      <c r="ZF15198" s="7" t="n">
        <f t="normal" ca="1">32-LENB(INDIRECT(ADDRESS(15198,681)))</f>
        <v>0</v>
      </c>
      <c r="ZG15198" s="7" t="n">
        <v>4</v>
      </c>
      <c r="ZH15198" s="7" t="n">
        <v>65533</v>
      </c>
      <c r="ZI15198" s="7" t="n">
        <v>12105</v>
      </c>
      <c r="ZJ15198" s="7" t="s">
        <v>13</v>
      </c>
      <c r="ZK15198" s="7" t="n">
        <f t="normal" ca="1">32-LENB(INDIRECT(ADDRESS(15198,686)))</f>
        <v>0</v>
      </c>
      <c r="ZL15198" s="7" t="n">
        <v>7</v>
      </c>
      <c r="ZM15198" s="7" t="n">
        <v>65533</v>
      </c>
      <c r="ZN15198" s="7" t="n">
        <v>17415</v>
      </c>
      <c r="ZO15198" s="7" t="s">
        <v>13</v>
      </c>
      <c r="ZP15198" s="7" t="n">
        <f t="normal" ca="1">32-LENB(INDIRECT(ADDRESS(15198,691)))</f>
        <v>0</v>
      </c>
      <c r="ZQ15198" s="7" t="n">
        <v>7</v>
      </c>
      <c r="ZR15198" s="7" t="n">
        <v>65533</v>
      </c>
      <c r="ZS15198" s="7" t="n">
        <v>62314</v>
      </c>
      <c r="ZT15198" s="7" t="s">
        <v>13</v>
      </c>
      <c r="ZU15198" s="7" t="n">
        <f t="normal" ca="1">32-LENB(INDIRECT(ADDRESS(15198,696)))</f>
        <v>0</v>
      </c>
      <c r="ZV15198" s="7" t="n">
        <v>7</v>
      </c>
      <c r="ZW15198" s="7" t="n">
        <v>65533</v>
      </c>
      <c r="ZX15198" s="7" t="n">
        <v>62315</v>
      </c>
      <c r="ZY15198" s="7" t="s">
        <v>13</v>
      </c>
      <c r="ZZ15198" s="7" t="n">
        <f t="normal" ca="1">32-LENB(INDIRECT(ADDRESS(15198,701)))</f>
        <v>0</v>
      </c>
      <c r="AAA15198" s="7" t="n">
        <v>7</v>
      </c>
      <c r="AAB15198" s="7" t="n">
        <v>65533</v>
      </c>
      <c r="AAC15198" s="7" t="n">
        <v>62316</v>
      </c>
      <c r="AAD15198" s="7" t="s">
        <v>13</v>
      </c>
      <c r="AAE15198" s="7" t="n">
        <f t="normal" ca="1">32-LENB(INDIRECT(ADDRESS(15198,706)))</f>
        <v>0</v>
      </c>
      <c r="AAF15198" s="7" t="n">
        <v>7</v>
      </c>
      <c r="AAG15198" s="7" t="n">
        <v>65533</v>
      </c>
      <c r="AAH15198" s="7" t="n">
        <v>17416</v>
      </c>
      <c r="AAI15198" s="7" t="s">
        <v>13</v>
      </c>
      <c r="AAJ15198" s="7" t="n">
        <f t="normal" ca="1">32-LENB(INDIRECT(ADDRESS(15198,711)))</f>
        <v>0</v>
      </c>
      <c r="AAK15198" s="7" t="n">
        <v>7</v>
      </c>
      <c r="AAL15198" s="7" t="n">
        <v>65533</v>
      </c>
      <c r="AAM15198" s="7" t="n">
        <v>17417</v>
      </c>
      <c r="AAN15198" s="7" t="s">
        <v>13</v>
      </c>
      <c r="AAO15198" s="7" t="n">
        <f t="normal" ca="1">32-LENB(INDIRECT(ADDRESS(15198,716)))</f>
        <v>0</v>
      </c>
      <c r="AAP15198" s="7" t="n">
        <v>7</v>
      </c>
      <c r="AAQ15198" s="7" t="n">
        <v>65533</v>
      </c>
      <c r="AAR15198" s="7" t="n">
        <v>17418</v>
      </c>
      <c r="AAS15198" s="7" t="s">
        <v>13</v>
      </c>
      <c r="AAT15198" s="7" t="n">
        <f t="normal" ca="1">32-LENB(INDIRECT(ADDRESS(15198,721)))</f>
        <v>0</v>
      </c>
      <c r="AAU15198" s="7" t="n">
        <v>7</v>
      </c>
      <c r="AAV15198" s="7" t="n">
        <v>65533</v>
      </c>
      <c r="AAW15198" s="7" t="n">
        <v>62317</v>
      </c>
      <c r="AAX15198" s="7" t="s">
        <v>13</v>
      </c>
      <c r="AAY15198" s="7" t="n">
        <f t="normal" ca="1">32-LENB(INDIRECT(ADDRESS(15198,726)))</f>
        <v>0</v>
      </c>
      <c r="AAZ15198" s="7" t="n">
        <v>0</v>
      </c>
      <c r="ABA15198" s="7" t="n">
        <v>65533</v>
      </c>
      <c r="ABB15198" s="7" t="n">
        <v>0</v>
      </c>
      <c r="ABC15198" s="7" t="s">
        <v>13</v>
      </c>
      <c r="ABD15198" s="7" t="n">
        <f t="normal" ca="1">32-LENB(INDIRECT(ADDRESS(15198,731)))</f>
        <v>0</v>
      </c>
    </row>
    <row r="15199" spans="1:477">
      <c r="A15199" t="s">
        <v>4</v>
      </c>
      <c r="B15199" s="4" t="s">
        <v>5</v>
      </c>
    </row>
    <row r="15200" spans="1:477">
      <c r="A15200" t="n">
        <v>165920</v>
      </c>
      <c r="B15200" s="5" t="n">
        <v>1</v>
      </c>
    </row>
    <row r="15201" spans="1:87" s="3" customFormat="1" customHeight="0">
      <c r="A15201" s="3" t="s">
        <v>2</v>
      </c>
      <c r="B15201" s="3" t="s">
        <v>1354</v>
      </c>
    </row>
    <row r="15202" spans="1:87">
      <c r="A15202" t="s">
        <v>4</v>
      </c>
      <c r="B15202" s="4" t="s">
        <v>5</v>
      </c>
      <c r="C15202" s="4" t="s">
        <v>9</v>
      </c>
      <c r="D15202" s="4" t="s">
        <v>9</v>
      </c>
      <c r="E15202" s="4" t="s">
        <v>11</v>
      </c>
      <c r="F15202" s="4" t="s">
        <v>12</v>
      </c>
      <c r="G15202" s="4" t="s">
        <v>1341</v>
      </c>
      <c r="H15202" s="4" t="s">
        <v>9</v>
      </c>
      <c r="I15202" s="4" t="s">
        <v>9</v>
      </c>
      <c r="J15202" s="4" t="s">
        <v>11</v>
      </c>
      <c r="K15202" s="4" t="s">
        <v>12</v>
      </c>
      <c r="L15202" s="4" t="s">
        <v>1341</v>
      </c>
      <c r="M15202" s="4" t="s">
        <v>9</v>
      </c>
      <c r="N15202" s="4" t="s">
        <v>9</v>
      </c>
      <c r="O15202" s="4" t="s">
        <v>11</v>
      </c>
      <c r="P15202" s="4" t="s">
        <v>12</v>
      </c>
      <c r="Q15202" s="4" t="s">
        <v>1341</v>
      </c>
      <c r="R15202" s="4" t="s">
        <v>9</v>
      </c>
      <c r="S15202" s="4" t="s">
        <v>9</v>
      </c>
      <c r="T15202" s="4" t="s">
        <v>11</v>
      </c>
      <c r="U15202" s="4" t="s">
        <v>12</v>
      </c>
      <c r="V15202" s="4" t="s">
        <v>1341</v>
      </c>
      <c r="W15202" s="4" t="s">
        <v>9</v>
      </c>
      <c r="X15202" s="4" t="s">
        <v>9</v>
      </c>
      <c r="Y15202" s="4" t="s">
        <v>11</v>
      </c>
      <c r="Z15202" s="4" t="s">
        <v>12</v>
      </c>
      <c r="AA15202" s="4" t="s">
        <v>1341</v>
      </c>
      <c r="AB15202" s="4" t="s">
        <v>9</v>
      </c>
      <c r="AC15202" s="4" t="s">
        <v>9</v>
      </c>
      <c r="AD15202" s="4" t="s">
        <v>11</v>
      </c>
      <c r="AE15202" s="4" t="s">
        <v>12</v>
      </c>
      <c r="AF15202" s="4" t="s">
        <v>1341</v>
      </c>
      <c r="AG15202" s="4" t="s">
        <v>9</v>
      </c>
      <c r="AH15202" s="4" t="s">
        <v>9</v>
      </c>
      <c r="AI15202" s="4" t="s">
        <v>11</v>
      </c>
      <c r="AJ15202" s="4" t="s">
        <v>12</v>
      </c>
      <c r="AK15202" s="4" t="s">
        <v>1341</v>
      </c>
      <c r="AL15202" s="4" t="s">
        <v>9</v>
      </c>
      <c r="AM15202" s="4" t="s">
        <v>9</v>
      </c>
      <c r="AN15202" s="4" t="s">
        <v>11</v>
      </c>
      <c r="AO15202" s="4" t="s">
        <v>12</v>
      </c>
      <c r="AP15202" s="4" t="s">
        <v>1341</v>
      </c>
      <c r="AQ15202" s="4" t="s">
        <v>9</v>
      </c>
      <c r="AR15202" s="4" t="s">
        <v>9</v>
      </c>
      <c r="AS15202" s="4" t="s">
        <v>11</v>
      </c>
      <c r="AT15202" s="4" t="s">
        <v>12</v>
      </c>
      <c r="AU15202" s="4" t="s">
        <v>1341</v>
      </c>
      <c r="AV15202" s="4" t="s">
        <v>9</v>
      </c>
      <c r="AW15202" s="4" t="s">
        <v>9</v>
      </c>
      <c r="AX15202" s="4" t="s">
        <v>11</v>
      </c>
      <c r="AY15202" s="4" t="s">
        <v>12</v>
      </c>
      <c r="AZ15202" s="4" t="s">
        <v>1341</v>
      </c>
      <c r="BA15202" s="4" t="s">
        <v>9</v>
      </c>
      <c r="BB15202" s="4" t="s">
        <v>9</v>
      </c>
      <c r="BC15202" s="4" t="s">
        <v>11</v>
      </c>
      <c r="BD15202" s="4" t="s">
        <v>12</v>
      </c>
      <c r="BE15202" s="4" t="s">
        <v>1341</v>
      </c>
      <c r="BF15202" s="4" t="s">
        <v>9</v>
      </c>
      <c r="BG15202" s="4" t="s">
        <v>9</v>
      </c>
      <c r="BH15202" s="4" t="s">
        <v>11</v>
      </c>
      <c r="BI15202" s="4" t="s">
        <v>12</v>
      </c>
      <c r="BJ15202" s="4" t="s">
        <v>1341</v>
      </c>
      <c r="BK15202" s="4" t="s">
        <v>9</v>
      </c>
      <c r="BL15202" s="4" t="s">
        <v>9</v>
      </c>
      <c r="BM15202" s="4" t="s">
        <v>11</v>
      </c>
      <c r="BN15202" s="4" t="s">
        <v>12</v>
      </c>
      <c r="BO15202" s="4" t="s">
        <v>1341</v>
      </c>
      <c r="BP15202" s="4" t="s">
        <v>9</v>
      </c>
      <c r="BQ15202" s="4" t="s">
        <v>9</v>
      </c>
      <c r="BR15202" s="4" t="s">
        <v>11</v>
      </c>
      <c r="BS15202" s="4" t="s">
        <v>12</v>
      </c>
      <c r="BT15202" s="4" t="s">
        <v>1341</v>
      </c>
      <c r="BU15202" s="4" t="s">
        <v>9</v>
      </c>
      <c r="BV15202" s="4" t="s">
        <v>9</v>
      </c>
      <c r="BW15202" s="4" t="s">
        <v>11</v>
      </c>
      <c r="BX15202" s="4" t="s">
        <v>12</v>
      </c>
      <c r="BY15202" s="4" t="s">
        <v>1341</v>
      </c>
      <c r="BZ15202" s="4" t="s">
        <v>9</v>
      </c>
      <c r="CA15202" s="4" t="s">
        <v>9</v>
      </c>
      <c r="CB15202" s="4" t="s">
        <v>11</v>
      </c>
      <c r="CC15202" s="4" t="s">
        <v>12</v>
      </c>
      <c r="CD15202" s="4" t="s">
        <v>1341</v>
      </c>
      <c r="CE15202" s="4" t="s">
        <v>9</v>
      </c>
      <c r="CF15202" s="4" t="s">
        <v>9</v>
      </c>
      <c r="CG15202" s="4" t="s">
        <v>11</v>
      </c>
      <c r="CH15202" s="4" t="s">
        <v>12</v>
      </c>
      <c r="CI15202" s="4" t="s">
        <v>1341</v>
      </c>
    </row>
    <row r="15203" spans="1:87">
      <c r="A15203" t="n">
        <v>165936</v>
      </c>
      <c r="B15203" s="86" t="n">
        <v>257</v>
      </c>
      <c r="C15203" s="7" t="n">
        <v>7</v>
      </c>
      <c r="D15203" s="7" t="n">
        <v>65533</v>
      </c>
      <c r="E15203" s="7" t="n">
        <v>62318</v>
      </c>
      <c r="F15203" s="7" t="s">
        <v>13</v>
      </c>
      <c r="G15203" s="7" t="n">
        <f t="normal" ca="1">32-LENB(INDIRECT(ADDRESS(15203,6)))</f>
        <v>0</v>
      </c>
      <c r="H15203" s="7" t="n">
        <v>7</v>
      </c>
      <c r="I15203" s="7" t="n">
        <v>65533</v>
      </c>
      <c r="J15203" s="7" t="n">
        <v>62319</v>
      </c>
      <c r="K15203" s="7" t="s">
        <v>13</v>
      </c>
      <c r="L15203" s="7" t="n">
        <f t="normal" ca="1">32-LENB(INDIRECT(ADDRESS(15203,11)))</f>
        <v>0</v>
      </c>
      <c r="M15203" s="7" t="n">
        <v>7</v>
      </c>
      <c r="N15203" s="7" t="n">
        <v>65533</v>
      </c>
      <c r="O15203" s="7" t="n">
        <v>62320</v>
      </c>
      <c r="P15203" s="7" t="s">
        <v>13</v>
      </c>
      <c r="Q15203" s="7" t="n">
        <f t="normal" ca="1">32-LENB(INDIRECT(ADDRESS(15203,16)))</f>
        <v>0</v>
      </c>
      <c r="R15203" s="7" t="n">
        <v>7</v>
      </c>
      <c r="S15203" s="7" t="n">
        <v>65533</v>
      </c>
      <c r="T15203" s="7" t="n">
        <v>62321</v>
      </c>
      <c r="U15203" s="7" t="s">
        <v>13</v>
      </c>
      <c r="V15203" s="7" t="n">
        <f t="normal" ca="1">32-LENB(INDIRECT(ADDRESS(15203,21)))</f>
        <v>0</v>
      </c>
      <c r="W15203" s="7" t="n">
        <v>7</v>
      </c>
      <c r="X15203" s="7" t="n">
        <v>65533</v>
      </c>
      <c r="Y15203" s="7" t="n">
        <v>62322</v>
      </c>
      <c r="Z15203" s="7" t="s">
        <v>13</v>
      </c>
      <c r="AA15203" s="7" t="n">
        <f t="normal" ca="1">32-LENB(INDIRECT(ADDRESS(15203,26)))</f>
        <v>0</v>
      </c>
      <c r="AB15203" s="7" t="n">
        <v>7</v>
      </c>
      <c r="AC15203" s="7" t="n">
        <v>65533</v>
      </c>
      <c r="AD15203" s="7" t="n">
        <v>62323</v>
      </c>
      <c r="AE15203" s="7" t="s">
        <v>13</v>
      </c>
      <c r="AF15203" s="7" t="n">
        <f t="normal" ca="1">32-LENB(INDIRECT(ADDRESS(15203,31)))</f>
        <v>0</v>
      </c>
      <c r="AG15203" s="7" t="n">
        <v>7</v>
      </c>
      <c r="AH15203" s="7" t="n">
        <v>65533</v>
      </c>
      <c r="AI15203" s="7" t="n">
        <v>62324</v>
      </c>
      <c r="AJ15203" s="7" t="s">
        <v>13</v>
      </c>
      <c r="AK15203" s="7" t="n">
        <f t="normal" ca="1">32-LENB(INDIRECT(ADDRESS(15203,36)))</f>
        <v>0</v>
      </c>
      <c r="AL15203" s="7" t="n">
        <v>7</v>
      </c>
      <c r="AM15203" s="7" t="n">
        <v>65533</v>
      </c>
      <c r="AN15203" s="7" t="n">
        <v>62325</v>
      </c>
      <c r="AO15203" s="7" t="s">
        <v>13</v>
      </c>
      <c r="AP15203" s="7" t="n">
        <f t="normal" ca="1">32-LENB(INDIRECT(ADDRESS(15203,41)))</f>
        <v>0</v>
      </c>
      <c r="AQ15203" s="7" t="n">
        <v>7</v>
      </c>
      <c r="AR15203" s="7" t="n">
        <v>65533</v>
      </c>
      <c r="AS15203" s="7" t="n">
        <v>62326</v>
      </c>
      <c r="AT15203" s="7" t="s">
        <v>13</v>
      </c>
      <c r="AU15203" s="7" t="n">
        <f t="normal" ca="1">32-LENB(INDIRECT(ADDRESS(15203,46)))</f>
        <v>0</v>
      </c>
      <c r="AV15203" s="7" t="n">
        <v>7</v>
      </c>
      <c r="AW15203" s="7" t="n">
        <v>65533</v>
      </c>
      <c r="AX15203" s="7" t="n">
        <v>62327</v>
      </c>
      <c r="AY15203" s="7" t="s">
        <v>13</v>
      </c>
      <c r="AZ15203" s="7" t="n">
        <f t="normal" ca="1">32-LENB(INDIRECT(ADDRESS(15203,51)))</f>
        <v>0</v>
      </c>
      <c r="BA15203" s="7" t="n">
        <v>7</v>
      </c>
      <c r="BB15203" s="7" t="n">
        <v>65533</v>
      </c>
      <c r="BC15203" s="7" t="n">
        <v>62328</v>
      </c>
      <c r="BD15203" s="7" t="s">
        <v>13</v>
      </c>
      <c r="BE15203" s="7" t="n">
        <f t="normal" ca="1">32-LENB(INDIRECT(ADDRESS(15203,56)))</f>
        <v>0</v>
      </c>
      <c r="BF15203" s="7" t="n">
        <v>7</v>
      </c>
      <c r="BG15203" s="7" t="n">
        <v>65533</v>
      </c>
      <c r="BH15203" s="7" t="n">
        <v>62329</v>
      </c>
      <c r="BI15203" s="7" t="s">
        <v>13</v>
      </c>
      <c r="BJ15203" s="7" t="n">
        <f t="normal" ca="1">32-LENB(INDIRECT(ADDRESS(15203,61)))</f>
        <v>0</v>
      </c>
      <c r="BK15203" s="7" t="n">
        <v>7</v>
      </c>
      <c r="BL15203" s="7" t="n">
        <v>65533</v>
      </c>
      <c r="BM15203" s="7" t="n">
        <v>62330</v>
      </c>
      <c r="BN15203" s="7" t="s">
        <v>13</v>
      </c>
      <c r="BO15203" s="7" t="n">
        <f t="normal" ca="1">32-LENB(INDIRECT(ADDRESS(15203,66)))</f>
        <v>0</v>
      </c>
      <c r="BP15203" s="7" t="n">
        <v>7</v>
      </c>
      <c r="BQ15203" s="7" t="n">
        <v>65533</v>
      </c>
      <c r="BR15203" s="7" t="n">
        <v>62331</v>
      </c>
      <c r="BS15203" s="7" t="s">
        <v>13</v>
      </c>
      <c r="BT15203" s="7" t="n">
        <f t="normal" ca="1">32-LENB(INDIRECT(ADDRESS(15203,71)))</f>
        <v>0</v>
      </c>
      <c r="BU15203" s="7" t="n">
        <v>7</v>
      </c>
      <c r="BV15203" s="7" t="n">
        <v>65533</v>
      </c>
      <c r="BW15203" s="7" t="n">
        <v>62332</v>
      </c>
      <c r="BX15203" s="7" t="s">
        <v>13</v>
      </c>
      <c r="BY15203" s="7" t="n">
        <f t="normal" ca="1">32-LENB(INDIRECT(ADDRESS(15203,76)))</f>
        <v>0</v>
      </c>
      <c r="BZ15203" s="7" t="n">
        <v>7</v>
      </c>
      <c r="CA15203" s="7" t="n">
        <v>65533</v>
      </c>
      <c r="CB15203" s="7" t="n">
        <v>62333</v>
      </c>
      <c r="CC15203" s="7" t="s">
        <v>13</v>
      </c>
      <c r="CD15203" s="7" t="n">
        <f t="normal" ca="1">32-LENB(INDIRECT(ADDRESS(15203,81)))</f>
        <v>0</v>
      </c>
      <c r="CE15203" s="7" t="n">
        <v>0</v>
      </c>
      <c r="CF15203" s="7" t="n">
        <v>65533</v>
      </c>
      <c r="CG15203" s="7" t="n">
        <v>0</v>
      </c>
      <c r="CH15203" s="7" t="s">
        <v>13</v>
      </c>
      <c r="CI15203" s="7" t="n">
        <f t="normal" ca="1">32-LENB(INDIRECT(ADDRESS(15203,86)))</f>
        <v>0</v>
      </c>
    </row>
    <row r="15204" spans="1:87">
      <c r="A15204" t="s">
        <v>4</v>
      </c>
      <c r="B15204" s="4" t="s">
        <v>5</v>
      </c>
    </row>
    <row r="15205" spans="1:87">
      <c r="A15205" t="n">
        <v>166616</v>
      </c>
      <c r="B1520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2025-09-06T21:46:23</dcterms:created>
  <dcterms:modified xsi:type="dcterms:W3CDTF">2025-09-06T21:46:23</dcterms:modified>
</cp:coreProperties>
</file>